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01PhD Thesis\Main area-Sustainability Reporting-NLP\Main Files\Presentation\23-04 October Review Paper\Round 2\Second Version\"/>
    </mc:Choice>
  </mc:AlternateContent>
  <xr:revisionPtr revIDLastSave="0" documentId="13_ncr:1_{7419E60A-A84E-499B-9993-6133C2E018D7}" xr6:coauthVersionLast="47" xr6:coauthVersionMax="47" xr10:uidLastSave="{00000000-0000-0000-0000-000000000000}"/>
  <bookViews>
    <workbookView xWindow="-108" yWindow="-108" windowWidth="23256" windowHeight="12456" firstSheet="3" activeTab="3" xr2:uid="{B846AE76-30B7-4B2E-AF31-76011D86A6A4}"/>
  </bookViews>
  <sheets>
    <sheet name="WoS" sheetId="1" r:id="rId1"/>
    <sheet name="Scopus" sheetId="2" r:id="rId2"/>
    <sheet name="Other sources" sheetId="4" r:id="rId3"/>
    <sheet name="Screening-Total Unique Document" sheetId="19" r:id="rId4"/>
    <sheet name="PRISMA Counts" sheetId="22" r:id="rId5"/>
    <sheet name="Final Selected" sheetId="16" r:id="rId6"/>
    <sheet name="CASP Checklist" sheetId="21" r:id="rId7"/>
  </sheets>
  <definedNames>
    <definedName name="_xlnm._FilterDatabase" localSheetId="1" hidden="1">Scopus!$M$1:$AU$90</definedName>
    <definedName name="_xlnm._FilterDatabase" localSheetId="0" hidden="1">WoS!$M$1:$BT$69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44" i="1" l="1"/>
  <c r="F44" i="1"/>
  <c r="BT38" i="1"/>
  <c r="F38" i="1"/>
  <c r="BT48" i="1"/>
  <c r="F48" i="1"/>
  <c r="BT69" i="1"/>
  <c r="F69" i="1"/>
  <c r="BT68" i="1"/>
  <c r="F68" i="1"/>
  <c r="BT67" i="1"/>
  <c r="F67" i="1"/>
  <c r="BT66" i="1"/>
  <c r="BT65" i="1"/>
  <c r="F65" i="1"/>
  <c r="BT64" i="1"/>
  <c r="F64" i="1"/>
  <c r="BT63" i="1"/>
  <c r="F63" i="1"/>
  <c r="BT62" i="1"/>
  <c r="F62" i="1"/>
  <c r="BT61" i="1"/>
  <c r="F61" i="1"/>
  <c r="BT60" i="1"/>
  <c r="F60" i="1"/>
  <c r="BT59" i="1"/>
  <c r="F59" i="1"/>
  <c r="BT58" i="1"/>
  <c r="F58" i="1"/>
  <c r="BT57" i="1"/>
  <c r="F57" i="1"/>
  <c r="BT56" i="1"/>
  <c r="F56" i="1"/>
  <c r="BT55" i="1"/>
  <c r="F55" i="1"/>
  <c r="BT54" i="1"/>
  <c r="F54" i="1"/>
  <c r="BT53" i="1"/>
  <c r="F53" i="1"/>
  <c r="BT52" i="1"/>
  <c r="F52" i="1"/>
  <c r="BT51" i="1"/>
  <c r="BT50" i="1"/>
  <c r="F50" i="1"/>
  <c r="BT49" i="1"/>
  <c r="F49" i="1"/>
  <c r="BT47" i="1"/>
  <c r="F47" i="1"/>
  <c r="BT46" i="1"/>
  <c r="F46" i="1"/>
  <c r="BT45" i="1"/>
  <c r="F45" i="1"/>
  <c r="BT43" i="1"/>
  <c r="F43" i="1"/>
  <c r="BT42" i="1"/>
  <c r="F42" i="1"/>
  <c r="BT41" i="1"/>
  <c r="F41" i="1"/>
  <c r="BT40" i="1"/>
  <c r="F40" i="1"/>
  <c r="BT39" i="1"/>
  <c r="F39" i="1"/>
  <c r="BT37" i="1"/>
  <c r="F37" i="1"/>
  <c r="BT36" i="1"/>
  <c r="F36" i="1"/>
  <c r="BT35" i="1"/>
  <c r="F35" i="1"/>
  <c r="BT34" i="1"/>
  <c r="F34" i="1"/>
  <c r="BT33" i="1"/>
  <c r="F33" i="1"/>
  <c r="BT32" i="1"/>
  <c r="F32" i="1"/>
  <c r="BT31" i="1"/>
  <c r="F31" i="1"/>
  <c r="BT30" i="1"/>
  <c r="F30" i="1"/>
  <c r="BT29" i="1"/>
  <c r="F29" i="1"/>
  <c r="BT28" i="1"/>
  <c r="F28" i="1"/>
  <c r="BT27" i="1"/>
  <c r="F27" i="1"/>
  <c r="BT26" i="1"/>
  <c r="F26" i="1"/>
  <c r="BT25" i="1"/>
  <c r="F25" i="1"/>
  <c r="BT24" i="1"/>
  <c r="F24" i="1"/>
  <c r="BT23" i="1"/>
  <c r="F23" i="1"/>
  <c r="BT22" i="1"/>
  <c r="F22" i="1"/>
  <c r="BT21" i="1"/>
  <c r="F21" i="1"/>
  <c r="BT20" i="1"/>
  <c r="F20" i="1"/>
  <c r="BT19" i="1"/>
  <c r="F19" i="1"/>
  <c r="BT18" i="1"/>
  <c r="F18" i="1"/>
  <c r="BT17" i="1"/>
  <c r="F17" i="1"/>
  <c r="BT16" i="1"/>
  <c r="F16" i="1"/>
  <c r="BT15" i="1"/>
  <c r="F15" i="1"/>
  <c r="BT14" i="1"/>
  <c r="F14" i="1"/>
  <c r="BT13" i="1"/>
  <c r="F13" i="1"/>
  <c r="BT12" i="1"/>
  <c r="F12" i="1"/>
  <c r="BT11" i="1"/>
  <c r="F11" i="1"/>
  <c r="BT10" i="1"/>
  <c r="F10" i="1"/>
  <c r="BT9" i="1"/>
  <c r="F9" i="1"/>
  <c r="BT8" i="1"/>
  <c r="F8" i="1"/>
  <c r="BT7" i="1"/>
  <c r="F7" i="1"/>
  <c r="BT6" i="1"/>
  <c r="F6" i="1"/>
  <c r="BT5" i="1"/>
  <c r="F5" i="1"/>
  <c r="BT4" i="1"/>
  <c r="F4" i="1"/>
  <c r="BT3" i="1"/>
  <c r="F3" i="1"/>
  <c r="BT2" i="1"/>
  <c r="F2" i="1"/>
</calcChain>
</file>

<file path=xl/sharedStrings.xml><?xml version="1.0" encoding="utf-8"?>
<sst xmlns="http://schemas.openxmlformats.org/spreadsheetml/2006/main" count="8479" uniqueCount="3303">
  <si>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</si>
  <si>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</si>
  <si>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</si>
  <si>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</si>
  <si>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</si>
  <si>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</si>
  <si>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</si>
  <si>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</si>
  <si>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</si>
  <si>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</si>
  <si>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</si>
  <si>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</si>
  <si>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</si>
  <si>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</si>
  <si>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</si>
  <si>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</si>
  <si>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</si>
  <si>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</si>
  <si>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</si>
  <si>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</si>
  <si>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</si>
  <si>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</si>
  <si>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</si>
  <si>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</si>
  <si>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</si>
  <si>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</si>
  <si>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</si>
  <si>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</si>
  <si>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</si>
  <si>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</si>
  <si>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</si>
  <si>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</si>
  <si>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</si>
  <si>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</si>
  <si>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</si>
  <si>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</si>
  <si>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</si>
  <si>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</si>
  <si>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</si>
  <si>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</si>
  <si>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</si>
  <si>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</si>
  <si>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</si>
  <si>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</si>
  <si>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</si>
  <si>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</si>
  <si>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Szekely N.; Vom Brocke J.</t>
  </si>
  <si>
    <t>Szekely, Nadine (57188805710); Vom Brocke, Jan (7801493688)</t>
  </si>
  <si>
    <t>57188805710; 7801493688</t>
  </si>
  <si>
    <t>What can we learn from corporate sustainability reporting? Deriving propositions for research and practice from over 9,500 corporate sustainability reports published between 1999 and 2015 using topic modelling technique</t>
  </si>
  <si>
    <t>PLoS ONE</t>
  </si>
  <si>
    <t>e0174807</t>
  </si>
  <si>
    <t>10.1371/journal.pone.0174807</t>
  </si>
  <si>
    <t>https://www.scopus.com/inward/record.uri?eid=2-s2.0-85017591015&amp;doi=10.1371%2fjournal.pone.0174807&amp;partnerID=40&amp;md5=715362e7b686faff11fca97e7edea44c</t>
  </si>
  <si>
    <t>Institute of Information Systems, University of Liechtenstein, Vaduz, Liechtenstein</t>
  </si>
  <si>
    <t>Szekely N., Institute of Information Systems, University of Liechtenstein, Vaduz, Liechtenstein; Vom Brocke J., Institute of Information Systems, University of Liechtenstein, Vaduz, Liechtenstein</t>
  </si>
  <si>
    <t>Organizations are increasingly using sustainability reports to inform their stakeholders and the public about their sustainability practices. We apply topic modelling to 9,514 sustainability reports published between 1999 and 2015 in order to identify common topics and, thus, the most common practices described in these reports. In particular, we identify forty-two topics that reflect sustainability and focus on the coverage and trends of economic, environmental, and social sustainability topics. Among the first to analyse such a large amount of data on organizations' sustainability reporting, the paper serves as an example of how to apply natural language processing as a strategy of inquiry in sustainability research. The paper also derives from the data analysis ten propositions for future research and practice that are of immediate value for organizations and researchers. © 2017 Szekely, vom Brocke. This is an open access article distributed under the terms of the Creative Commons Attribution License, which permits unrestricted use, distribution, and reproduction in any medium, provided the original author and source are credited.</t>
  </si>
  <si>
    <t>Algorithms; Conservation of Natural Resources; Data Mining; Industry; Organizations; Research Report; data analysis; human; human experiment; model; natural language processing; organization; scientist; algorithm; data mining; environmental protection; industry; research</t>
  </si>
  <si>
    <t>Freundlieb M., Teuteberg F., Corporate social responsibility reporting-a transnational analysis of online corporate social responsibility reports by market-listed companies: Contents and their evolution, International Journal of Innovation and Sustainable Development, 7, pp. 1-26, (2013); Kolk A., A decade of sustainability reporting: Developments and significance, International Journal of Environment and Sustainable Development, 3, pp. 51-64, (2004); Liew W.T., Adhitya A., Srinivasan R., Sustainability trends in the process industries: A text miningbased analysis, Computers in Industry, 65, pp. 393-400, (2014); About Sustainability Reporting, (2015); Kolk A., Trends in sustainability reporting by the Fortune Global 250, Business Strategy and the Environment, 12, pp. 279-291, (2003); Modapothala J.R., Issac B., Evaluation of corporate environmental reports using data mining approach, IEEE., pp. 543-547, (2009); Modapothala J.R., Issac B., Jayamani E., Appraising the corporate sustainability reports-text mining and multi-discriminatory analysis, Innovations in Computing Sciences and Software Engineering, pp. 489-494, (2010); Bjorn A., Bey N., Georg S., Ropke I., Hauschild M.Z., Is Earth recognized as a finite system in corporate responsibility reporting, Journal of Cleaner Production, (2016); Blei D.M., Probabilistic topic models, Communications of the ACM, 55, pp. 77-84, (2012); Report of the World Commission on Environment and Development: Our Common Future, (1987); Linnenluecke M.K., Griffiths A., Corporate sustainability and organizational culture, Journal of World Business, 45, pp. 357-366, (2010); Montiel I., Corporate social responsibility and corporate sustainability separate pasts, common futures, Organization &amp; Environment, 21, pp. 245-269, (2008); Hahn T., Pinkse J., Preuss L., Figge F., Tensions in corporate sustainability: Towards an integrative framework, Journal of Business Ethics, 127, pp. 297-316, (2014); Azapagic A., Systems approach to corporate sustainability: A general management framework, Process Safety and Environmental Protection, 81, pp. 303-316, (2003); Dyllick T., Hockerts K., Beyond the business case for corporate sustainability, Business Strategy and the Environment, 11, pp. 130-141, (2002); Krug B.A., Burnett S.E., Dennis J.H., Lopez R.G., Growers look at operating a sustainable greenhouse, GMPro, 28, pp. 43-45, (2008); Belu C., Ranking corporations based on sustainable and socially responsible practices. A data envelopment analysis (DEA) approach, Sustainable Development, 17, pp. 257-268, (2009); Hahn T., Scheermesser M., Approaches to corporate sustainability among German companies, Corporate Social Responsibility and Environmental Management, 13, pp. 150-165, (2006); Zucca G., Smith D.E., Mitry D.J., Sustainable viticulture and winery practices in California: What is it, and do customers care, International Journal of Wine Research, (2009); Daily B.F., S-C H., Achieving sustainability through attention to human resource factors in environmental management, International Journal of Operations &amp; Production Management, 21, pp. 1539-1552, (2001); Wilkinson A., Hill M., Gollan P., The sustainability debate, International Journal of Operations &amp; Production Management, 21, pp. 1492-1502, (2001); Ameer R., Othman R., Sustainability practices and corporate financial performance: A study based on the top global corporations, Journal of Business Ethics, 108, pp. 61-79, (2012); Seidel S., Recker J., Pimmer C., Vom Brocke J., Enablers and Barriers to the Organizational Adoption of Sustainable Business Practices, pp. 1-10, (2010); Hall T.J., Dennis J.H., Lopez R.G., Marshall M.I., Factors affecting growers' willingness to adopt sustainable floriculture practices, HortScience, 44, pp. 1346-1351, (2009); Fifka M.S., Zustand und Perspektiven der Nachhaltigkeitsberichterstattung, Corporate Social Responsibility, pp. 835-848, (2015); Sweeney L., Coughlan J., Do different industries report corporate social responsibility differently. An investigation through the lens of stakeholder theory, Journal of Marketing Communications, 14, pp. 113-124, (2008); Hedberg C.J., Von Malmborg F., The Global Reporting Initiative and corporate sustainability reporting in Swedish companies, Corporate Social Responsibility and Environmental Management, 10, pp. 153-164, (2003); Searcy C., Buslovich R., Corporate perspectives on the development and use of sustainability reports, Journal of Business Ethics, 121, pp. 149-169, (2014); Crain S.P., Zhou K., Yang S.-H., Zha H., Dimensionality reduction and topic modeling: From latent semantic indexing to latent dirichlet allocation and beyond, Mining Text Data, pp. 129-161, (2012); Blei D.M., Ng A.Y., Jordan M.I., Latent dirichlet allocation, The Journal of Machine Learning Research, 3, pp. 993-1022, (2003); Krestel R., Fankhauser P., Nejdl W., Latent dirichlet allocation for tag recommendation, ACM., pp. 61-68, (2009); Debortoli S., Muller O., Junglas I., Vom Brocke J., Text mining for information systems researchers: An annotated topic modeling tutorial, Communications of the Association for Information Systems (CAIS), (2016); Elkington J., Cannibals with Forks, (1997); Amini M., Bienstock C.C., Corporate sustainability: An integrative definition and framework to evaluate corporate practice and guide academic research, Journal of Cleaner Production, 76, pp. 12-19, (2014); Mitchell C., Integrating sustainability in chemical engineering practice and education: Concentricity and its consequences, Process Safety and Environmental Protection, 78, pp. 237-242, (2000); Davis K., The case for and against business assumption of social responsibilities, Academy of Management Journal, 16, pp. 312-322, (1973); Szekely F., Knirsch M., Responsible leadership and corporate social responsibility:: Metrics for sustainable performance, European Management Journal, 23, pp. 628-647, (2005); Sannajust A., Impact of the World Financial Crisis to SMEs: The Determinants of Bank Loan Rejection in Europe and USA, (2014); Acharya V.V., Eisert T., Eufinger C., Hirsch C.W., Real Effects of the Sovereign Debt Crisis in Europe: Evidence from Syndicated Loans, (2014); Matthews C., Will the crisis in China sink the U. S. Economy, Fortune, (2015); Schmiedel T., Vom Brocke J., Business process management: Potentials and challenges of driving innovation, BPM-Driving Innovation in A Digital World, pp. 3-15, (2015); Zenghelis D., A Strategy for Restoring Confidence and Economic Growth Through Green Investment and Innovation, (2012); Geels F.W., The impact of the financial-economic crisis on sustainability transitions: Financial investment, governance and public discourse, Environmental Innovation and Societal Transitions, 6, pp. 67-95, (2013); Ambec S., Lanoie P., Does it pay to be green. A systematic overview, The Academy of Management Perspectives, 22, pp. 45-62, (2008); Hockerts K., A cognitive perspective on the business case for corporate sustainability, Business Strategy and the Environment, 24, pp. 102-122, (2015); Szekely N., Seidel S., Vom Brocke J., Green IS: We Still Thinking in Mere Economic Imperatives or Are We Striving for Eco-Effectiveness, (2015); Panwar N., Kaushik S., Kothari S., Role of renewable energy sources in environmental protection: A review, Renewable and Sustainable Energy Reviews, 15, pp. 1513-1524, (2011); Rands M.R., Adams W.M., Bennun L., Butchart S.H., Clements A., Commes D., Et al., Biodiversity conservation: Challenges beyond 2010, Science, 329, pp. 1298-1303, (2010); Johnson M., Winning the War for Talent: How to Attract and Keep the People to Make the Biggest Difference to Your Bottom Line, (2014); Svendsen A., The Stakeholder Strategy: Profiting from Collaborative Business Relationships, (1998); Van Marrewijk M., Werre M., Multiple levels of corporate sustainability, Journal of Business Ethics, 44, pp. 107-119, (2003); Rowe D., Education for a sustainable future, Science, 317, (2007); Seidel S., Recker J., Vom Brocke J., Sensemaking and sustainable practicing: Functional affordances of information systems in green transformations, MIS Quarterly, 37, pp. 1275-1299, (2013); Energy Transition, (2015)</t>
  </si>
  <si>
    <t>Public Library of Science</t>
  </si>
  <si>
    <t>POLNC</t>
  </si>
  <si>
    <t>English</t>
  </si>
  <si>
    <t>Article</t>
  </si>
  <si>
    <t>Final</t>
  </si>
  <si>
    <t>All Open Access; Gold Open Access; Green Open Access</t>
  </si>
  <si>
    <t>Scopus</t>
  </si>
  <si>
    <t>2-s2.0-85017591015</t>
  </si>
  <si>
    <t>Ceccarini C.; Bogucka E.P.; Sen I.; Constantinides M.; Prandi C.; Quercia D.</t>
  </si>
  <si>
    <t>Ceccarini, Chiara (36514393600); Bogucka, Edyta Paulina (57197829255); Sen, Indira (57214988073); Constantinides, Marios (57219113284); Prandi, Catia (37561894100); Quercia, Daniele (14038000600)</t>
  </si>
  <si>
    <t>36514393600; 57197829255; 57214988073; 57219113284; 37561894100; 14038000600</t>
  </si>
  <si>
    <t>Visualizing Internal Sustainability Efforts in Big Companies</t>
  </si>
  <si>
    <t>IEEE Computer Graphics and Applications</t>
  </si>
  <si>
    <t>10.1109/MCG.2022.3163063</t>
  </si>
  <si>
    <t>https://www.scopus.com/inward/record.uri?eid=2-s2.0-85127465617&amp;doi=10.1109%2fMCG.2022.3163063&amp;partnerID=40&amp;md5=115676faac7b7c4b5c8124222d15106f</t>
  </si>
  <si>
    <t>University of Bologna, Bologna, 40126, Italy; Technical University of Munich, München, 80333, Germany; GESIS Leibniz Institute for Social Sciences, Cologne, 68159, Germany; Nokia Bell Labs, Cambridge, CB3 0FA, United Kingdom</t>
  </si>
  <si>
    <t>Ceccarini C., University of Bologna, Bologna, 40126, Italy; Bogucka E.P., Technical University of Munich, München, 80333, Germany; Sen I., GESIS Leibniz Institute for Social Sciences, Cologne, 68159, Germany; Constantinides M., Nokia Bell Labs, Cambridge, CB3 0FA, United Kingdom; Prandi C., University of Bologna, Bologna, 40126, Italy; Quercia D., Nokia Bell Labs, Cambridge, CB3 0FA, United Kingdom</t>
  </si>
  <si>
    <t>Internal sustainability efforts (ISE) refer to a wide range of internal corporate policies focused on employees. They promote, for example, work-life balance, gender equality, and a harassment-free working environment. At times, however, companies fail to keep their promises by not publicizing truthful reports on these practices, or by overlooking employees voices on how these practices are implemented. To partly fix that, we developed a deep-learning framework that scored four fifths of the S&amp;P 500 companies in terms of six ISEs, and a web-based system that engages users in a learning and reflection process about these ISEs. We evaluated the system in two crowdsourced studies with 421 participants, and compared our treemap visualization with a baseline textual representation. We found that our interactive treemap increased by up to 7% our participants opinion change about ISEs, demonstrating its potential in machine-learning driven visualizations  © 2022 IEEE Computer Society. All rights reserved.</t>
  </si>
  <si>
    <t>H12b Human-centered computing; I27 Natural Language Processing</t>
  </si>
  <si>
    <t>Data visualization; Deep learning; Forestry; Learning algorithms; Natural language processing systems; Sustainable development; Corporate policies; Employee voices; Gender equality; Gender issues; H12b human-centered computing;; Human-centered computing; I27 natural language processing; Urban areas; Work-life balance; Working environment; Visualization</t>
  </si>
  <si>
    <t>Sen I., Quercia D., Capra L., Montecchi M., Scepanovic S., Insider Stories: Analyzing Internal Sustainability Efforts of Major US Companies from Online Reviews, (2022); Wang Q., Chen Z., Wang Y., Qu H., A survey on ML4VIS: Applying machine learning advances to data visualization, IEEE Trans. Vis. Comput. Graphics, Early Access; Cunningham-Nelson S., Baktashmotlagh M., Boles W., Visualizing student opinion through text analysis, IEEE Trans. Educ., 62, 30, pp. 305-311, (2019); Emma G.-M., Jennifer M.-F., Is SDG reporting substantial or symbolic An examination of controversial and environmentally sensitive industries, J. Cleaner Prod., 298, (2021); Sneha C., Sarangh E., Vindhya V., Hegde R.R., Lakshmi V.A., Comprehensive analysis of CSR data using interactive reports, Proc. IEEE Conf. Energy, Commun., Data Analytics Soft Comput., pp. 1460-1463, (2017); Swain V.D., Et al., Modeling organizational culture with workplace experiences shared on glassdoor, Proc. ACM CHI Conf. Hum. Factors Comput. Syst., pp. 1-15, (2020); Luo N., Zhou Y., Shon J., Employee satisfaction and corporate performance: Mining employee reviews on glassdoor.com, Proc. Int. Conf. Inf. Syst., 1, pp. 387-402, (2016); Reimers N., Gurevych I., Sentence-bert: Sentence embeddings using siamese bert-networks, Proc. ACL Conf. Empirical Methods Natural Lang. Process., pp. 3982-3992, (2019); Dittus M., Aiello L.M., Quercia D., Community Engagement triage: Lightweight prompts for systematic reviews, Proc. ACM Hum.-Comput. Interaction, 1, pp. 1-22, (2017); Bach B., Et al., Narrative Design Patterns for Datadriven Storytelling, in Data-Driven Storytelling., 5, pp. 107-133, (2018); Fiedler C., Scheibel W., Limberger D., Trapp M., Dollner J., Survey on user studies on the effectiveness of treemaps, Proc. ACM Symp. Vis. Inf. Commun. Interaction, pp. 1-10, (2020); Bruls M., Huizing K., Van Wijk J.J., Squarified Treemaps Data Visualization, pp. 33-42, (2000); Werning S., Making data playable: A game co-creation method to promote creative data literacy, Media Lit. Educ., 12, 3, pp. 88-101, (2020); Gosling S.D., Rentfrow P.J., Swann W.B., A very brief measure of the big-five personality domains, Res. Pers., 37, 6, pp. 504-528, (2003); Pandey A.V., Manivannan A., Nov O., Satterthwaite M., Bertini E., The persuasive power of data visualization, IEEE Trans. Vis. Comput. Graphics, 20, 12, pp. 2211-2220, (2014); Soto C.J., John O.P., Gosling S.D., Potter J., Age differences in personality traits from 10 to 65: Big five domains and facets in a large cross-sectional sample, Pers. Social Psychol., 100, 2, pp. 330-348, (2011); Braun V., Clarke V., Using thematic analysis in psychology, Qualitative Res. Psychol., 3, 2, pp. 77-101, (2006); Kennedy H., Hill R.L., The feeling of numbers: Emotions in everyday engagements with data and their visualisation, Sociology, 52, 4, pp. 830-848, (2018); Cerquitelli T., Quercia D., Pasquale F., Transparent Data Mining for Big and Small Data, (2017); Graells-Garrido E., Lalmas M., Quercia D., Data Portraits: Connecting People of Opposing Views, (2013)</t>
  </si>
  <si>
    <t>C. Ceccarini; University of Bologna, Bologna, 40126, Italy; email: chiara.ceccarini6@unibo.it</t>
  </si>
  <si>
    <t>IEEE Computer Society</t>
  </si>
  <si>
    <t>ICGAD</t>
  </si>
  <si>
    <t>IEEE Comput Graphics Appl</t>
  </si>
  <si>
    <t>2-s2.0-85127465617</t>
  </si>
  <si>
    <t>Nakagawa K.; Sashida S.; Kitajima R.; Sakai H.</t>
  </si>
  <si>
    <t>Nakagawa, Kei (57202888921); Sashida, Shingo (57215417401); Kitajima, Ryozo (15052012400); Sakai, Hiroyuki (35433429200)</t>
  </si>
  <si>
    <t>57202888921; 57215417401; 15052012400; 35433429200</t>
  </si>
  <si>
    <t>What Do Good Integrated Reports Tell Us?: An Empirical Study of Japanese Companies Using Text-Mining</t>
  </si>
  <si>
    <t>Proceedings - 2020 9th International Congress on Advanced Applied Informatics, IIAI-AAI 2020</t>
  </si>
  <si>
    <t>10.1109/IIAI-AAI50415.2020.00108</t>
  </si>
  <si>
    <t>https://www.scopus.com/inward/record.uri?eid=2-s2.0-85107221420&amp;doi=10.1109%2fIIAI-AAI50415.2020.00108&amp;partnerID=40&amp;md5=4c1e15a8a8946a43e3a1caa8b8f602a7</t>
  </si>
  <si>
    <t>Nomura Asset Management Co. Ltd., Innovation Lab, Tokyo, Japan; Tokyo Polytechnic University, Faculty of Engineering, Tokyo, Japan; Seikei University, Faculty of Science and Technology, Tokyo, Japan</t>
  </si>
  <si>
    <t>Nakagawa K., Nomura Asset Management Co. Ltd., Innovation Lab, Tokyo, Japan; Sashida S., Nomura Asset Management Co. Ltd., Innovation Lab, Tokyo, Japan; Kitajima R., Tokyo Polytechnic University, Faculty of Engineering, Tokyo, Japan; Sakai H., Seikei University, Faculty of Science and Technology, Tokyo, Japan</t>
  </si>
  <si>
    <t>In recent years, ESG investment has been attracting a lot of attention both practice and academia. In the midst of these ESG investment trends, corporate non-financial information has become more important, and integrated reports that include both financial and non-financial information have been attracting attention. However, unlike financial statements, there are no standard forms in integrated reports. The content and amount of them vary, and the ingenuity of each company can be seen. In addition, while financial information can be shown as numerical values and graphs, non-financial information tends to be qualitative information. Since it is difficult to read and compare multiple integrated reports consisting of tens to hundreds of pages, the need to read more important non-financial information efficiently and objectively is increasing. Therefore, in this study, we analyze these integrated reports quantitatively by using natural language processing techniques to tell the differences between "good"and "not good"integrated reports. Here, as "good"integrated reports, we use a list of excellent integrated reports and significant improved integrated reports from the GPIF website. For the good integrated reports, we found that (1) they describe more sustainable words that create long-term value, (2) describe more about their services and customers, and (3) are proactive in sustainability and corporate governance.  © 2020 IEEE.</t>
  </si>
  <si>
    <t>ESG investment; Integrated Report; Natural Language Processing</t>
  </si>
  <si>
    <t>Natural language processing systems; Text mining; Corporate governance; Empirical studies; Financial information; Financial statements; NAtural language processing; Non-financial informations; Numerical values; Qualitative information; Finance</t>
  </si>
  <si>
    <t>Friede G., Busch T., Bassen A., Esg and financial performance: Aggregated evidence from more than 2000 empirical studies, Journal of Sustainable Finance &amp; Investment, 5, 4, pp. 210-233, (2015); Amel-Zadeh A., Serafeim G., Why and how investors use esg information: Evidence from a global survey, Financial Analysts Journal, 74, 3, pp. 87-103, (2018); Nicholson G., Kiel G., Kiel-Chisholm S., The contribution of social norms to the global financial crisis: A systemic actor focused model and proposal for regulatory change, Corporate Governance: An International Review, 19, 5, pp. 471-488, (2011); Stolowy H., Paugam L., The expansion of non-financial reporting: An exploratory study, Accounting and Business Research, 48, 5, pp. 525-548, (2018); Karen S.J., A statistical interpretation of term specificity and its application in retrieval, Journal of documentation, (1972); David M.B., Andrew Y.N., Michael I.J., Latent dirichlet allocation, Journal of Machine Learning Research, 3, pp. 993-1022, (2003); Mikolov T., Sutskever I., Chen K., Greg S.C., Dean J., Distributed representations of words and phrases and their compositionality, Advances in Neural Information Processing Systems, pp. 3111-3119, (2013); Frank Z.X., Cambria E., Roy E.W., Natural language based financial forecasting: A survey, Artificial Intelligence Review, 50, 1, pp. 49-73, (2018); Kitajima R., Kamimura R., Sakai H., Relationship between management policies and profitability for second section-listed manufacturing companies of the Tokyo stock exchange (2016 results), 2019 8th International Congress on Advanced Applied Informatics (IIAI-AAI, pp. 697-700, (2019); Izumi K., Sakaji H., Economic causal-chain search using text mining technology, Proceedings of the First Workshop on Financial Technology and Natural Language Processing, pp. 61-65, (2019); Kei N., Shingo S., Hiroki S., Kiyoshi I., Economic causal chain and predictable stock returns, 2019 8th International Congress on Advanced Applied Informatics (IIAI-AAI, pp. 655-660, (2019); Michael E.P., Linde Der C.Van, Toward a new conception of the environment-competitiveness relationship, Journal of Economic Perspectives, 9, 4, pp. 97-118, (1995); Fatemi A., Glaum M., Kaiser S., Esg performance and firm value: The moderating role of disclosure, Global Finance Journal, 38, pp. 45-64, (2018); Derwall J., Guenster N., Bauer R., Koedijk K., The eco-efficiency premium puzzle, Financial Analysts Journal, 61, 2, pp. 51-63, (2005); Nhi N.Y.V., He X., Liu S., Xu G., Deep learning for decision making and the optimization of socially responsible investments and portfolio, Decision Support Systems, 124, (2019); Sato T., Hashimoto T., Okumura M., Implementation of a word segmentation dictionary called mecab-ipadic-neologd and study on how to use it effectively for information retrieval, Proceedings of the Twenty-three Annual Meeting of the Association for Natural Language Processing, (2017); Radim R.E., Sojka P., Gensimstatistical semantics in python, Retrieved from Genism. Org, (2011); Devlin J., Chang M., Lee K., Toutanova K., Bert: Pre-training of deep bidirectional transformers for language understanding, Proceedings of the 2019 Conference of the North American Chapter of the Association for Computational Linguistics: Human Language Technologies, Volume 1 (Long and Short Papers, pp. 4171-4186, (2019); Lan Z., Chen M., Goodman S., Gimpel K., Sharma P., Soricut R., Albert: A lite bert for self-supervised learning of language representations, International Conference on Learning Representations, (2019)</t>
  </si>
  <si>
    <t>Matsuo T.; Takamatsu K.; Ono Y.; Hirokawa S.</t>
  </si>
  <si>
    <t>Institute of Electrical and Electronics Engineers Inc.</t>
  </si>
  <si>
    <t>9th International Congress on Advanced Applied Informatics, IIAI-AAI 2020</t>
  </si>
  <si>
    <t>1 September 2020 through 15 September 2020</t>
  </si>
  <si>
    <t>Kitakyushu</t>
  </si>
  <si>
    <t>978-172817397-9</t>
  </si>
  <si>
    <t>Proc. - Int. Congr. Adv. Appl. Informatics, IIAI-AAI</t>
  </si>
  <si>
    <t>Conference paper</t>
  </si>
  <si>
    <t>2-s2.0-85107221420</t>
  </si>
  <si>
    <t>Gupta A.; Chadha A.; Tewari V.</t>
  </si>
  <si>
    <t>Gupta, Akriti (57214417535); Chadha, Aman (58307115700); Tewari, Vijaishri (58835676900)</t>
  </si>
  <si>
    <t>57214417535; 58307115700; 58835676900</t>
  </si>
  <si>
    <t>A Natural Language Processing Model on BERT and YAKE Technique for Keyword Extraction on Sustainability Reports</t>
  </si>
  <si>
    <t>IEEE Access</t>
  </si>
  <si>
    <t>10.1109/ACCESS.2024.3352742</t>
  </si>
  <si>
    <t>https://www.scopus.com/inward/record.uri?eid=2-s2.0-85182930611&amp;doi=10.1109%2fACCESS.2024.3352742&amp;partnerID=40&amp;md5=13022e80aef46d44e2a92d3e8687f6c9</t>
  </si>
  <si>
    <t>Indian Institute of Information Technology Allahabad, Uttar Pradesh, Allahabad, 211015, India</t>
  </si>
  <si>
    <t>Gupta A., Indian Institute of Information Technology Allahabad, Uttar Pradesh, Allahabad, 211015, India; Chadha A., Indian Institute of Information Technology Allahabad, Uttar Pradesh, Allahabad, 211015, India; Tewari V., Indian Institute of Information Technology Allahabad, Uttar Pradesh, Allahabad, 211015, India</t>
  </si>
  <si>
    <t>Sustainability has become the greatest aspiration on the planet, as every organization has begun reorienting itself to become one. To accomplish this, organizations must strike a balance between their Environmental, Social, and Governance (ESG) policies. It is essential to examine the organizations that currently exist. For this reason, the study conducts a thematic analysis of the sustainability reports of Forbes' India's top companies in 2021 in order to determine their current ESG focus using BERT tokenization and YAKE technique along with MLM and NSP methods of natural language processing (NLP). The experiment results in prediction with 98% accuracy. The study addresses the question, 'What must organizations do to embark on the path towards sustainability?'  © 2013 IEEE.</t>
  </si>
  <si>
    <t>BERT; ESG; organizations; sustainability; YAKE</t>
  </si>
  <si>
    <t>Natural language processing systems; Signal encoding; BERT; Bidirectional control; Encodings; Environmental, social, and governance; Green products; Language processing; Natural languages; Stakeholder; Sustainability report; YAKE; Sustainable development</t>
  </si>
  <si>
    <t>Sneddon C., Howarth R.B., Norgaard R.B., Sustainable development in a post-Brundtlandworld, Ecological Econ., 57, 2, pp. 253-268, (2006); Chichilnisky G., What is sustainable development?, Land Econ., 73, pp. 467-491, (1997); Sachs J.D., The Age of Sustainable Development, (2015); Meuer J., Koelbel J., Hoffmann V.H., On the nature of corporate sustainability, Org. Environ., 33, 3, pp. 319-341, (2020); Herzig C., Schaltegger S., Corporate sustainability reporting, Sustainability Communication: Interdisciplinary Perspectives and Theoretical Foundation, pp. 151-169, (2011); Valente M., Theorizing firm adoption of sustaincentrism, Org. Stud., 33, 4, pp. 563-591, (2012); Gupta A., Chadha A., Tiwari V., Varma A., Pereira V., Sustainable training practices: Predicting job satisfaction and employee behavior using machine learning techniques, Asian Bus. Manag., 22, 5, pp. 1913-1936, (2023); Taticchi P., Demartini M., A modern definition of corporate sustainability, Corporate Sustainability in Practice: A Guide for Strategy Development and Implementation, pp. 65-74, (2021); Sciarelli M., Cosimato S., Landi G., Iandolo F., Socially responsible investment strategies for the transition towards sustainable development: The importance of integrating and communicating ESG, TQM J., 33, 7, pp. 39-56, (2021); Elkington J., Partnerships from cannibals with forks: The triple bottom line of 21st-century business, Environ. Quality Manag., 8, 1, pp. 37-51, (1998); Dyllick T., Hockerts K., Beyond the business case for corporate sustainability, Bus. Strategy Environ., 11, 2, pp. 130-141, (2002); Slaper T.F., Hall T.J., The triple bottom line: What is it and how does it work, Indiana Bus. Rev., 86, 1, pp. 4-8, (2011); Fatemi A., Glaum M., Kaiser S., ESG performance and firm value: The moderating role of disclosure, Global Finance J., 38, pp. 45-64, (2018); Broadstock D.C., Chan K., Cheng L.T.W., Wang X., The role of ESG performance during times of financial crisis: Evidence from COVID-19 in China, Finance Res. Lett., 38, (2021); Maiti M., Is ESG the succeeding risk factor?, J. Sustain. Finance Investment, 11, 3, pp. 199-213, (2021); Buniamin S., Nik Ahmad N.N., An integrative perspective of environmental, social and governance (ESG) reporting: A conceptual paper, Proc. Int. Conf. Accounting Stud., pp. 1-8, (2015); Syed A.M., Environment, social, and governance (ESG) criteria and preference of managers, Cogent Bus. Manag., 4, 1, (2017); Cornell B., ESG investing: Conceptual issues, J.Wealth Manag., 23, 3, pp. 61-69, (2020); Norman W., MacDonald C., Getting to the bottom of 'triple bottom line, ' Bus. Ethics Quart., 14, 2, pp. 243-262, (2004); Halbritter G., Dorfleitner G., The wages of social responsibility-Where are they? A critical review of ESG investing, Rev. Financial Econ., 26, pp. 25-35, (2015); Thanaki J., Python Natural Language Processing, (2017); Vasiliev Y., Natural Language Processing With Python and Spacy: A Practical Introduction, (2020); Bird S., Klein E., Loper E., Natural Language ProcessingWith Python: Analyzing Text With the Natural Language Toolkit, (2009); Chowdhary K., Chowdhary K., Natural language processing, Fundamentals of Artificial Intelligence, pp. 603-649, (2020); Chung Y.-A., Zhang Y., Han W., Chiu C.-C., Qin J., Pang R., Wu Y., W2v-BERT: Combining contrastive learning and masked language modeling for self-supervised speech pre-training, Proc. IEEE Autom. Speech Recognit. Understand.Workshop (ASRU), pp. 244-250, (2021); Devika R., Vairavasundaram S., Mahenthar C.S.J., Varadarajan V., Kotecha K., A deep learning model based on BERT and sentence transformer for semantic keyphrase extraction on big social data, IEEE Access, 9, pp. 165252-165261, (2021); Barros L., Trifan A., Oliveira J.L., Vader meets BERT: Sentiment analysis for early detection of signs of self-harm through social mining, Proc. CLEF, pp. 897-907, (2021); Lafferty W.M., Meadowcroft J., Implementing Sustainable Development: Strategies and Initiatives in High Consumption Societies, (2000); Hou W., Qu J., Web based keyword extraction on crowdfunding projects with novel features, Proc. 6th Int. Conf. Inf. Technol. (InCIT), pp. 87-91, (2022); Thara S., Poornachandran P., Transformer based language identification for malayalam-English code-mixed text, IEEE Access, 9, pp. 118837-118850, (2021); Wang J., Liu B., Recruitment fraud detection method based on crowdsourcing and multi-feature fusion, Proc. 5th Int. Conf. Artif. Intell. Big Data (ICAIBD), pp. 267-273, (2022); Chandra R., Kulkarni V., Semantic and sentiment analysis of selected bhagavad gita translations using BERT-based language framework, IEEE Access, 10, pp. 21291-21315, (2022); Giarelis N., Kanakaris N., Karacapilidis N., A comparative assessment of state-of-the-art methods for multilingual unsupervised keyphrase extraction, Proc. IFIP Int. Conf. Artif. Intell. Appl. Innov., pp. 635-645, (2021); Khan M.Q., Shahid A., Uddin M.I., Roman M., Alharbi A., Alosaimi W., Almalki J., Alshahrani S.M., Impact analysis of keyword extraction using contextual word embedding, PeerJ Comput. Sci., 8, (2022); Lakshmi S.A., Saturi R., Bharti A., Avvari M., Bhavana B., Multiple choice question generation using BERT XL net, (2023); Pochiraju D., Chakilam A., Betham P., Chimulla P., Rao S.G., Extractive summarization and multiple choice question generation using XLNet, Proc. 7th Int. Conf. Intell. Comput. Control Syst. (ICICCS), pp. 1001-1005, (2023); Boukhatem N.M., Buscaldi D., Liberti L., Empirical comparison of semantic similarity measures for technical question answering, Proc. Eur. Conf. Adv. Databases Inf. Syst., pp. 167-177, (2022); Cetinkaya Y.M., Kulah E., Toroslu I.H., Davulcu H., Targeted marketing on social media: Utilizing text analysis to create personalized landing pages, Res. Square, Tech. Rep., Version 1, (2023); Jia R., Cao Y., Fang F., Li J., Liu Y., Yin P., Enhancing pretrained language representation for multi-task learning of scientific summarization, Proc. Int. Joint Conf. Neural Netw. (IJCNN), pp. 1-8, (2020); Nguyen H., Ding J., Keyword-based augmentation method to enhance abstractive summarization for legal documents, Proc. 19th Int. Conf. Artif. Intell. Law, pp. 437-441, (2023); Di Pilla P., Pareschi R., Salzano F., Zappone F., Listening to what the system tells us: Innovative auditing for distributed systems, Frontiers Comput. Sci., 4, (2023); Edwards C., The best of NLP, Commun. ACM, 64, 4, pp. 9-11, (2021); Tenney I., Das D., Pavlick E., BERT rediscovers the classical NLP pipeline, (2019); Koroteev M.V., BERT: A review of applications in natural language processing and understanding, (2021); Braun V., Clarke V., Using thematic analysis in psychology, Qualitative Res. Psychol., 3, 2, pp. 77-101, (2006); Voskuil K., Verberne S., Improving reference mining in patents with BERT, (2021); Acheampong F.A., Nunoo-Mensah H., Chen W., Transformer models for text-based emotion detection: A review of BERT-based approaches, Artif. Intell. Rev., 54, 8, pp. 5789-5829, (2021); Goossens A., Claessens M., Parthoens C., Vanthienen J., Deep learning for the identification of decision modelling components from text, Rules and Reasoning, pp. 158-171, (2021); Nguyen D.-D.L., Huang Y.-C., Chang Y.-C., Discriminative features fusion with BERT for social sentiment analysis, Trends in Artificial Intelligence Theory and Applications. Artificial Intelligence Practices, pp. 30-35, (2020); Kuling G., Belinda Curpen D., Martel A.L., BI-RADS BERT &amp; using section segmentation to understand radiology reports, (2021); Freunek M., Bodmer A., BERT based patent novelty search by training claims to their own description, (2021); Li S., Multi Class Text Classification With Deep Learning Using BERT, (2020); Ji S., Holtta M., Marttinen P., Does the magic of BERT apply to medical code assignment? A quantitative study, Comput. Biol. Med., 139, (2021); Landro N., Gallo I., La Grassa R., Combining optimization methods using an adaptive meta optimizer, Algorithms, 14, 6, (2021); Campos R., Mangaravite V., Pasquali A., Jorge A.M., Nunes C., Jatowt A., YAKE! Collection-independent automatic keyword extractor, Advances in Information Retrieval, pp. 806-810, (2018); Jorge A.M., Campos R., Jatowt A., Bhatia S., The 2nd international workshop on narrative extraction from text: Text2story 2019, Proc. Eur. Conf. Inf. Retr., pp. 389-393, (2019); Campos R., Mangaravite V., Pasquali A., Jorge A., Nunes C., Jatowt A., YAKE! Keyword extraction from single documents using multiple local features, Inf. Sci., 509, pp. 257-289, (2020); Huang H., Xu H., Wang X., Silamu W., Maximum F1-score discriminative training criterion for automatic mispronunciation detection, IEEE/ACM Trans. Audio, Speech, Language Process., 23, 4, pp. 787-797, (2015); Fujino A., Isozaki H., Suzuki J., Multi-label text categorization with model combination based on F1-score maximization, Proc. 3rd Int. Joint Conf. Natural Lang. Process., pp. 1-6, (2008); Hao H., Wang J., Abudureyimu H., Maximum F1-score discriminative training for automatic mispronunciation detection in computerassisted language learning, Proc. INTERSPEECH, pp. 815-818, (2012)</t>
  </si>
  <si>
    <t>A. Gupta; Indian Institute of Information Technology Allahabad, Allahabad, Uttar Pradesh, 211015, India; email: rsm2018502@iiita.ac.in</t>
  </si>
  <si>
    <t>All Open Access; Gold Open Access</t>
  </si>
  <si>
    <t>2-s2.0-85182930611</t>
  </si>
  <si>
    <t>Yang Z.; Zhang L.; Wang X.; Mai Y.</t>
  </si>
  <si>
    <t>Yang, Zhengzheng (55224149000); Zhang, Le (59118503300); Wang, Xiaoyun (58747200400); Mai, Yubo (58174880500)</t>
  </si>
  <si>
    <t>55224149000; 59118503300; 58747200400; 58174880500</t>
  </si>
  <si>
    <t>ESG Text Classification: An Application of the Prompt-Based Learning Approach</t>
  </si>
  <si>
    <t>Journal of Financial Data Science</t>
  </si>
  <si>
    <t>10.3905/jfds.2022.1.115</t>
  </si>
  <si>
    <t>https://www.scopus.com/inward/record.uri?eid=2-s2.0-85152000659&amp;doi=10.3905%2fjfds.2022.1.115&amp;partnerID=40&amp;md5=ea694fe20bab15b8bb37bd7249be2b7d</t>
  </si>
  <si>
    <t>State Street Corporation in Hangzhou, China; Zhejiang University in Hangzhou, China</t>
  </si>
  <si>
    <t>Yang Z., State Street Corporation in Hangzhou, China; Zhang L., State Street Corporation in Hangzhou, China; Wang X., State Street Corporation in Hangzhou, China; Mai Y., Zhejiang University in Hangzhou, China</t>
  </si>
  <si>
    <t>Over the past decade, there is a surging trend to integrate environmental, social, and governance (ESG) criteria into financial decision making. ESG information extracted manually from text sources, such as company statements, press releases, and regulatory disclosures, can be expensive and inconsistent due to human interpretation. In this article, the authors introduce the application of prompt-based learning, a cutting-edge natural language processing (NLP) technology, to classify textual data into ESG and non-ESG categories. In particular, the authors establish a prompt-based ESG classifier, using data from Refinitiv, and benchmark it against a traditional pre-train and fine-tune classifier through statistical test. The authors fine-tune the classifiers on various sizes of training data. The experiment shows that the prompt-based learning approach outperforms the traditional pre-train and fine-tune classifier and can generate promising results when training data are limited. © 2023, With intelligence. All rights reserved.</t>
  </si>
  <si>
    <t>Bhapkar V. P., A Note on the Equivalence of Two Test Criteria for Hypotheses in Categorical Data, Journal of the American Statistical Association, 61, 313, pp. 228-235, (1966); Brown T., Mann B., Ryder N., Subbiah M., Kaplan J. D., Dhariwal P., Neelakantan A., Shyam P., Sastry G., Askell A., Language Models are Few-Shot Learners, Advances in Neural Information Processing Systems, 33, pp. 1877-1901, (2020); Devlin J., Chang M.-W., Lee K., Toutanova K., BERT: Pre-Training of Deep Bidirectional Transformers for Language Understanding, Proceedings of the 2019 Conference of the North American Chapter of the Association for Computational Linguistics: Human Language Technologies 1 (Long and Short Papers), pp. 4171-4186, (2019); Friede G., Busch T., Bassen A., ESG and Financial Performance: Aggregated Evidence from More Than 2,000 Empirical Studies, Journal of Sustainable Finance and Investment, 5, 4, pp. 210-233, (2015); Gao T., Fisch A., Chen D., Making Pre-Trained Language Models Better Few-Shot Learn-ers, Proceedings of the 59th Annual Meeting of the Association for Computational Linguistics and the 11th International Joint Conference on Natural Language Processing 1 (Long Papers), pp. 3816-3830, (2021); Gutierrez-Fandino A., Kolm P. N., Noguer i Alonso M., Armengol-Estape J., FinEAS: Financial Embedding Analysis of Sentiment, The Journal of Financial Data Science, 4, 3, pp. 45-53, (2022); Howard J., Ruder S., Universal Language Model Fine-Tuning for Text Classification, Proceedings of the 56th Annual Meeting of the Association for Computational Linguistics 1 (Long Papers), pp. 328-339, (2018); Liu P., Yuan W., Fu J., Jiang Z., Hayashi H., Neubig G., Pre-Train, Prompt, and Predict: A Systematic Survey of Prompting Methods in Natural Language Processing, (2021); Liu Y., Ott M., Goyal N., Du J., Joshi M., Chen D., Levy O., Lewis M., Zettlemoyer L., Stoyanov V., RoBERTa: A Robustly Optimized BERT Pretraining Approach, (2019); Peters M., Neumann M., Iyyer M., Gardner M., Zettlemoyer L., Deep Contextualized Word Representations, Proceedings of the 2018 Conference of the North American Chapter of the Association for Computational Linguistics: Human Language Technologies, 1, pp. 2227-2237, (2018); Radford A., Narasimhan K., Salimans T., Sutskever I., Improving Language Understanding by Generative Pre-Training, (2018); Radford A., Wu J., Child R., Luan D., Amodei D., Sutskever I., Language Models are Unsupervised Multitask Learners, (2019); (2022); Reimers N., Gurevych I., Sentence-BERT: Sentence Embeddings Using Siamese BERT-Networks, Proceedings of the 2019 Conference on Empirical Methods in Natural Language Processing and the 9th International Joint Conference on Natural Language Processing (EMNLP-IJCNLP), pp. 3982-3992, (2019); Schick T., Schutze H., Exploiting Cloze Questions for Few-Shot Text Classification and Natural Language Inference, Proceedings of the 16th Conference of the European Chapter of the Association for Computational Linguistics Main, pp. 255-269, (2021); Schick T., Schutze H., It’s Not Just Size That Matters: Small Language Models Are Also Few-Shot Learn-ers, Proceedings of the 2021 Conference of the North American Chapter of the Association for Computational Linguistics: Human Language Technologies, pp. 2339-2352, (2021); Sokolov A., Caverly K., Mostovoy J., Fahoum T., Seco L., Weak Supervision and Black-Litterman for Automated ESG Portfolio Construction, The Journal of Financial Data Science, 3, 3, pp. 129-138, (2021); Vaswani A., Shazeer N., Parmar N., Uszkoreit J., Jones L., Gomez A. N., Kaiser L., Polosukhin I., Attention is All You Need, Advances in Neural Information Processing Systems, 30, pp. 5998-6008, (2017); Wolf T., Debut L., Sanh V., Chaumond J., Delangue C., Moi A., Cistac P., Rault T., Louf R., Funtowicz M., Davison J., Shleifer S., von Platen P., Ma C., Jernite Y., Plu J., Xu C., Le Scao T., Gugger S., Drame M., Lhoest Q., Rush A. M., Transformers: State-of-the-Art Natural Language Processing, Proceedings of the 2020 Conference on Empirical Methods in Natural Language Processing: System Demonstrations, pp. 38-45, (2020); Yang Y., Siy Uy M. C., Huang A., FinBERT: A Pre-Trained Language Model for Financial Communications, (2020); Yang Z., Dai Z., Yang Y., Carbonell J. G., Salakhutdinov R., Le Q. V., Xlnet: Generalized Autoregressive Pretraining for Language Understanding, Advances in Neural Information Processing Systems 32: Annual Conference on Neural Information Processing Systems, 32, pp. 5754-5764, (2019); Zhu Y., Kiros R., Zemel R., Salakhutdinov R., Urtasun R., Torralba A., Fidler S., Aligning Books and Movies: Towards Story-like Visual Explanations by Watching Movies and Reading Books, Proceedings of the IEEE International Conference on Computer Vision, pp. 19-27, (2015)</t>
  </si>
  <si>
    <t>With intelligence</t>
  </si>
  <si>
    <t>J. Financial. Data. Sci.</t>
  </si>
  <si>
    <t>2-s2.0-85152000659</t>
  </si>
  <si>
    <t>Niveditha R.; Ns N.K.; Parimi M.R.; Aaditya Raam S.; Babu S.</t>
  </si>
  <si>
    <t>Niveditha, R. (57258081000); Ns, Naveen Kumar (57258081100); Parimi, Mastan Rao (57218377063); Aaditya Raam, S. (57258643400); Babu, Shekar (57198087875)</t>
  </si>
  <si>
    <t>57258081000; 57258081100; 57218377063; 57258643400; 57198087875</t>
  </si>
  <si>
    <t>Develop CSR Themes using Text-Mining and Topic Modelling Techniques</t>
  </si>
  <si>
    <t>Proceedings - 2020 IEEE International Conference on Cloud Computing in Emerging Markets, CCEM 2020</t>
  </si>
  <si>
    <t>10.1109/CCEM50674.2020.00024</t>
  </si>
  <si>
    <t>https://www.scopus.com/inward/record.uri?eid=2-s2.0-85114869054&amp;doi=10.1109%2fCCEM50674.2020.00024&amp;partnerID=40&amp;md5=0050d3a91670b62309c91414f29398a5</t>
  </si>
  <si>
    <t>Amrita School of Business, Department of Management Studies, Bengaluru, India; Amrita School of Engineering, Department of Computer Science, Bengaluru, India; Amrita Vishwa Vidyapeetham, Bengaluru, India</t>
  </si>
  <si>
    <t>Niveditha R., Amrita School of Business, Department of Management Studies, Bengaluru, India; Ns N.K., Amrita School of Engineering, Department of Computer Science, Bengaluru, India; Parimi M.R., Amrita Vishwa Vidyapeetham, Bengaluru, India; Aaditya Raam S., Amrita School of Business, Department of Management Studies, Bengaluru, India; Babu S., Amrita Vishwa Vidyapeetham, Bengaluru, India</t>
  </si>
  <si>
    <t>The companies in India are mandated to perform social and environmental practices. Due to the mandate the companies are increasing using annual reports and specifically corporate social responsibility (CSR) and sustainability reports to their stakeholders and public about their CSR and environmental practices. The authors use company's annual reports of various Indian companies to find the common topics and thus the most common CSR tasks and practices described in these reports. This paper applies the natural language processing (NLP) as a technique towards CSR and sustainability research. Analysis of these reports led to 5 primary areas of common concern. The text classification models based on machine learning is used to identify the topics of primary focus in the text. The text data is classified with the help of the classifier label which enables us to create a supervised machine learning model The objective of the research is to find the efficient text classification model to effectively identify theme of the given text data. © 2020 IEEE.</t>
  </si>
  <si>
    <t>Corporate Social Responsibility; decision tree; Machine learning; random forests; support vector machine</t>
  </si>
  <si>
    <t>Classification (of information); Cloud computing; Commerce; Economic and social effects; Learning systems; Natural language processing systems; Supervised learning; Sustainable development; Corporate social responsibilities (CSR); Environmental practices; Modelling techniques; NAtural language processing; Social and environmental; Supervised machine learning; Sustainability report; Text classification models; Text mining</t>
  </si>
  <si>
    <t>Global Reporting Initiative about Sustainability Reporting, (2015); Dyllick T., Hockerts K., Beyond the business case for corporate sustainability, Business Strategy and the Environment, 11, pp. 130-141, (2002); Daily B.F., S-C H., Achieving sustainability through attention to human resource factors in environmental management, International Journal of Operations &amp; Production Management, 21, pp. 1539-1552, (2001); Kolk A., A decade of sustainability reporting: Developments and significance, International Journal of Environment and Sustainable Development, 3, pp. 51-64, (2004); David M., Lei B., Et al., Latent dirichlet allocation, Journal of Machine Learning Research, 3, pp. 993-1022, (2003); Talib R., Et al., Text mining: Techniques, applications and issues, (ijacsa), International Journal of Advanced Computer Science and Applications, 7, 11, (2016); Li Y., Et al., Leveraging latent dirichlet allocation in processing free-text personal goals among patients undergoing bladder cancer surgery, Quality of Life Research, 28, pp. 1441-1455, (2019); Kaur A., Et al., Comparison of text mining tools, 2016 5th International Conference on Reliability, Infocom Technologies and Optimization (ICRITO) (Trends and Future Directions), (2016); Report of the World Commission on Environment and Development: Our Common Future, (1987); Modapothala J.R., Issac B., Evaluation of Corporate Environmental Reports Using Data Mining Approach, pp. 543-547, (2009); Luz Benites-Lazaro L., Giatti L., Giarolla A., Sustainability and governance of sugarcane ethanol companies in brazil: Topic modeling analysis of csr reporting, Journal of Cleaner Production, 197, pp. 583-591, (2018); David M.Blei., Probabilistic topic models, Communications of the Acm, (2012); Lin S., Hsu M., Decision making by extracting soft information from csr news report, Technological and Economic Development of Economy, 24, 4, pp. 1344-1361, (2018); Figge B., Hahn, and holt, what the papers say: Trends in sustainability. A comparative analysis of 115 leading national newspapers worldwide, Journal of Corporate Citizenship, (2009); Kansal M., Joshi M., Babu S., Sharma S., Reporting of corporate social responsibility in central public sector enterprises: A study of post mandatory regime in india, Journal of Business Ethics, 151, 3, pp. 813-831, (2018); Subramaniam N., Kansal M., Babu S., Governance of mandated corporate social responsibility: Evidence from indian governmentowned firms, Journal of Business Ethics, pp. 1-21, (2015)</t>
  </si>
  <si>
    <t>IEEE; IEEE Bangalore Section; IEEE Computer Society of Technical Committee on Services Computing (TCSVC)</t>
  </si>
  <si>
    <t>9th IEEE International Conference on Cloud Computing in Emerging Markets, CCEM 2020</t>
  </si>
  <si>
    <t>4 November 2020 through 7 November 2020</t>
  </si>
  <si>
    <t>Virtual, Online</t>
  </si>
  <si>
    <t>978-172819576-6</t>
  </si>
  <si>
    <t>Proc. - IEEE Int. Conf. Cloud Comput. Emerg. Markets, CCEM</t>
  </si>
  <si>
    <t>2-s2.0-85114869054</t>
  </si>
  <si>
    <t>Jakob C.; Schmitt V.; Mohtaj S.; Möller S.</t>
  </si>
  <si>
    <t>Jakob, Charlott (58972688800); Schmitt, Vera (57225044629); Mohtaj, Salar (55943025900); Möller, Sebastian (24076818400)</t>
  </si>
  <si>
    <t>58972688800; 57225044629; 55943025900; 24076818400</t>
  </si>
  <si>
    <t>Classifying Sustainability Reports Using Companies Self-Assessments</t>
  </si>
  <si>
    <t>Lecture Notes in Networks and Systems</t>
  </si>
  <si>
    <t>919 LNNS</t>
  </si>
  <si>
    <t>10.1007/978-3-031-53960-2_35</t>
  </si>
  <si>
    <t>https://www.scopus.com/inward/record.uri?eid=2-s2.0-85189513130&amp;doi=10.1007%2f978-3-031-53960-2_35&amp;partnerID=40&amp;md5=91fbddddcfacb94784bab22503ac52a3</t>
  </si>
  <si>
    <t>Quality and Usability Lab, Technische Universität Berlin, Berlin, Germany</t>
  </si>
  <si>
    <t>Jakob C., Quality and Usability Lab, Technische Universität Berlin, Berlin, Germany; Schmitt V., Quality and Usability Lab, Technische Universität Berlin, Berlin, Germany; Mohtaj S., Quality and Usability Lab, Technische Universität Berlin, Berlin, Germany; Möller S., Quality and Usability Lab, Technische Universität Berlin, Berlin, Germany</t>
  </si>
  <si>
    <t>To achieve the 17 Sustainable Development Goals (SDGs), it is essential to monitor and measure the contributions of various stakeholders, including companies. However, existing methods for automatically analyzing SDG contributions in sustainability reports (SRs) focus on sentence-based classification, discerning SDG context spread over several sentences. This paper proposes an alternative approach that leverages data annotated within SRs. Using SDG icons that companies themselves included in their report pages, we train a multi-label classifier to detect SDG contributions. To assess the approach’s capability to understand SDG contributions across companies, we determined a better generalization using a higher number of different SRs while maintaining the number of page samples. Furthermore, we compared several transformer-based models applicable to long text and achieved the best F0.5 score of 0.65 using Longformer. © The Author(s), under exclusive license to Springer Nature Switzerland AG 2024.</t>
  </si>
  <si>
    <t>Natural language processing; Sustainability reports; Sustainable development goals; Text classification; Transformer-based models</t>
  </si>
  <si>
    <t>Classification (of information); Learning algorithms; Natural language processing systems; Text processing; Language processing; Multi-labels; Natural language processing; Natural languages; Self-assessment; Sentence-based; Sustainability report; Sustainable development goal; Text classification; Transformer-based model; Sustainable development</t>
  </si>
  <si>
    <t>Climate Change Center Berlin Brandenburg</t>
  </si>
  <si>
    <t>This work emerges from the project ateSDG funded by the Climate Change Center Berlin Brandenburg.</t>
  </si>
  <si>
    <t>Amel-Zadeh A., Chen M., Mussalli G., Weinberg M., NLP for SDGs: Measuring corporate alignment with the sustainable development goals, Columbia Business School Research Paper, (2021); Beltagy I., Peters M.E., Cohan A., Longformer: The Long-Document Transformer. Arxiv Preprint Arxiv, 2004, (2020); Brown T., Et al., Language models are few-shot learners, Advances in Neural Information Processing Systems, 33, pp. 1877-1901, (2020); Cordova M.F., Celone A., SDGs and innovation in the business context literature review, Sustainability, 11, 24, (2019); Dai Z., Yang Z., Yang Y., Carbonell J., Le Q.V., Salakhutdinov R., Transformer-Xl: Attentive Language Models beyond a Fixed-Length Context. Arxiv Preprint Arxiv, 1901, (2019); Devlin J., Chang M.W., Lee K., Toutanova K., BERT: Pre-Training of Deep Bidirectional Transformers for Language Understanding. Arxiv Preprint Arxiv, 1810, (2018); Emma G.-M., Jennifer M.-F., Is SDG reporting substantial or symbolic? An examination of controversial and environmentally sensitive industries, J. Clean. Prod., 298, (2021); Erin O.A., Bamigboye O.A., Oyewo B., Sustainable development goals (SDG) reporting: An analysis of disclosure, J. Account. Emerg. Economies, 12, 5, pp. 761-789, (2022); Fernandez-Feijoo B., Romero S., Ruiz S., Effect of stakeholders’ pressure on transparency of sustainability reports within the GRI framework, J. Bus. Ethics, 122, pp. 53-63, (2014); Guisiano J.E., Chiky R., de Mello J., SDG-Meter: A deep learning based tool for automatic text classification of the sustainable development goals, Intelligent Information and Database Systems. ACIIDS 2022. Lecture Notes in Computer Science, pp. 259-271, (2022); Kang H., Kim J., Analyzing and visualizing text information in corporate sustainability reports using natural language processing methods, Appl. Sci., 12, 11, (2022); M., (2019); Lee B.X., Et al., Transforming our world: Implementing the 2030 agenda through sustainable development goal indicators, J. Public Health Policy, 37, pp. 13-31, (2016); Lin Y., Han S., Mao H., Wang Y., Dally W.J., Deep Gradient Compression: Reducing the Communication Bandwidth for Distributed Training. Arxiv Preprint Arxiv, 1712, (2017); Northcutt C., Jiang L., Chuang I., Confident learning: Estimating uncertainty in dataset labels, J. Artif. Intell. Res., 70, pp. 1373-1411, (2021); Pukelis L., Puig N.B., Skrynik M., Stanciauskas V., Osdg-Open-Source Approach to Classify Text Data by Un Sustainable Development Goals (Sdgs). Arxiv Preprint Arxiv, 2005, (2020); Schramade W., Investing in the un sustainable development goals: Opportunities for companies and investors, J. Appl. Corp. Financ., 29, 2, pp. 87-99, (2017); Schroeder P., Anggraeni K., Weber U., The relevance of circular economy practices to the sustainable development goals, J. Ind. Ecol., 23, 1, pp. 77-95, (2019); Sovrano F., Palmirani M., Vitali F., Deep learning based multi-label text classification of UNGA resolutions, Proceedings of the 13Th International Conference on Theory and Practice of Electronic Governance, pp. 686-695, (2020); Yuan L., Tay F.E.H., Li G., Wang T., Feng J., Revisiting knowledge distillation via label smoothing regularization, Proceedings of the IEEE/CVF Conference on Computer Vision and Pattern Recognition, pp. 3903-3911, (2020)</t>
  </si>
  <si>
    <t>C. Jakob; Quality and Usability Lab, Technische Universität Berlin, Berlin, Germany; email: c.jakob@tu-berlin.de</t>
  </si>
  <si>
    <t>Arai K.</t>
  </si>
  <si>
    <t>Springer Science and Business Media Deutschland GmbH</t>
  </si>
  <si>
    <t>Future of Information and Communication Conference, FICC 2024</t>
  </si>
  <si>
    <t>4 April 2024 through 5 April 2024</t>
  </si>
  <si>
    <t>Berlin</t>
  </si>
  <si>
    <t>978-303153959-6</t>
  </si>
  <si>
    <t>Lect. Notes Networks Syst.</t>
  </si>
  <si>
    <t>2-s2.0-85189513130</t>
  </si>
  <si>
    <t>Huang A.H.; Wang H.; Yang Y.</t>
  </si>
  <si>
    <t>Huang, Allen H. (56609673700); Wang, Hui (58466262500); Yang, Yi (57204940195)</t>
  </si>
  <si>
    <t>56609673700; 58466262500; 57204940195</t>
  </si>
  <si>
    <t>FinBERT: A Large Language Model for Extracting Information from Financial Text*</t>
  </si>
  <si>
    <t>Contemporary Accounting Research</t>
  </si>
  <si>
    <t>10.1111/1911-3846.12832</t>
  </si>
  <si>
    <t>https://www.scopus.com/inward/record.uri?eid=2-s2.0-85141389192&amp;doi=10.1111%2f1911-3846.12832&amp;partnerID=40&amp;md5=0c7359ae9fc16abc6c689a7fe1b7abf1</t>
  </si>
  <si>
    <t>HKUST, Hong Kong; Renmin University of China, China</t>
  </si>
  <si>
    <t>Huang A.H., HKUST, Hong Kong; Wang H., Renmin University of China, China; Yang Y., HKUST, Hong Kong</t>
  </si>
  <si>
    <t>We develop FinBERT, a state-of-the-art large language model that adapts to the finance domain. We show that FinBERT incorporates finance knowledge and can better summarize contextual information in financial texts. Using a sample of researcher-labeled sentences from analyst reports, we document that FinBERT substantially outperforms the Loughran and McDonald dictionary and other machine learning algorithms, including naïve Bayes, support vector machine, random forest, convolutional neural network, and long short-term memory, in sentiment classification. Our results show that FinBERT excels in identifying the positive or negative sentiment of sentences that other algorithms mislabel as neutral, likely because it uses contextual information in financial text. We find that FinBERT's advantage over other algorithms, and Google's original bidirectional encoder representations from transformers model, is especially salient when the training sample size is small and in texts containing financial words not frequently used in general texts. FinBERT also outperforms other models in identifying discussions related to environment, social, and governance issues. Last, we show that other approaches underestimate the textual informativeness of earnings conference calls by at least 18% compared to FinBERT. Our results have implications for academic researchers, investment professionals, and financial market regulators. © 2022 The Authors. Contemporary Accounting Research published by Wiley Periodicals LLC on behalf of the Canadian Academic Accounting Association.</t>
  </si>
  <si>
    <t>and governance (ESG); deep learning; environment; interpretable machine learning; large language model; sentiment classification; social; transfer learning</t>
  </si>
  <si>
    <t>Adadi A., Berrada M., Peeking inside the black-box: A survey on explainable artificial intelligence (XAI), IEEE Access, 6, pp. 52138-52160, (2018); Alsentzer E., Murphy J.R., Boag W., Weng W., Jin D., Naumann T., McDermott M., Publicly available clinical BERT embeddings, arXiv:1904.03323, (2019); Alvarez-Melis D., Jaakkola T.S., On the robustness of interpretability methods, arXiv:1806.08049, (2018); Araci D., FinBERT: Financial sentiment analysis with pre-trained language models, arXiv:1908.10063, (2019); Azimi M., Agrawal A., Is positive sentiment in corporate annual reports informative? Evidence from deep learning, Review of Asset Pricing Studies, 11, 4, pp. 762-805, (2021); Beltagy I., Cohan A., Lo K., SciBERT: Pretrained contextualized embeddings for scientific text, arXiv:1903.10676, (2019); Bender E.M., Gebru T., McMillan-Major A., Shmitchell S., On the dangers of stochastic parrots: Can language models be too big?, Proceedings of the 2021 ACM Conference on Fairness, Accountability, and Transparency, (2021); Blau B.M., DeLisle J.R., Price S.M., Do sophisticated investors interpret earnings conference call tone differently than investors at large? Evidence from short sales, Journal of Corporate Finance, 31, pp. 203-219, (2015); Bochkay K., Brown S.V., Leone A.J., Tucker J.W., Textual analysis in accounting: What's next?, Contemporary Accounting Research, 40, 2, pp. 765-805, (2023); Bochkay K., Hales J., Chava S., Hyperbole or reality? Investor response to extreme language in earnings conference calls, The Accounting Review, 95, 2, pp. 31-60, (2020); Bonsall S.B., Leone A.J., Miller B.P., Rennekamp K., A plain English measure of financial reporting readability, Journal of Accounting and Economics, 63, 2-3, pp. 329-357, (2017); Brown S.V., Hinson L.A., Tucker J.W., Financial statement adequacy and firms' MD&amp;A disclosures. Working paper, (2021); Brown S.V., Tian X.S., Tucker J.W., The spillover effect of SEC comment letters on qualitative corporate disclosure: Evidence from the risk factor disclosure, Contemporary Accounting Research, 35, 2, pp. 622-656, (2018); Brown S.V., Tucker J.W., Large-sample evidence on firms' year-over-year MD&amp;A modifications, Journal of Accounting Research, 49, 2, pp. 309-346, (2011); Buehlmaier M.M., Whited T.M., Are financial constraints priced? Evidence from textual analysis, Review of Financial Studies, 31, 7, pp. 2693-2728, (2018); Castelvecchi D., Can we open the black box of AI?, Nature News, 538, pp. 20-23, (2016); Chalkidis I., Fergadiotis M., Malakasiotis P., Aletras N., Androutsopoulos I., Legal-BERT: The Muppets straight out of law school, arXiv:2010.02559, (2020); Clark K., Khandelwal U., Levy O., Manning C.D., What does BERT look at? An analysis of BERT's attention, arXiv:1906.04341, (2019); Das S.R., Text and context: Language analytics in finance, Foundations and Trends in Finance, 8, 3, pp. 145-261, (2014); Davis A.K., Ge W., Matsumoto D., Zhang J.L., The effect of manager-specific optimism on the tone of earnings conference calls, Review of Accounting Studies, 20, 2, pp. 639-673, (2015); De la Parra D., Disclosure softness of corporate language. Ph.D. dissertation, Rice University, (2021); Devlin J., Chang M.W., Lee K., Toutanova K., BERT: Pre-training of deep bidirectional transformers for language understanding, Proceedings of the 2019 Conference of the North American Chapter of the Association for Computational Linguistics: Human Language Technologies, (2019); Donovan J., Jennings J., Koharki K., Lee J., Measuring credit risk using qualitative disclosure, Review of Accounting Studies, 26, 2, pp. 815-863, (2021); Efrontibshirani B.R.J., An Introduction to the Bootstrap, (1994); Elliott W.B., Rennekamp K.M., White B.J., Does concrete language in disclosures increase willingness to invest?, Review of Accounting Studies, 20, 2, pp. 839-865, (2015); Frankel R., Jennings J., Lee J., Using unstructured and qualitative disclosures to explain accruals, Journal of Accounting and Economics, 62, 2-3, pp. 209-227, (2016); Frankel R., Jennings J., Lee J., Disclosure sentiment: Machine learning vs. dictionary methods, Management Science, 68, 7, pp. 5514-5532, (2022); Friedman J., Hastie T., Tibshirani R., The Elements of Statistical Learning, 1, (2001); Gentzkow M., Kelly B., Taddy M., Text as data, Journal of Economic Literature, 57, 3, pp. 535-574, (2019); Goldberg Y., Assessing BERT's syntactic abilities, arXiv:1901.05287, (2019); Henry E., Leone A.J., Measuring qualitative information in capital markets research: Comparison of alternative methodologies to measure disclosure tone, The Accounting Review, 91, 1, pp. 153-178, (2016); Hoberg G., Phillips G., Text-based network industries and endogenous product differentiation, Journal of Political Economy, 124, 5, pp. 1423-1465, (2016); Hofmann T., Scholkopf B., Smola A.J., Kernel methods in machine learning, Annals of Statistics, 36, 3, pp. 1171-1220, (2008); Huang A.H., Lehavy R., Zang A.Y., Zheng R., Analyst information discovery and interpretation roles: A topic modeling approach, Management Science, 64, 6, pp. 2833-2855, (2018); Huang A.H., Shen J., Zang A.Y., The unintended benefit of the risk factor mandate of 2005, Review of Accounting Studies, 4, (2022); Huang A.H., Zang A.Y., Zheng R., Evidence on the information content of text in analyst reports, The Accounting Review, 89, 6, pp. 2151-2180, (2014); Huang X., Nekrasov A., Teoh S.H., Headline salience, managerial opportunism, and over- and underreactions to earnings, The Accounting Review, 93, 6, pp. 231-255, (2018); Ivers M., The Random House Guide to Good Writing, (1991); Jain A., Meenachi D.N., Venkatraman D.B., NukeBERT: A pre-trained language model for low resource nuclear domain, arXiv:2003.13821, (2020); Keskek S., Tse S., Tucker J.W., Analyst information production and the timing of annual earnings forecasts, Review of Accounting Studies, 19, 4, pp. 1504-1531, (2014); Kim Y., Convolutional neural networks for sentence classification, arXiv:1408.5882, (2014); Kingma D.P., Ba J., Adam: A method for stochastic optimization, arXiv:1412.6980, (2014); Lang M., Stice-Lawrence L., Textual analysis and international financial reporting: Large sample evidence, Journal of Accounting and Economics, 60, 2-3, pp. 110-135, (2015); Lansford B., Lee J., Tucker J.W., Disclosure of management guidance in conference calls: Materiality, determinants, and consequences. Working paper, (2009); Lauriola I., Lavelli A., Aiolli F., An introduction to deep learning in natural language processing: Models, techniques, and tools, Neurocomputing, 470, pp. 443-456, (2022); LeCun Y., Bengio Y., Hinton G., Deep learning, Nature, 521, pp. 436-444, (2015); Lee J., Yoon W., Kim S., Kim D., Kim S., So C.H., Kang J., BioBERT: A pre-trained biomedical language representation model for biomedical text mining, Bioinformatics, 36, 4, pp. 1234-1240, (2019); Li F., Annual report readability, current earnings, and earnings persistence, Journal of Accounting and Economics, 45, 2-3, pp. 221-247, (2008); Li F., The information content of forward-looking statements in corporate filings—A naïve Bayesian machine learning approach, Journal of Accounting Research, 48, 5, pp. 1049-1102, (2010); Li F., Textual analysis of corporate disclosures: A survey of the literature, Journal of Accounting Literature, 29, pp. 143-165, (2010); Li F., Lundholm R., Minnis M., A measure of competition based on 10-K filings, Journal of Accounting Research, 51, 2, pp. 399-436, (2013); Liu Z., Huang D., Huang K., Li Z., Zhao J., FinBERT: A pre-trained financial language representation model for financial text mining,  International Conference on International Joint Conferences on Artificial Intelligence, (2021); Loughran T., McDonald B., When is a liability not a liability? Textual analysis, dictionaries, and 10-Ks, Journal of Finance, 66, 1, pp. 35-65, (2011); Loughran T., McDonald B., Measuring readability in financial disclosures, Journal of Finance, 69, 4, pp. 1643-1671, (2014); Loughran T., McDonald B., Textual analysis in accounting and finance: A survey, Journal of Accounting Research, 54, 4, pp. 1187-1230, (2016); Lundholm R.J., Rogo R., Zhang J.L., Restoring the Tower of Babel: How foreign firms communicate with US investors, The Accounting Review, 89, 4, pp. 1453-1485, (2014); Malo P., Sinha A., Korhonen P., Wallenius J., Takala P., Good debt or bad debt: Detecting semantic orientations in economic texts, Journal of the Association for Information Science and Technology, 65, 4, pp. 782-796, (2014); Manela A., Moreira A., News implied volatility and disaster concerns, Journal of Financial Economics, 123, 1, pp. 137-162, (2017); Manning C.D., Schutze H., Foundations of Statistical Natural Language Processing, (1999); Mikolov T., Sutskever I., Chen K., Corrado G.S., Dean J., Distributed representations of words and phrases and their compositionality, Advances in Neural Information Processing Systems, (2013); MSCI ESG ratings methodology, (2022); Nayak A., Timmapathini H., Ponnalagu K., Venkoparao V.G., Domain adaptation challenges of BERT in tokenization and sub-word representations of out-of-vocabulary words, Proceedings of the First Workshop on Insights from Negative Results in NLP, (2020); Peters M.E., Neumann M., Iyyer M., Gardner M., Clark C., Lee K., Zettlemoyer L., Deep contextualized word representations, arXiv:1802.05365, (2018); Price S.M., Doran J.S., Peterson D.R., Bliss B.A., Earnings conference calls and stock returns: The incremental informativeness of textual tone, Journal of Banking &amp; Finance, 36, 4, pp. 992-1011, (2012); Purda L., Skillicorn D., Accounting variables, deception, and a bag of words: Assessing the tools of fraud detection, Contemporary Accounting Research, 32, 3, pp. 1193-1223, (2015); Radford A., Narasimhan K., Salimans T., Sutskever I., Improving language understanding by generative pre-training, (2018); Ribeiro M.T., Singh S., Guestrin C., “Why should I trust you?” Explaining the predictions of any classifier,  ACM SIGKDD International Conference on Knowledge Discovery and Data Mining, (2016); Rogers A., Kovaleva O., Rumshisky A., A primer in BERTology: What we know about how BERT works, Transactions of the Association for Computational Linguistics, 8, pp. 842-866, (2020); Schuster M., Paliwal K.K., Bidirectional recurrent neural networks, IEEE Transactions on Signal Processing, 45, 11, pp. 2673-2681, (1997); Schwartz R., Dodge J., Smith N.A., Etzioni O., Green AI, Communications of the ACM, 63, 12, pp. 54-63, (2020); Sergeev A., Del Balso M., Horovod: Fast and easy distributed deep learning in TensorFlow, arXiv:1802.05799, (2018); Siano F., Wysocki P., Transfer learning and textual analysis of accounting disclosures: Applying big data methods to small(er) datasets, Accounting Horizons, 35, 3, pp. 217-244, (2021); Sinha K., Jia R., Hupkes D., Pineau J., Williams A., Kiela D., Masked language modeling and the distributional hypothesis: Order word matters pre-training for little, arXiv:2104.06644, (2021); Sinha K., Parthasarathi P., Pineau J., Williams A., Unnatural language inference,  International Joint Conference on Natural Language Processing, (2021); Srivastava N., Hinton G., Krizhevsky A., Sutskever I., Salakhutdinov R., Dropout: A simple way to prevent neural networks from overfitting, Journal of Machine Learning Research, 15, 1, pp. 1929-1958, (2014); Strubell E., Ganesh A., McCallum A., Energy and policy considerations for deep learning in NLP, arXiv:1906.02243, (2019); Tenney I., Das D., Pavlick E., BERT rediscovers the classical NLP pipeline, arXiv:1905.05950, (2019); Vaswani A., Shazeer N., Parmar N., Uszkoreit J., Jones L., Gomez A.N., Kaiser L., Polosukhin I., Attention is all you need, Advances in Neural Information Processing Systems, (2017); Vuong Q.H., Likelihood ratio tests for model selection and non-nested hypotheses, Econometrica, 57, 2, pp. 307-333, (1989); Wallach H.M., Topic modeling: Beyond bag-of-words,  International Conference on Machine Learning, (2006); Wu Y., Schuster M., Chen Z., Le Q.V., Norouzi M., Macherey W., Krikun M., Cao Y., Gao Q., Macherey K., Google's neural machine translation system: Bridging the gap between human and machine translation, arXiv:1609.08144, (2016)</t>
  </si>
  <si>
    <t>A.H. Huang; HKUST, Hong Kong; email: allen.huang@ust.hk</t>
  </si>
  <si>
    <t>John Wiley and Sons Inc</t>
  </si>
  <si>
    <t>Contemp. Account. Res.</t>
  </si>
  <si>
    <t>All Open Access; Hybrid Gold Open Access</t>
  </si>
  <si>
    <t>2-s2.0-85141389192</t>
  </si>
  <si>
    <t>Ghosh S.; Naskar S.K.</t>
  </si>
  <si>
    <t>Ghosh, Sohom (57206696914); Naskar, Sudip Kumar (17435322800)</t>
  </si>
  <si>
    <t>57206696914; 17435322800</t>
  </si>
  <si>
    <t>Ranking Environment, Social and Governance Related Concepts and Assessing Sustainability Aspect of Financial Texts</t>
  </si>
  <si>
    <t>FinNLP 2022 - 4th Workshop on Financial Technology and Natural Language Processing, Proceedings of the Workshop</t>
  </si>
  <si>
    <t>https://www.scopus.com/inward/record.uri?eid=2-s2.0-85153245703&amp;partnerID=40&amp;md5=ae8b0dd1ee4fccf0d690d295ae752f8b</t>
  </si>
  <si>
    <t>Fidelity Investments, Bengaluru, India; Jadavpur University, Kolkata, India</t>
  </si>
  <si>
    <t>Ghosh S., Fidelity Investments, Bengaluru, India, Jadavpur University, Kolkata, India; Naskar S.K., Jadavpur University, Kolkata, India</t>
  </si>
  <si>
    <t>Understanding Environmental, Social, and Governance (ESG) factors related to financial products has become extremely important for investors. However, manually screening through the corporate policies and reports to understand their sustainability aspect is extremely tedious. In this paper, we propose solutions to two such problems which were released as shared tasks of the FinNLP workshop of the IJCAI-2022 conference. Firstly, we train a Sentence Transformers based model which automatically ranks ESG related concepts for a given unknown term. Secondly, we fine-tune a RoBERTa model to classify financial texts as sustainable or not. Out of 26 registered teams, our team ranked 4th in subtask 1 and 3rd in sub-task 2. The source code can be accessed from https://github.com/ sohomghosh/Finsim4_ESG.  ©2022 Association for Computational Linguistics.</t>
  </si>
  <si>
    <t>Computational linguistics; Finance; Natural language processing systems; Corporate policies; Financial products; Source codes; Subtask; Sustainable development</t>
  </si>
  <si>
    <t>Araci Dogu, Finbert: Financial sentiment analysis with pre-trained language models, (2019); Auer Soren, Bizer Christian, Kobilarov Georgi, Lehmann Jens, Cyganiak Richard, Ives Zachary, Dbpedia: A nucleus for a web of open data, The Semantic Web, ISWC'07/ASWC'07, pp. 722-735, (2007); Augenstein Isabelle, Das Mrinal, Riedel Sebastian, Vikraman Lakshmi, McCallum Andrew, SemEval 2017 task 10: ScienceIE - extracting keyphrases and relations from scientific publications, Proceedings of the 11th International Workshop on Semantic Evaluation (SemEval-2017), pp. 546-555, (2017); Bordea Georgeta, Buitelaar Paul, Faralli Stefano, Navigli Roberto, SemEval-2015 task 17: Taxonomy extraction evaluation (TExEval), Proceedings of the 9th International Workshop on Semantic Evaluation (SemEval 2015), pp. 902-910, (2015); Bordea Georgeta, Lefever Els, Buitelaar Paul, SemEval-2016 task 13: Taxonomy extraction evaluation (TExEval-2), Proceedings of the 10th International Workshop on Semantic Evaluation (SemEval- 2016), pp. 1081-1091, (2016); Camacho-Collados Jose, Bovi Claudio Delli, Espinosa-Anke Luis, Oramas Sergio, Pasini Tommaso, Santus Enrico, Shwartz Vered, Navigli Roberto, Saggion Horacio, SemEval-2018 task 9: Hypernym discovery, Proceedings of The 12th International Workshop on Semantic Evaluation, pp. 712-724, (2018); Chopra Ankush, Ghosh Sohom, Term expansion and FinBERT fine-tuning for hypernym and synonym ranking of financial terms, Proceedings of the Third Workshop on Financial Technology and Natural Language Processing, pp. 46-51, (2021); Devlin Jacob, Chang Ming-Wei, Lee Kenton, Toutanova Kristina, BERT: Pre-training of deep bidirectional transformers for language understanding, Proceedings of the 2019 Conference of the North American Chapter of the Association for Computational Linguistics: Human Language Technologies, Volume 1 (Long and Short Papers), pp. 4171-4186, (2019); Guo Tian, Jamet Nicolas, Betrix Valentin, Piquet Louis- Alexandre, Hauptmann Emmanuel, Esg2risk: A deep learning framework from esg news to stock volatility prediction, (2020); Kang Juyeon, El Maarouf Ismail, Bellato Sandra, Gan Mei, FinSim-3: The 3rd shared task on learning semantic similarities for the financial domain, Proceedings of the Third Workshop on Financial Technology and Natural Language Processing, pp. 31-35, (2021); Liu Yinhan, Ott Myle, Goyal Naman, Du Jingfei, Joshi Mandar, Chen Danqi, Levy Omer, Lewis Mike, Zettlemoyer Luke, Stoyanov Veselin, Roberta: A robustly optimized bert pretraining approach, (2019); Luccioni Alexandra, Baylor Emily, Duchene Nicolas, Analyzing sustainability reports using natural language processing, (2020); Maarouf Ismail El, Mansar Youness, Mouilleron Virginie, Valsamou-Stanislawski Dialekti, The FinSim 2020 shared task: Learning semantic representations for the financial domain, Proceedings of the Second Workshop on Financia Technology and Natural Language Processing, pp. 81-86, (2020); Mansar Youness, Kang Juyeon, Maarouf Ismail El, The FinSim-2 2021 Shared Task: Learning Semantic Similarities for the Financial Domain, pp. 288-292, (2021); Nugent Tim, Stelea Nicole, Leidner Jochen L., Detecting esg topics using domain-specific language models and data augmentation approaches, (2020); Reimers Nils, Gurevych Iryna, Sentence-BERT: Sentence embeddings using Siamese BERTnetworks, Proceedings of the 2019 Conference on Empirical Methods in Natural Language Processing and the 9th International Joint Conference on Natural Language Processing (EMNLP-IJCNLP), pp. 3982-3992, (2019); Smeuninx Nils, De Clerck Bernard, Aerts Walter, Measuring the readability of sustainability reports: A corpus-based analysis through standard formulae and nlp, International Journal of Business Communication, 57, 1, pp. 52-85, (2020); Song Kaitao, Tan Xu, Qin Tao, Lu Jianfeng, Liu Tie- Yan, Mpnet: Masked and permuted pretraining for language understanding, (2020)</t>
  </si>
  <si>
    <t>Association for Computational Linguistics (ACL)</t>
  </si>
  <si>
    <t>4th Workshop on Financial Technology and Natural Language Processing, FinNLP 2022</t>
  </si>
  <si>
    <t>8 December 0202</t>
  </si>
  <si>
    <t>Abu Dhabi</t>
  </si>
  <si>
    <t>978-195942910-4</t>
  </si>
  <si>
    <t>FinNLP - Workshop Financ. Technol. Nat. Lang. Process., Proc. Workshop</t>
  </si>
  <si>
    <t>2-s2.0-85153245703</t>
  </si>
  <si>
    <t>Influence of distracted mutual fund investors on corporate ESG decoupling: evidence from China</t>
  </si>
  <si>
    <t>Sustainability Accounting, Management and Policy Journal</t>
  </si>
  <si>
    <t>10.1108/SAMPJ-10-2021-0401</t>
  </si>
  <si>
    <t>The financial support provided by the National Natural Science Foundation of China (Grant 72174096) is gratefully acknowledged.</t>
  </si>
  <si>
    <t>Emerald Publishing</t>
  </si>
  <si>
    <t>Angin M.; Taşdemir B.; Yılmaz C.A.; Demiralp G.; Atay M.; Angin P.; Dikmener G.</t>
  </si>
  <si>
    <t>Angin, Merih (55638576300); Taşdemir, Beyza (58000948700); Yılmaz, Cenk Arda (58000738700); Demiralp, Gökcan (58001379200); Atay, Mert (57904774800); Angin, Pelin (26646279300); Dikmener, Gökhan (57997425700)</t>
  </si>
  <si>
    <t>55638576300; 58000948700; 58000738700; 58001379200; 57904774800; 26646279300; 57997425700</t>
  </si>
  <si>
    <t>A RoBERTa Approach for Automated Processing of Sustainability Reports</t>
  </si>
  <si>
    <t>Sustainability (Switzerland)</t>
  </si>
  <si>
    <t>10.3390/su142316139</t>
  </si>
  <si>
    <t>https://www.scopus.com/inward/record.uri?eid=2-s2.0-85143778158&amp;doi=10.3390%2fsu142316139&amp;partnerID=40&amp;md5=96842bb39c340b2f9fa353c27b68dad9</t>
  </si>
  <si>
    <t>Department of International Relations, Koc University, Istanbul, 34450, Turkey; Department of Computer Engineering, Middle East Technical University, Ankara, 06800, Turkey; United Nations Development Programme, SDG AI Lab, Istanbul, 34381, Turkey</t>
  </si>
  <si>
    <t>Angin M., Department of International Relations, Koc University, Istanbul, 34450, Turkey; Taşdemir B., Department of Computer Engineering, Middle East Technical University, Ankara, 06800, Turkey; Yılmaz C.A., Department of Computer Engineering, Middle East Technical University, Ankara, 06800, Turkey; Demiralp G., Department of Computer Engineering, Middle East Technical University, Ankara, 06800, Turkey; Atay M., Department of Computer Engineering, Middle East Technical University, Ankara, 06800, Turkey; Angin P., Department of Computer Engineering, Middle East Technical University, Ankara, 06800, Turkey; Dikmener G., United Nations Development Programme, SDG AI Lab, Istanbul, 34381, Turkey</t>
  </si>
  <si>
    <t>There is a strong need and demand from the United Nations, public institutions, and the private sector for classifying government publications, policy briefs, academic literature, and corporate social responsibility reports according to their relevance to the Sustainable Development Goals (SDGs). It is well understood that the SDGs play a major role in the strategic objectives of various entities. However, linking projects and activities to the SDGs has not always been straightforward or possible with existing methodologies. Natural language processing (NLP) techniques offer a new avenue to identify linkages for SDGs from text data. This research examines various machine learning approaches optimized for NLP-based text classification tasks for their success in classifying reports according to their relevance to the SDGs. Extensive experiments have been performed with the recently released Open Source SDG (OSDG) Community Dataset, which contains texts with their related SDG label as validated by community volunteers. Results demonstrate that especially fine-tuned RoBERTa achieves very high performance in the attempted task, which is promising for automated processing of large collections of sustainability reports for detection of relevance to SDGs. © 2022 by the authors.</t>
  </si>
  <si>
    <t>corporate social responsibility; natural language processing; RoBERTa; sustainable development goals</t>
  </si>
  <si>
    <t>corporate social responsibility; machine learning; private sector; sustainability; Sustainable Development Goal</t>
  </si>
  <si>
    <t>H2020 Marie Skłodowska-Curie Actions, MSCA, (896716, H2020-MSCA-IF-2019)</t>
  </si>
  <si>
    <t>This research was funded by H2020 Marie Skłodowska-Curie Actions (H2020-MSCA-IF-2019) grant number 896716. The funder had no role in the design of the study; in the collection, analyses, or interpretation of data; in the writing of the manuscript; or in the decision to publish the results.</t>
  </si>
  <si>
    <t>Malovics G., Csigene N.N., Kraus S., The role of corporate social responsibility in strong sustainability, J. Socio-Econ, 37, pp. 907-918, (2008); Lodhia S.K., The need for effective corporate social responsibility/sustainability regulation, Contemporary Issues in Sustainability Accounting, Assurance and Reporting, pp. 139-152, (2012); Ascioglu A., Gonzalez J., Zbib L., Analysis of Sustainability Reports for Top 20 Companies in the S&amp;P 500 Index, J. Impact ESG Invest, 2, pp. 82-94, (2022); Nations U., Transforming Our World: The 2030 Agenda for Sustainable Development; Fonseca L.M., Domingues J.P., Dima A.M., Mapping the Sustainable Development Goals Relationships, Sustainability, 12, (2020); Bonina C., Koskinen K., Eaton B., Gawer A., Digital platforms for development: Foundations and research agenda, Inf. Syst. J, 31, pp. 869-902, (2021); Deniz A., Angin M., Angin P., Understanding IMF Decision-Making with Sentiment Analysis, Proceedings of the 2022 30th Signal Processing and Communications Applications Conference (SIU), pp. 1-4; Sovrano F., Palmirani M., Vitali F., Deep Learning Based Multi-Label Text Classification of UNGA Resolutions, CoRR, (2020); Kim N., LaFleur M., What Does the United Nations “Say” about Global Agenda? An Exploration of Trends Using natUral Language Processing for Machine Learning, (2020); Devlin J., Chang M.W., Lee K., Toutanova K., Bert: Pre-training of deep bidirectional transformers for language understanding, arXiv, (2018); Lee J.S., Hsiang J., Patent classification by fine-tuning BERT language model, World Pat. Inf, 61, (2020); El-Alami F.-Z., Ouatik El Alaoui S., En Nahnahi N., A multilingual offensive language detection method based on transfer learning from transformer fine-tuning model, J. King Saud Univ.—Comput. Inf. Sci, 34, pp. 6048-6056, (2022); Khan J.Y., Khondaker M.T.I., Afroz S., Uddin G., Iqbal A., A benchmark study of machine learning models for online fake news detection, Mach. Learn. Appl, 4, (2021); Liu Y., Ott M., Goyal N., Du J., Joshi M., Chen D., Levy O., Lewis M., Zettlemoyer L., Stoyanov V., Roberta: A robustly optimized bert pretraining approach, arXiv, (2019); Casola S., Lauriola I., Lavelli A., Pre-trained transformers: An empirical comparison, Mach. Learn. Appl, 9, (2022); Rodrawangpai B., Daungjaiboon W., Improving text classification with transformers and layer normalization, Mach. Learn. Appl, 10, (2022); Briskilal J., Subalalitha C., An ensemble model for classifying idioms and literal texts using BERT and RoBERTa, Inf. Process. Manag, 59, (2022); Yeh C., Meng C., Wang S., Driscoll A., Rozi E., Liu P., Lee J., Burke M., Lobell D.B., Ermon S., SustainBench: Benchmarks for Monitoring the Sustainable Development Goals with Machine Learning, Proceedings of the Thirty-Fifth Conference on Neural Information Processing Systems Datasets and Benchmarks Track (Round 2); Matsui T., Suzuki K., Ando K., Kitai Y., Haga C., Masuhara N., Kawakubo S., A natural language processing model for supporting sustainable development goals: Translating semantics, visualizing nexus, and connecting stakeholders, Sustain. Sci, 17, pp. 969-985, (2022); Nilsson M., Chisholm E., Griggs D., Howden-Chapman P., McCollum D., Messerli P., Neumann B., Stevance A.S., Visbeck M., Stafford-Smith M., Mapping interactions between the sustainable development goals: Lessons learned and ways forward, Sustain. Sci, 13, pp. 1489-1503, (2018); Smith T.B., Vacca R., Mantegazza L., Capua I., Natural language processing and network analysis provide novel insights on policy and scientific discourse around Sustainable Development Goals, Sci. Rep, 11, (2021); Toetzke M., Banholzer N., Feuerriegel S., Monitoring global development aid with machine learning, Nat. Sustain, 5, pp. 533-541, (2022); Pukelis L., Bautista-Puig N., Skrynik M., Stanciauskas V., OSDG—Open-Source Approach to Classify Text Data by UN Sustainable Development Goals (SDGs), CoRR, (2020); Amel-Zadeh A., Chen M., Mussalli G., Weinberg M., NLP for SDGs: Measuring Corporate Alignment with the Sustainable Development Goals, J. Impact ESG Invest, 2, pp. 61-81, (2022); Mikolov T., Chen K., Corrado G., Dean J., Efficient estimation of word representations in vector space, arXiv, (2013); Le Q., Mikolov T., Distributed representations of sentences and documents, Proceedings of the International Conference on Machine Learning, PMLR, pp. 1188-1196; Guisiano J., Chiky R., Automatic classification of multilabel texts related to Sustainable Development Goals (SDGs), Proceedings of the TECHENV EGC2021; Guisiano J.E., Chiky R., de Mello J., SDG-Meter: A deep learning based tool for automatic text classification of the Sustainable Development Goals, Proceedings of the ACIIDS: 14th Asian Conference on Intelligent Information and Database Systems; Hajikhani A., Suominen A., The interrelation of sustainable development goals in publications and patents: A machine learning approach, CEUR Workshop Proc, 2871, pp. 183-193, (2021); Miller G.A., WordNet: An Electronic Lexical Database, (1998); Ramos J., Using tf-idf to determine word relevance in document queries, Proceedings of the First Instructional Conference on Machine Learning; Vaswani A., Shazeer N., Parmar N., Uszkoreit J., Jones L., Gomez A.N., Kaiser L.U., Polosukhin I., Attention is All you Need, Proceedings of the Advances in Neural Information Processing Systems, 30, (2017); OSDG Community Dataset (OSDG-CD), (2022); Colab</t>
  </si>
  <si>
    <t>P. Angin; Department of Computer Engineering, Middle East Technical University, Ankara, 06800, Turkey; email: pangin@ceng.metu.edu.tr</t>
  </si>
  <si>
    <t>MDPI</t>
  </si>
  <si>
    <t>Sustainability</t>
  </si>
  <si>
    <t>2-s2.0-85143778158</t>
  </si>
  <si>
    <t>e27591</t>
  </si>
  <si>
    <t>10.2196/27591</t>
  </si>
  <si>
    <t>We would like to acknowledge the Swiss Personalized Health Network (SPHN) Clinical Data Semantic Interoperability, and the Hospital IT Working Groups and the resource description framework (RDF) Task Force, as well as all five university hospitals for their contribution to the implementation of the strategy. This work was funded by the Swiss Government through the SPHN Initiative.</t>
  </si>
  <si>
    <t>Amin M.H.; Ali H.; Mohamed E.K.A.</t>
  </si>
  <si>
    <t>Amin, Marian H. (57213422893); Ali, Heba (57205668284); Mohamed, Ehab K. A. (56082184400)</t>
  </si>
  <si>
    <t>57213422893; 57205668284; 56082184400</t>
  </si>
  <si>
    <t>Corporate social responsibility disclosure on Twitter: Signalling or greenwashing? Evidence from the UK</t>
  </si>
  <si>
    <t>International Journal of Finance and Economics</t>
  </si>
  <si>
    <t>10.1002/ijfe.2762</t>
  </si>
  <si>
    <t>https://www.scopus.com/inward/record.uri?eid=2-s2.0-85145174762&amp;doi=10.1002%2fijfe.2762&amp;partnerID=40&amp;md5=2799ee2fd7852a872e4e47f9c3f585fd</t>
  </si>
  <si>
    <t>School of Business, The Knowledge Hub Universities, New Administrative Capital, Cairo, Egypt; Faculty of Management Technology, German University in Cairo, Cairo, Egypt</t>
  </si>
  <si>
    <t>Amin M.H., School of Business, The Knowledge Hub Universities, New Administrative Capital, Cairo, Egypt; Ali H., Faculty of Management Technology, German University in Cairo, Cairo, Egypt; Mohamed E.K.A., Faculty of Management Technology, German University in Cairo, Cairo, Egypt</t>
  </si>
  <si>
    <t>This study aims at exploring and investigating whether disclosure of corporate social responsibility (CSR) on Twitter signals true CSR performance or merely is a greenwashing tool to conceal and compensate for inferior CSR performance. Based on a sample of 167,908 tweets posted by the constituents of the FTSE 350 Index, topic modelling—a natural language processing technique based on unsupervised learning—is utilized to identify CSR disclosure on social media. Our empirical evidence based on several regression models shows association between firms' CSR performance and disclosure, which supports the signalling story, and hence, casts doubt on the greenwashing behaviour among UK firms on social media. Our findings suggest several implications for researchers, shareholders, and practitioners as the relation between CSR disclosure on influential, widely reached platforms such as social media and CSR performance carries important indications about the credibility of the content of such disclosure, the extent to which it reflects actual CSR performance, and hence its usefulness for all stakeholders interested in CSR. The true motive behind CSR disclosures can greatly influence how stakeholders perceive such information and the extent to which they can rely on it for decision making purposes. © 2022 John Wiley &amp; Sons Ltd.</t>
  </si>
  <si>
    <t>corporate social responsibility; greenwashing; machine learning; signalling theory; Twitter</t>
  </si>
  <si>
    <t>United Kingdom; corporate social responsibility; environmentalism; green economy; industrial performance; machine learning; performance assessment; social media; unsupervised classification</t>
  </si>
  <si>
    <t>Ahmed A., Monem R.M., Delaney D., Ng C., Gender diversity in corporate boards and continuous disclosure: Evidence from Australia, Journal of Contemporary Accounting &amp; Economics, 13, 2, pp. 89-107, (2017); Albitar K., Abdoush T., Hussainey K., Do corporate governance mechanisms and ESG disclosure drive CSR narrative tones?, International Journal of Finance &amp; Economics, pp. 1-15, (2022); Arayssi M., Jizi M., Tabaja H.H., The impact of board composition on the level of ESG disclosures in GCC countries, Sustainability Accounting, Management and Policy Journal, 11, 1, pp. 137-161, (2020); Badayi S., Matemilola B., An B.A., Wei Theng L., Does corporate social responsibility influence firm probability of default?, International Journal of Finance &amp; Economics, 26, 3, pp. 3377-3395, (2021); Blankespoor E., Miller G.S., White H.D., The role of dissemination in market liquidity: Evidence from firms' use of twitter, The Accounting Review, 89, 1, pp. 79-112, (2014); Blei D., Ng A., Jordan M., Latent Dirichlet allocation, Journal of Machine Learning Research, 3, pp. 993-1022, (2003); Brammer S., Pavelin S., Factors influencing the quality of corporate environmental disclosure, Business Strategy and the Environment, 17, 2, pp. 120-136, (2008); Buallay A., Hamdan R., Barone E., Hamdan A., Increasing female participation on boards: Effects on sustainability reporting, International Journal of Finance &amp; Economics, 27, 1, pp. 1-14, (2020); Chijoke-Mgbame A.M., Corporate social responsibility in the UK, Current global practices of corporate social responsibility, pp. 399-417, (2021); Chiu T., Wang Y., Determinants of social disclosure quality in Taiwan: An application of stakeholder theory, Journal of Business Ethics, 129, 2, pp. 379-398, (2015); Cho H., Patten M., The role of environmental disclosures as tools of legitimacy: A research note, Accounting, Organizations and Society, 32, 7-8, pp. 639-647, (2007); Clarkson P., Li Y., Richardson G., Tsang A., Causes and consequences of voluntary assurance of CSR reports: International evidence involving Dow Jones sustainability index inclusion and firm valuation, Accounting, Auditing &amp; Accountability Journal, 32, 8, pp. 2451-2474, (2019); Clarkson P.M., Li Y., Richardson G.D., Vasvari F.P., Revisiting the relation between environmental performance and environmental disclosure: An empirical analysis, Accounting, Organizations and Society, 33, 4-5, pp. 303-327, (2008); Clarkson P.M., Overell M.B., Chapple L., Environmental reporting and its relation to corporate environmental performance, Abacus, 47, 1, pp. 27-60, (2011); Cormier D., Aerts W., Ledoux M.J., Magnan M., Web-based disclosure about value creation processes: A monitoring perspective, Abacus, 46, 3, pp. 320-347, (2010); Cormier D., Magnan M., The economic relevance of environmental disclosure and its impact on corporate legitimacy: An empirical investigation, Business Strategy and the Environment, 24, 6, pp. 431-450, (2015); Culnan M.J., McHugh P.J., Zubillaga I., How large US companies can use twitter and other social media to gain business value, MIS Quarterly Executive, 9, 4, pp. 243-259, (2010); De Villiers C., Marques A., Corporate social responsibility, country-level predispositions, and the consequences of choosing a level of disclosure, Accounting and Business Research, 46, 2, pp. 167-195, (2016); De Villiers C., Naiker V., Van Staden C.J., The effect of board characteristics on firm environmental performance, Journal of Management, 37, 6, pp. 1636-1663, (2011); De Villiers C., Van Staden C.J., Can less environmental disclosure have a legitimising effect? Evidence from Africa, Accounting, Organizations and Society, 31, 8, pp. 763-781, (2006); Delmas M.A., Burbano V.C., The drivers of greenwashing, California Management Review, 54, 1, pp. 64-87, (2011); Dorminey J.W., Dull R.B., Schaupp L.C., The effect of SEC approval of social media for information dissemination, Research in Accounting Regulation, 27, 2, pp. 165-173, (2015); Fama E.F., Jensen M.C., Separation of ownership and control, The Journal of Law and Economics, 26, 2, pp. 301-325, (1983); Garcia A., Mendes-Da-Silva W., Orsato R., Sensitive industries produce better ESG performance: Evidence from emerging markets, Journal of Cleaner Production, 150, pp. 135-147, (2017); Gerged A.M., Albitar K., Al-Haddad L., Corporate environmental disclosure and earnings management—The moderating role of corporate governance structures, International Journal of Finance &amp; Economics, pp. 1-22, (2021); Guidry R.P., Patten D.M., Market reactions to the first-time issuance of corporate sustainability reports, Sustainability Accounting, Management and Policy Journal, 1, 1, pp. 33-50, (2010); Hu D.J., Latent Dirichlet allocation for text, images, and music, (2009); Jame R., Johnston R., Markov S., Wolfe M.C., The value of crowdsourced earnings forecasts, Journal of Accounting Research, 54, 4, pp. 1077-1110, (2016); Jizi M., The influence of board composition on sustainable development disclosure, Business Strategy and the Environment, 26, 5, pp. 640-655, (2017); Khaled R., Ali H., Mohamed E., The sustainable development goals and corporate sustainability performance: Mapping, extent and determinants, Journal of Cleaner Production, 311, pp. 1-10, (2021); Khan M.T., Al-Jabri Q.M., Saif N., Dynamic relationship between corporate board structure and firm performance: Evidence from Malaysia, International Journal of Finance &amp; Economics, 26, 1, pp. 644-661, (2021); Khan M., Halabi A., Samy M., Corporate social responsibility (CSR) reporting: A study of selected banking companies in Bangladesh, Social Responsibility Journal, 5, 3, pp. 344-357, (2009); Lee L.F., Hutton A.P., Shu S., The role of social media in the capital market: Evidence from consumer product recalls, Journal of Accounting Research, 53, 2, pp. 367-404, (2015); Lindblom C.K., The implications of organizational legitimacy for corporate social performance and disclosure. Critical Perspectives on Accounting Conference, New York, (1994); Lokuwaduge C.S., Heenetigala K., Integrating environmental, social and governance (ESG) disclosure for a sustainable development: An Australian study, Business Strategy and the Environment, 26, 4, pp. 438-450, (2017); Mahoney L.S., Thorne L., Cecil L., LaGore W., A research note on standalone corporate social responsibility reports: Signaling or greenwashing?, Critical Perspectives on Accounting, 24, 4-5, pp. 350-359, (2013); Miller G.S., Skinner D.J., The evolving disclosure landscape: How changes in technology, the media, and capital markets are affecting disclosure, Journal of Accounting Research, 53, 2, pp. 221-239, (2015); Miner G., Elder J., Fast A., Hill T., Nisbet R., Delen D., Practical text mining and statistical analysis for non-structured text data applications, (2012); Nuseir M., Qasim A., Investor relations in the era of social media: Systematic literature review of social media as a strategic corporate disclosure tool, Journal of Financial Reporting and Accounting, 19, pp. 1985-2517, (2021); Olatubosun P., Nyazenga S., Greenwashing and responsible investment practices: Empirical evidence from Zimbabwe, Qualitative Research in Financial Markets, 13, 1, pp. 16-36, (2019); Oliveira J., Azevedo G., Silva M., Institutional and economic determinants of corporate social responsibility disclosure by banks: Institutional perspectives, Meditari Accounting Review, 27, 2, pp. 196-227, (2019); Patten D., The relation between environmental performance and environmental disclosure: A research note, Accounting, Organizations and Society, 27, 8, pp. 763-773, (2002); Pitrakkos P., Maroun W., Evaluating the quality of carbon disclosures, Sustainability Accounting, Management and Policy Journal, 11, 3, pp. 553-589, (2019); Prado-Lorenzo J.M., Garcia-Sanchez I.M., The role of the board of directors in disseminating relevant information on greenhouse gases, Journal of Business Ethics, 97, 3, pp. 391-424, (2010); Roberts R.W., Determinants of corporate social responsibility disclosure: An application of stakeholder theory, Accounting, Organizations and Society, 17, 6, pp. 595-612, (1992); Salama A., Anderson K., Toms J., Does community and environmental responsibility affect firm risk? Evidence from UK panel data 1994-2006, Business Ethics: A European Review, 20, 2, pp. 192-204, (2011); Sarhan A.A., Ntim C.G., Al-Najjar B., Board diversity, corporate governance, corporate performance, and executive pay, International Journal of Finance &amp; Economics, 24, 2, pp. 761-786, (2019); Schmitz J., Schrader J., Corporate social responsibility: A microeconomic review of the literature, Journal of Economic Surveys, 29, 1, pp. 27-45, (2015); Siano A., Vollero A., Conte F., Amabile S., More than words: Expanding the taxonomy of greenwashing after the Volkswagen scandal, Journal of Business Research, 71, pp. 27-37, (2017); Sinclair-Desgagne B., Gozlan E., A theory of environmental risk disclosure, Journal of environmental Economics and Management, 45, 2, pp. 377-393, (2003); Suttipun M., Triple bottom line reporting in annual reports: A case study of companies listed on the stock exchange of Thailand (SET), Asian Journal of Finance &amp; Accounting, 4, 1, pp. 69-92, (2012); Torelli R., Balluchi F., Lazzini A., Greenwashing and environmental communication: Effects on stakeholders' perceptions, Business Strategy and the Environment, 29, 2, pp. 407-421, (2019); Trinkle B.S., Crossler R.E., Belanger F., Voluntary disclosures via social media and the role of comments, Journal of Information Systems, 29, 3, pp. 101-121, (2015); Uyar A., Karaman A.S., Kilic M., Is corporate social responsibility reporting a tool of signaling or greenwashing? Evidence from the worldwide logistics sector, Journal of Cleaner Production, 253, pp. 1-13, (2020); Wang Z., Hsieh T.S., Sarkis J., CSR performance and the readability of CSR reports: Too good to be true?, Corporate Social Responsibility and Environmental Management, 25, 1, pp. 66-79, (2018); Digital 2020: 3.8 Billion People Use Social Media, (2020); Yoon B., Lee J.H., Byun R., Does ESG performance enhance firm value? Evidence from Korea, Sustainability, 10, 10, (2018)</t>
  </si>
  <si>
    <t>E.K.A. Mohamed; Faculty of Management Technology, German University in Cairo, Cairo, New Cairo City, 11835, Egypt; email: ehab.kamel@guc.edu.eg</t>
  </si>
  <si>
    <t>John Wiley and Sons Ltd</t>
  </si>
  <si>
    <t>Int. J. Financ. Econ.</t>
  </si>
  <si>
    <t>2-s2.0-85145174762</t>
  </si>
  <si>
    <t>Kowieski D.; Hellwig M.; Feilhauer T.</t>
  </si>
  <si>
    <t>Kowieski, Dominik (59172089200); Hellwig, Michael (55329500700); Feilhauer, Thomas (25922584400)</t>
  </si>
  <si>
    <t>59172089200; 55329500700; 25922584400</t>
  </si>
  <si>
    <t>TAPASGO: Transfer Learning towards a German-Language Tabular Question Answering Model</t>
  </si>
  <si>
    <t>2024 Joint International Conference on Computational Linguistics, Language Resources and Evaluation, LREC-COLING 2024 - Main Conference Proceedings</t>
  </si>
  <si>
    <t>https://www.scopus.com/inward/record.uri?eid=2-s2.0-85195899717&amp;partnerID=40&amp;md5=7a3dd15ef84a955e07ff5cde8ca36d93</t>
  </si>
  <si>
    <t>Josef Ressel Centre for Robust Decision Making, Research Centre Business Informatics, Vorarlberg University of Applied Sciences, Hochschulstraße 1, Dornbirn, 6850, Austria</t>
  </si>
  <si>
    <t>Kowieski D., Josef Ressel Centre for Robust Decision Making, Research Centre Business Informatics, Vorarlberg University of Applied Sciences, Hochschulstraße 1, Dornbirn, 6850, Austria; Hellwig M., Josef Ressel Centre for Robust Decision Making, Research Centre Business Informatics, Vorarlberg University of Applied Sciences, Hochschulstraße 1, Dornbirn, 6850, Austria; Feilhauer T., Josef Ressel Centre for Robust Decision Making, Research Centre Business Informatics, Vorarlberg University of Applied Sciences, Hochschulstraße 1, Dornbirn, 6850, Austria</t>
  </si>
  <si>
    <t>Processing tabular data holds significant importance across various domains and applications. This study investigates the performance and limitations of fine-tuned models for tabular data analysis, specifically focusing on using fine-tuning mechanics on an English model towards a potential German model. The validation of the effectiveness of the transfer learning approach compares the performance of the fine-tuned German model and of the original English model on test data from the German training set. A potential shortcut that translates the German test data into English serves for comparison. Results reveal that the fine-tuned model outperforms the original model significantly, demonstrating the effectiveness of transfer learning even for a limited amount of training data. One also observes that the English model can effectively process translated German tabular data, albeit with a slight accuracy drop compared to fine-tuning. The model evaluation extends to real-world data extracted from the sustainability reports of a financial institution. The fine-tuned model proves superior in extracting knowledge from these training-unrelated tables, indicating its potential applicability in practical scenarios. This paper also releases the first manually annotated dataset for German Table Question Answering and the related annotation tool. © 2024 ELRA Language Resource Association: CC BY-NC 4.0.</t>
  </si>
  <si>
    <t>German Language; Information Extraction; Natural Language Processing; Tabular Question Answering</t>
  </si>
  <si>
    <t>Data handling; Data mining; Learning systems; Translation (languages); German language; Information extraction; Language processing; Natural language processing; Natural languages; Performance; Question Answering; Tabular data; Tabular question answering; Transfer learning; Natural language processing systems</t>
  </si>
  <si>
    <t>Austrian Federal Ministry of Labour and Economy; Österreichische Nationalstiftung für Forschung, Technologie und Entwicklung; Christian Doppler Forschungsgesellschaft, CDG</t>
  </si>
  <si>
    <t>The financial support by the Austrian Federal Ministry of Labour and Economy, the National Foundation for Research, Technology and Development and the Christian Doppler Research Association is gratefully acknowledged.</t>
  </si>
  <si>
    <t>Bozinovski Stevo, Reminder of the first paper on transfer learning in neural networks, 1976, Informatica (Slovenia), (2020); Deep L., DeepL API Documentation, (2023); German tabular data, (2013); Devlin Jacob, Et al., Bert: Pre-training of deep bidirectional transformers for language understanding, (2019); Etezadi Romina, Shamsfard Mehrnoush, The state of the art in open domain complex question answering: a survey, Applied Intelligence, 53, (2022); (2021); (2020); Herzig Jonathan, Nowak Pawel Krzysztof, Muller Thomas, Piccinno Francesco, Eisenschlos Julian Martin, Tapas: Weakly supervised table parsing via pre-training, (2020); Hoffner Konrad, Walter Sebastian, Marx Edgard, Usbeck Ricardo, Lehmann Jens, Ngonga Ngomo Axel-Cyrille, Survey on challenges of question answering in the semantic web, Semantic Web, (2016); Jin Nengzheng, Siebert Joanna, Li Dongfang, Chen Qingcai, A survey on table question answering: Recent advances, (2022); Kowieski Dominik, Hellwig Michael, TAPASGO: Resources Repository, (2023); Kunze Julius, Kirsch Louis, Kurenkov Ilia, Krug Andreas, Johannsmeier Jens, Stober Sebastian, Transfer learning for speech recognition on a budget, (2017); Liu Qian, Chen Bei, Guo Jiaqi, Ziyadi Morteza, Lin Zeqi, Chen Weizhu, Lou Jian-Guang, Tapex: Table pre-training via learning a neural sql executor, (2022); Final Report on Bridging Data Gaps, (2022); Gpt-4 technical report, (2023); Pasupat Panupong, Liang Percy, Compositional Semantic Parsing on Semi-structured Tables, (2015); Wang Haifeng, Li Jiwei, Wu Hua, Hovy Eduard, Sun Yu, Pre-Trained Language Models and Their Applications, Engineering, (2022); Wang Zhen, Modern Question Answering Datasets and Benchmarks: A Survey, (2022); Weiss Karl, Khoshgoftaar Taghi M, Wang DingDing, A survey of transfer learning, Journal of Big data, 3, 1, pp. 1-40, (2016); Yang Peng, Li Wenjun, Zhao Guangzhen, Zha Xianyu, Row-based hierarchical graph network for multi-hop question answering over textual and tabular data, J. Supercomput, 79, 9, pp. 9795-9818, (2023); Zheng Mingyu, Hao Yang, Jiang Wenbin, Lin Zheng, Lyu Yajuan, She QiaoQiao, Wang Weiping, IM-TQA: A Chinese table question answering dataset with implicit and multitype table structures, Proceedings of the 61st Annual Meeting of the Association for Computational Linguistics (Volume 1: Long Papers), pp. 5074-5094, (2023)</t>
  </si>
  <si>
    <t>Calzolari N.; Kan M.-Y.; Hoste V.; Lenci A.; Sakti S.; Xue N.</t>
  </si>
  <si>
    <t>European Language Resources Association (ELRA)</t>
  </si>
  <si>
    <t>Aequa-Tech; Baidu; Bloomberg; Dataforce (Transperfect); et al.; Intesa San Paolo Bank</t>
  </si>
  <si>
    <t>Joint 30th International Conference on Computational Linguistics and 14th International Conference on Language Resources and Evaluation, LREC-COLING 2024</t>
  </si>
  <si>
    <t>20 May 2024 through 25 May 2024</t>
  </si>
  <si>
    <t>Hybrid, Torino</t>
  </si>
  <si>
    <t>978-249381410-4</t>
  </si>
  <si>
    <t>Jt. Int. Conf. Comput. Linguist., Lang. Resour. Eval., LREC-COLING - Main Conf. Proc.</t>
  </si>
  <si>
    <t>2-s2.0-85195899717</t>
  </si>
  <si>
    <t>CORRECT? CORECT!: Classification of ESG Ratings with Earnings Call Transcript</t>
  </si>
  <si>
    <t>10.3837/tiis.2024.04.015</t>
  </si>
  <si>
    <t>BERT; Earnings Call Transcript; ESG; Machine learning; Natural language processing (NLP)</t>
  </si>
  <si>
    <t>KSII Trans. Internet Inf. Syst.</t>
  </si>
  <si>
    <t>10.3390/ijerph192013392</t>
  </si>
  <si>
    <t>This programme of research is funded by the Health and Medical Research Fund (HMRF) Commissioned Research on the Novel Coronavirus Disease (COVID-19), ref. No. COVID1903006. The funding body has (and will continue to have) no role in the study design, the collection, analysis, and interpretation of any data, or in the decision to submit the paper for publication.</t>
  </si>
  <si>
    <t>Int. J. Environ. Res. Public Health</t>
  </si>
  <si>
    <t>Zhao Y.</t>
  </si>
  <si>
    <t>Zhao, Yang (57206659281)</t>
  </si>
  <si>
    <t>Improving Life Cycle Assessment Accuracy and Efficiency with Transformers</t>
  </si>
  <si>
    <t>Lecture Notes in Mechanical Engineering</t>
  </si>
  <si>
    <t>10.1007/978-981-99-8643-9_48</t>
  </si>
  <si>
    <t>https://www.scopus.com/inward/record.uri?eid=2-s2.0-85193612426&amp;doi=10.1007%2f978-981-99-8643-9_48&amp;partnerID=40&amp;md5=05515951a870b466c8f99cc71201589d</t>
  </si>
  <si>
    <t>Singapore Institute of Manufacturing Technology, Agency for Science, Technology and Research (A*STAR), INNOVIS, 2 Fusionopolis Way, Singapore, 138634, Singapore</t>
  </si>
  <si>
    <t>Zhao Y., Singapore Institute of Manufacturing Technology, Agency for Science, Technology and Research (A*STAR), INNOVIS, 2 Fusionopolis Way, Singapore, 138634, Singapore</t>
  </si>
  <si>
    <t>Life Cycle Assessment (LCA) is a methodology employed to evaluate the environmental effects of goods or services over their complete life cycle. LCA reports are key for the industry to assess their contribution on the sustainability. It is a complex and time-consuming process that can be improved with the use of deep learning models due to a large amount of data are involved in prediction. Transformers have been successful in natural language processing and can also be applied to numerical data to predict environmental impacts. By detecting the phases in a product's life cycle that generate the most significant environmental consequences and automating the data compilation and analysis procedures, they can reduce the time and expense connected with LCA. The use of transformers for LCA analysis has the potential to improve the accuracy and efficiency of sustainability assessments, providing more comprehensive information about environmental impacts. Through experimenting with real-world datasets, the proposed transformer framework has been shown to effectively contribute to making informed sustainability-related decisions by providing comprehensive information about environmental impacts. This has the potential to benefit a wide range of industries and sectors, enabling more sustainable development and decision-making. © The Author(s), under exclusive license to Springer Nature Singapore Pte Ltd. 2024.</t>
  </si>
  <si>
    <t>LCA; Life cycle assessment; Sustainability; Transformer</t>
  </si>
  <si>
    <t>Decision making; Deep learning; Efficiency; Environmental impact; Natural language processing systems; Sustainable development; Assessment accuracy; Comprehensive information; Language processing; Large amounts of data; Learning models; Life cycle assessment; Natural languages; Numerical data; Transformer; Life cycle</t>
  </si>
  <si>
    <t>Hauschild M.Z., Rosenbaum R.K., Olsen S.I., Life Cycle Assessment, (2018); Acheampong F.A., Nunoo-Mensah H., Chen W., Transformer models for text-based emotion detection: A review of BERT-based approaches, Artif Intell Rev, pp. 1-41, (2021); Yao Z., Gholami A., Shen S., Mustafa M., Keutzer K., Mahoney M., Adahessian: An adaptive second order optimizer for machine learning, Proc AAAI Conf Artif Intell, 35, 12, pp. 10665-10673, (2021); Kim T.-Y., Cho S.-B., Predicting the Household Power Consumption Using CNN-LSTM Hybrid Networks. In: Intelligent Data Engineering and Automated learning–IDEAL 2018: 19Th International Conference, Madrid, Spain, November 21–23, 2018, Proceedings, Part I 19. Springer International Publishing, pp. 481-490, (2018)</t>
  </si>
  <si>
    <t>Y. Zhao; Singapore Institute of Manufacturing Technology, Agency for Science, Technology and Research (A*STAR), INNOVIS, Singapore, 2 Fusionopolis Way, 138634, Singapore; email: zhao_yang@simtech.a-star.edu.sg</t>
  </si>
  <si>
    <t>Maharjan N.; Maharjan N.; He W.</t>
  </si>
  <si>
    <t>3rd International Conference on Advanced Surface Enhancement, INCASE 2023</t>
  </si>
  <si>
    <t>25 September 2023 through 27 September 2023</t>
  </si>
  <si>
    <t>Singapore</t>
  </si>
  <si>
    <t>978-981998642-2</t>
  </si>
  <si>
    <t>Lect. Notes Mech. Eng.</t>
  </si>
  <si>
    <t>2-s2.0-85193612426</t>
  </si>
  <si>
    <t>Schmidt S.; Kinne J.; Lautenbach S.; Blaschke T.; Lenz D.; Resch B.</t>
  </si>
  <si>
    <t>Schmidt, Sebastian (57411329300); Kinne, Jan (57200553140); Lautenbach, Sven (14825445000); Blaschke, Thomas (7005427503); Lenz, David (57204172286); Resch, Bernd (24528725900)</t>
  </si>
  <si>
    <t>57411329300; 57200553140; 14825445000; 7005427503; 57204172286; 24528725900</t>
  </si>
  <si>
    <t>Greenwashing in the US metal industry? A novel approach combining SO2 concentrations from satellite data, a plant-level firm database and web text mining</t>
  </si>
  <si>
    <t>Science of the Total Environment</t>
  </si>
  <si>
    <t>10.1016/j.scitotenv.2022.155512</t>
  </si>
  <si>
    <t>https://www.scopus.com/inward/record.uri?eid=2-s2.0-85129452483&amp;doi=10.1016%2fj.scitotenv.2022.155512&amp;partnerID=40&amp;md5=9eb696466932d74a8bdd0eb4255277c9</t>
  </si>
  <si>
    <t>Department of Geoinformatics – Z_GIS, University of Salzburg, Salzburg, 5020, Austria; ISTARI.AI, Mannheim, 68163, Germany; Department of Economics of Innovation and Industrial Dynamics, Centre for European Economic Research, Mannheim, 68161, Germany; Heidelberg Institute for Geoinformation Technology at Heidelberg University, Heidelberg, 69118, Germany; GIScience department, Heidelberg University, Heidelberg, 69120, Germany; Department of Statistics and Econometrics, Justus-Liebig-University, Giessen, 35394, Germany; Center for Geographic Analysis, Harvard University, Cambridge, 9VGM+R8, United States</t>
  </si>
  <si>
    <t>Schmidt S., Department of Geoinformatics – Z_GIS, University of Salzburg, Salzburg, 5020, Austria, ISTARI.AI, Mannheim, 68163, Germany; Kinne J., ISTARI.AI, Mannheim, 68163, Germany, Department of Economics of Innovation and Industrial Dynamics, Centre for European Economic Research, Mannheim, 68161, Germany; Lautenbach S., Heidelberg Institute for Geoinformation Technology at Heidelberg University, Heidelberg, 69118, Germany, GIScience department, Heidelberg University, Heidelberg, 69120, Germany; Blaschke T., Department of Geoinformatics – Z_GIS, University of Salzburg, Salzburg, 5020, Austria; Lenz D., ISTARI.AI, Mannheim, 68163, Germany, Department of Statistics and Econometrics, Justus-Liebig-University, Giessen, 35394, Germany; Resch B., Department of Geoinformatics – Z_GIS, University of Salzburg, Salzburg, 5020, Austria, Center for Geographic Analysis, Harvard University, Cambridge, 9VGM+R8, United States</t>
  </si>
  <si>
    <t>This study deals with the issue of greenwashing, i.e. the false portrayal of companies as environmentally friendly. The analysis focuses on the US metal industry, which is a major emission source of sulfur dioxide (SO2), one of the most harmful air pollutants. One way to monitor the distribution of atmospheric SO2 concentrations is through satellite data from the Sentinel-5P programme, which represents a major advance due to its unprecedented spatial resolution. In this paper, Sentinel-5P remote sensing data was combined with a plant-level firm database to investigate the relationship between the US metal industry and SO2 concentrations using a spatial regression analysis. Additionally, this study considered web text data, classifying companies based on their websites in order to depict their self-portrayal on the topic of sustainability. In doing so, we investigated the topic of greenwashing, i.e. whether or not a positive self-portrayal regarding sustainability is related to lower local SO2 concentrations. Our results indicated a general, positive correlation between the number of employees in the metal industry and local SO2 concentrations. The web-based analysis showed that only 8% of companies in the metal industry could be classified as engaged in sustainability based on their websites. The regression analyses indicated that these self-reported ”sustainable” companies had a weaker effect on local SO2 concentrations compared to their “non-sustainable” counterparts, which we interpreted as an indication of the absence of general greenwashing in the US metal industry. However, the large share of firms without a website and lack of specificity of the text classification model were limitations to our methodology. © 2022 The Authors</t>
  </si>
  <si>
    <t>Air pollution; Natural language processing; Sentinel-5P; Spatial regression</t>
  </si>
  <si>
    <t>Air Pollutants; Air Pollution; Data Mining; Environmental Monitoring; Humans; Industry; Metals; Regression Analysis; Sulfur Dioxide; United States; Air pollution; Classification (of information); Metal analysis; Metals; Natural language processing systems; Regression analysis; Remote sensing; Support vector machines; Sustainable development; Text processing; Websites; carbon monoxide; formaldehyde; metal oxide; methane; nitrogen dioxide; nitrogen oxide; ozone; sulfur dioxide; metal; sulfur dioxide; Greenwashing; Language processing; Metal industries; Natural language processing; Natural languages; Plant level; Satellite data; Sentinel-5p; SO 2 concentration; Spatial regression; atmospheric pollution; concentration (composition); data mining; database; industrial emission; iron and steel industry; regression analysis; remote sensing; satellite data; Sentinel; sulfur dioxide; air pollutant; air pollution; air pollution control; algorithm; aquatic environment; Article; asthma; bronchitis; controlled study; data mining; Differential Optical Absorption Spectroscopy; ecosystem health; energy consumption; exhaust gas; green chemistry; greenwashing; heating; human; human impact (environment); lung carcinoma; machine learning; metal industry; muliticollinearity; population density; regression model; remote sensing; spatial regression; spectroscopy; transfer of learning; Variance Inflation Factor; Web text mining; air pollutant; air pollution; environmental monitoring; industry; regression analysis; Sulfur dioxide</t>
  </si>
  <si>
    <t xml:space="preserve">carbon monoxide, 630-08-0; formaldehyde, 50-00-0; methane, 74-82-8; nitrogen dioxide, 10102-44-0; nitrogen oxide, 11104-93-1; ozone, 10028-15-6; sulfur dioxide, 7446-09-5; Air Pollutants, ; Metals, ; Sulfur Dioxide, </t>
  </si>
  <si>
    <t>Dorian Arifi; Klaus-Tschirra Stiftung; University of G?ttingen; Universität Salzburg</t>
  </si>
  <si>
    <t>Funding text 1: We want to thank Hannah Kemper (WFP), Theresa Keller (BfG), Tobias Hellmundt (University of G?ttingen) and Dorian Arifi (University of Salzburg) for their helpful input. We are also grateful to Georg Licht (ZEW) for his support and helpful comments. Sven Lautenbach acknowledges funding by the Klaus-Tschirra Stiftung.; Funding text 2: Sven Lautenbach acknowledges funding by the Klaus-Tschirra Stiftung .</t>
  </si>
  <si>
    <t>AISI, 2020 profile of the American Iron and Steel Institute, (2020); Altman N., Krzywinski M., Regression diagnostics, Nat. Methods, 13, 5, pp. 385-386, (2016); Anselin L., Spatial econometrics, A Companion to Theoretical Econometrics, pp. 310-330, (2001); Bagnall A., Whittley I., Studley M., Pettipher M., Tekiner F., Bull L., Variance stabilizing regression ensembles for environmental models, The 2006 IEEE International Joint Conference on Neural Network Proceedings, pp. 5355-5361, (2006); Bauwens M., Compernolle S., Stavrakou T., Muller J.-F., van Gent J., Eskes H., Levelt P.F., van der A R., Veefkind J.P., Vlietinck J., Yu H., Zehner C., Impact of coronavirus outbreak on NO2 pollution assessed using TROPOMI and OMI observations, Geophys. Res. Lett., 47, 11, (2020); Beaudry C., Rietsch C., Heroux-Vaillancourt M., Validation of a web mining technique to measure innovation in the Canadian nanotechnology-related community, Conference: CARMA 2016 - 1st International Conference on Advanced Research Methods and Analytics, (2016); Brokamp C., Jandarov R., Rao M.B., LeMasters G., Ryan P., Exposure assessment models for elemental components of particulate matter in an urban environment: a comparison of regression and random forest approaches, Atmos. Environ., 151, pp. 1-11, (2017); Brundtland G.H., Our common future: report of the World Commission on environment and development, (1987); Chae B., Park E., Corporate social responsibility (CSR): a survey of topics and trends using Twitter data and topic modeling, Sustainability, 10, 7, (2018); Chatkin J., Correa L., Santos U., External environmental pollution as a risk factor for asthma, Clin. Rev. Allergy Immunol., pp. 1-18, (2021); Chen W., Wang M., Li X., Analysis of copper flows in the United States: 1975–2012, Resour. Conserv. Recycl., 111, pp. 67-76, (2016); Chen X., Ye J., When the wind blows: spatial spillover effects of urban air pollution, Environment for Development. Discussion Paper Series, pp. 1-32, (2015); Chen X., Shao S., Tian Z., Xie Z., Yin P., Impacts of air pollution and its spatial spillover effect on public health based on China's big data sample, J. Clean. Prod., 142, pp. 915-925, (2017); Cheng Z., Li L., Liu J., Identifying the spatial effects and driving factors of urban PM2.5 pollution in China, Ecol. Indic., 82, pp. 61-75, (2017); Cirtina D., Chivu O., Cirtina L.M., Assessment of air pollutants produced by industrial activity from an aluminium alloys foundry, Metalurgija, 55, 1, pp. 11-14, (2016); Conrad O., Bechtel B., Bock M., Dietrich H., Fischer E., Gerlitz L., Wehberg J., Wichmann V., Bohner J., System for automated geoscientific analyses (SAGA) v. 2.1. 4, Geosci. Model Dev., 8, 7, pp. 1991-2007, (2015); Cromar K.R., Duncan B.N., Bartonova A., Benedict K., Brauer M., Habre R., Hagler G.S.W., Haynes J.A., Khan S., Kilaru V., Liu Y., Pawson S., Peden D.B., Quint J.K., Rice M.B., Sasser E.N., Seto E., Stone S.L., Thurston G.D., Volckens J., Air pollution monitoring for health research and patient care. An official American Thoracic Society workshop report, American Thoracic Society Documents, 1610, pp. 1207-1214, (2019); de Winter J.C.F., Gosling S.D., Comparing the Pearson and Spearman correlation coefficients across distributions and sample sizes: a tutorial using simulations and empirical data, Psychol. Methods, 21, 3, pp. 273-290, (2016); Delmas M.A., Burbano V.C., The drivers of greenwashing, Calif. Manag. Rev., 54, 1, pp. 64-87, (2011); Dormann C.F., Elith J., Bacher S., Buchmann C., Carl G., Carre G., Garcia Marquez J.R., Gruber B., Lafourcade B., Leitao P.J., Munkemuller T., McClean C., Osborne P.E., Reineking B., Schroder B., Skidmore A.K., Zurell D., Lautenbach S., Collinearity: a review of methods to deal with it and a simulation study evaluating their performance, Ecography, 36, 1, pp. 27-46, (2013); Dorr J.O., Kinne J., Lenz D., Licht G., Winker P., An integrated data framework for policy guidance in times of dynamic economic shocks, ZEW Discussion Paper No. 21-062, (2021); ESA, Europe's Copernicus programme, (2021); Fenton M.D., Mineral commodity profiles - iron and steel: U.S. Geological Survey open-file report 2005-1254, (2005); Financial Times, Biden hails EU-US steel deal as chance to curb ‘dirty’ Chinese imports, (2021); Fioletov V., McLinden C.A., Kharol S.K., Krotkov N.A., Li C., Joiner J., Moran M.D., Vet R., Visschedijk A.J.H., Denier van der Gon H.A.C., Multi-source SO2 emission retrievals and consistency of satellite and surface measurements with reported emissions, Atmos. Chem. Phys., 17, 20, pp. 12597-12616, (2017); Garg A., Shukla P.R., Bhattacharya S., Dadhwal V.K., Sub-region (district) and sector level SO2 and NOx emissions for India: assessment of inventories and mitigation flexibility, Atmos. Environ., 35, 4, pp. 703-713, (2001); Gok A., Waterworth A., Shapira P., Use of web mining in studying innovation, Scientometrics, 102, pp. 653-671, (2015); Golgher A.B., Voss P.R., How to interpret the coefficients of spatial models: spillovers, direct and indirect effects, Spatial Demography, 4, pp. 175-205, (2016); Gorelick N., Hancher M., Dixon M., Ilyushchenko S., Thau D., Moore R., Google earth engine: planetary-scale geospatial analysis for everyone, Remote Sens. Environ., 202, pp. 18-27, (2017); Goudarzi G., Geravandi S., Idani E., Ahmad Hosseini S., Mehdi Baneshi M., Reza Yari A., Vosoughi M., Dobaradaran S., Shirali S., Bagherian Marzooni M., Ghomeishi A., Alavi N., Shaghayegh Alavi S., Javad Mohammadi M., An evaluation of hospital admission respiratory disease attributed to sulfur dioxide ambient concentration in Ahvaz from 2011 through 2013, Environ. Sci. Pollut. Res., 23, pp. 22001-22007, (2016); Halleck Vega S., Elhorst J., The SLX model, J. Reg. Sci., 55, 3, pp. 339-363, (2015); Han L., Zhao J., Gao Y., Gu Z., Xin K., Zhang J., Spatial distribution characteristics of PM2.5 and PM10 in Xi'an City predicted by land use regression models, Sustain. Cities Soc., 61, pp. 102329-102345, (2020); Hasanbeigi A., Springer C., How clean is the U.S. steel industry? An international benchmarking of energy and CO2 intensities, (2019); Hashim B.M., Al-Naseri S.K., Al-Maliki A., Al-Ansari N., Impact of COVID-19 lockdown on NO2, O3, PM2.5 and PM10 concentrations and assessing air quality changes in Baghdad, Iraq, Sci. Total Environ., 754, (2021); He H., Vinnikov K.Y., Li C., Krotkov N.A., Jongeward A.R., Li Z., Stehr J.W., Hains J.C., Dickerson R.R., Response of SO2 and particulate air pollution to local and regional emission controls: a case study in Maryland, Earth's Future, 4, 4, pp. 94-109, (2016); Hedelt P., Efremenko D.S., Loyola D.G., Spurr R., Clarisse L., Sulfur dioxide layer height retrieval from Sentinel-5 Precursor/TROPOMI using FP_ILM, Atmos. Meas. Tech., 12, 10, pp. 5503-5517, (2019); Hidy G.M., Blanchard C.L., The changing face of lower tropospheric sulfur oxides in the United States, Elementa (Wash. D.C.), (2016); Johnson A.W., Gutierrez M., Gouzie D., McAliley L.R., State of remediation and metal toxicity in the Tri-State Mining District, USA, Chemosphere, 144, pp. 1132-1141, (2016); Jordahl K., geopandas/geopandas: v0.8.1, (2020); Kaplan G., Avdan Z.Y., Space-borne air pollution observation from Sentinel-5p TROPOMI: Relationship between pollutants, geographical and demographic data, Int. J. Eng. Geosci., 5, 3, pp. 130-137, (2020); Kaplan G., Avdan Z.Y., Avdan U., Spaceborne nitrogen dioxide observations from the Sentinel-5P TROPOMI over Turkey, Proceedings, 18, 1, pp. 1-6, (2019); Karimian H., Li Q., Wu C., Qi Y., Mo Y., Chen G., Sachdeva S., Zhang X., Evaluation of different machine learning approaches in forecasting PM2.5 mass concentrations, Aerosol Air Qual. Res., 19, pp. 1400-1410, (2019); Kinne J., Axenbeck J., Web mining for innovation ecosystem mapping: a framework and a large-scale pilot study, Scientometrics, 125, pp. 2011-2041, (2020); Kinne J., Kruger M., Lenz D., Licht G., Winker P., Coronavirus pandemic affects companies differently. A high-frequency website analysis of companies’ reactions to the coronavirus pandemic in Germany, ZEW Expert Brief 20-05, (2020); Kinne J., Lenz D., Predicting innovative firms using web mining and deep learning, Plos One, 16, 4, (2021); Kumar D.S., Bhushan S.H., Kishore D.A., Atmospheric dispersion model to predict the impact of gaseous pollutant in an industrial and mining cluster, Glob. J. Environ. Sci. Manag., 4, 3, pp. 351-358, (2018); Lee C., Martin R.V., van Donkelaar A., Lee H., Dickerson R.R., Hains J.C., Krotkov N., Richter A., Vinnikov K., Schwab J.J., SO2 emissions and lifetimes: estimates from inverse modeling using in situ and global, space-based (SCIAMACHY and OMI) observations, J. Geophys. Res. Atmos., 116, D6, (2011); Lee K.-H., Does size matter? Evaluating corporate environmental disclosure in the Australian mining and metal industry: a combined approach of quantity and quality measurement, Bus. Strateg. Environ., 26, 2, pp. 209-223, (2017); Lewinschal A., Ekman A.M.L., Hansson H.-C., Sand M., Berntsen T.K., Langner J., Local and remote temperature response of regional SO2 emissions, Atmos. Chem. Phys., 19, 4, pp. 2385-2403, (2019); Li C., McLinden C., Fioletov V., Krotkov N., Carn S.A., Joiner J., Streets D., Hao H., Ren X., Li Z., Dickerson R.R., India is overtaking China as the world's largest emitter of anthropogenic sulfur dioxide, Sci. Rep., 7, 1, (2017); Li H., Deep learning for natural language processing: advantages and challenges, Natl. Sci. Rev., 5, 1, pp. 24-26, (2017); Li Q., Song J., Wang E., Hu H., Zhang J., Wang Y., Economic growth and pollutant emissions in China: a spatial econometric analysis, Stoch. Env. Res. Risk A., 28, pp. 429-442, (2014); Li R., Cui L., Meng Y., Zhao Y., Fu H., Satellite-based prediction of daily SO2 exposure across China using a high-quality random forest-spatiotemporal kriging (RF-STK) model for health risk assessment, Atmos. Environ., 208, pp. 10-19, (2019); Ma S., Wen Z., Chen J., Scenario analysis of sulfur dioxide emissions reduction potential in China's iron and steel industry, J. Ind. Ecol., 16, 4, pp. 506-517, (2012); Mallik C., Mahapatra P.S., Kumar P., Panda S., Boopathy R., Das T., Lal S., Influence of regional emissions on SO2 concentrations over Bhubaneswar, a capital city in eastern India downwind of the indian SO2 hotspots, Atmos. Environ., 209, pp. 220-232, (2019); Malte A., Ratadiya P., Evolution of transfer learning in natural language processing, Computing Research Repository, (2019); Menz F.C., Seip H.M., Acid rain in Europe and the United States: an update, Environ. Sci. Pol., 7, 4, pp. 253-265, (2004); Merk M.S., Otto P., Estimation of anisotropic, time-varying spatial spillovers of fine particulate matter due to wind direction, Geogr. Anal., 52, 2, pp. 254-277, (2020); Metya A., Dagupta P., Halder S., Chakraborty S., Tiwari Y.K., COVID-19 lockdowns improve air quality in the South-East Asian regions, as seen by the remote sensing satellites, Aerosol Air Qual. Res., 20, 8, pp. 1772-1782, (2020); Mitchell M.J., Likens G.E., Watershed sulfur biogeochemistry: shift from atmospheric deposition dominance to climatic regulation, Environ. Sci. Technol., 45, 12, pp. 5267-5271, (2011); Standard Industrial Code Divisions. Major group: 33 – primary metal industries, (2018); Naughton O., Donnelly A., Nolan P., Pilla F., Misstear B.D., Broderick B., A land use regression model for explaining spatial variation in air pollution levels using a wind sector based approach, Sci. Total Environ., 630, pp. 1324-1334, (2018); Oxoli D., Jimenez J.R.C., Brovelli M.A., Assessment of Sentinel-5P performance for ground-level air quality monitoring: preparatory experiments over the COVID-19 lockdown period, The International Archives of the Photogrammetry, Remote Sensing and Spatial Information Sciences, Volume XLIV-3/W1-2020, 2020 Gi4DM 2020 – 13th GeoInformation for Disaster Management conference, 30 November–4 December 2020, Sydney, Australia, pp. 111-116, (2020); QGIS Development Team, QGIS Geographic Information System, (2021); Queisser M., Burton M., Theys N., Pardini F., Salerno G., Caltabiano T., Varnam M., Esse B., Kazahaya R., TROPOMI enables high resolution SO2 flux observations from Mt. Etna, Italy, and beyond, Sci. Rep., 9, (2019); Ren L., Matsumoto K., Effects of socioeconomic and natural factors on air pollution in China: a spatial panel data analysis, Sci. Total Environ., 740, (2020); Rey S.J., Anselin L., PySAL: a python library of spatial analytical methods, Rev. Reg. Stud., 37, 1, pp. 5-27, (2007); Romahn F., Pedergnana M., Loyola D., Apituley A., Sneep M., Veefkin J.P., Theys N., Hedelt P., Sentinel-5 precursor/TROPOMI Level 2 product user manual sulphur dioxide SO2, (2020); Ru M., Shindell D.T., Seltzer K.M., Tao S., Zhong Q., The long-term relationship between emissions and economic growth for SO2, CO2, and BC, Environ. Res. Lett., 13, 12, (2018); Schmalensee R., Stavins R.N., The SO2 allowance trading system: the ironic history of a grand policy experiment, J. Econ. Perspect., 27, 1, pp. 103-122, (2013); Schwierzy J., Dehghan R., Schmidt S., Rodepeter E., Stommer A., Uctum K., Kinne J., Lenz D., Hottenrott H., Technology mapping using WebAI: the case of 3D printing, (2022); Smith S.J., van Aardenne J., Klimont Z., Andres R.J., Volke A., Delgado Arias S., Anthropogenic sulfur dioxide emissions: 1850–2005, Atmos. Chem. Phys., 11, 3, pp. 1101-1116, (2011); Song H., Yang M., Analysis on effectiveness of SO2 emission reduction in Shanxi, China by satellite remote sensing, Atmosphere, 5, 4, pp. 830-846, (2014); Theys N., Hedelt P., De Smedt I., Lerot C., Yu H., Vlietinck J., Pedergnana M., Arellano S., Galle B., Fernandez D., Carlito C.J.M., Barrington C., Taisne B., Delgado-Granados H., Loyola D., Van Roozendael M., Global monitoring of volcanic SO2 degassing with unprecedented resolution from TROPOMI onboard Sentinel-5 Precursor, Sci. Rep., 9, (2019); Theys N., De Smedt I., Yu H., Danckaert T., van Gent J., Hormann C., Wagner T., Hedelt P., Bauer H., Romahn F., Pedergnana M., Loyola D., Van Roozendael M., Sulfur dioxide retrievals from TROPOMI onboard Sentinel-5 precursor: algorithm theoretical basis, Atmos. Meas. Tech., 10, pp. 119-153, (2017); Tiefelsdorf M., Griffith D.A., Boots B., A variance-stabilizing coding scheme for spatial link matrices, Environ. Plan. A, 31, 1, pp. 165-180, (1999); Uscb, State area measurements and internal point coordinates, (2018); Usgs, Iron and steel data sheet, (2020); Veefkind J.P., Et al., TROPOMI on the ESA Sentinel-5 precursor: a GMES mission for global observations of the atmospheric composition for climate, air quality and ozone layer applications, Remote Sens. Environ., 120, pp. 70-83, (2012); Verhoelst T., Et al., Ground-based validation of the Copernicus Sentinel-5P TROPOMI NO2 measurements with the NDACC ZSL-DOAS, MAX-DOAS and Pandonia global networks, Atmos. Meas. Tech., 14, 1, pp. 481-510, (2021); Wang Z., Ma P., Zhang L., Chen H., Zhao S., Zhuo W., Chen C., Zhang Y., Zhou C., Mao H., Wang Y., Wang Y., Zhang L., Zhao A., Weng G., Hu K., Systematics of atmospheric environment monitoring in China via satellite remote sensing, Air Qual. Atmos. Health, 14, pp. 157-169, (2020); Worrell E., Blinde P., Neelis M., Blomen E., Masanet E., Energy efficiency improvement and cost saving opportunities for the U.S. iron and steel industry. An ENERGY STAR® guide for energy and plant managers, (2010); Wu Z., Chen Y., Han Y., Ke T., Liu Y., Identifying the influencing factors controlling the spatial variation of heavy metals in suburban soil using spatial regression models, Sci. Total Environ., 717, (2020); Xu B., Lin B., Investigating drivers of CO2 emission in China's heavy industry: a quantile regression analysis, Energy, (2020); Xu Y., Ho H.C., Wong M.S., Deng C., Shi Y., Chan T.-C., Knudby A., Evaluation of machine learning techniques with multiple remote sensing datasets in estimating monthly concentrations of ground-level PM2.5, Environ. Pollut., 242, pp. 1417-1426, (2018); Yang X., Wang S., Zhang W., Zhan D., Li J., The impact of anthropogenic emissions and meteorological conditions on the spatial variation of ambient SO2 concentrations: a panel study of 113 chinese cities, Sci. Total Environ., 584-585, pp. 318-328, (2017); Yang X., Wang S., Zhang W., Yu J., Are the temporal variation and spatial variation of ambient SO2 concentrations determined by different factors?, J. Clean. Prod., 167, pp. 824-836, (2017); Zhang Q., Et al., Ubiquity and dominance of oxygenated species in organic aerosols in anthropogenically-influenced northern hemisphere midlatitudes, Geophys. Res. Lett., 34, 13, pp. 1-6, (2007); Zhao R., Zhan L., Yao M., Yang L., A geographically weighted regression model augmented by Geodetector analysis and principal component analysis for the spatial distribution of PM2.5, Sustain. Cities Soc., 56, (2020); Zhao X., Zhou W., Han L., Locke D., Spatiotemporal variation in PM2.5 concentrations and their relationship with socioeconomic factors in China's major cities, Environ. Int., 133, (2019); Zheng C., Zhao C., Li Y., Wu X., Zhang K., Gao J., Qiao Q., Ren Y., Zhang X., Chai F., Spatial and temporal distribution of NO2 and SO2 in Inner Mongolia urban agglomeration obtained from satellite remote sensing and ground observations, Atmos. Environ., 188, pp. 50-59, (2018); Zheng Z., Yang Z., Wu Z., Marinello F., Spatial variation of NO2 and its impact factors in China: an application of Sentinel-5P products, Remote Sens., 11, 16, (2019); Zhong Q., Shen H., Yun X., Chen Y., Ren Y., Xu H., Shen G., Du W., Meng J., Li W., Ma J., Tao S., Global sulfur dioxide emissions and the driving forces, Environ. Sci. Technol., 54, 11, pp. 6508-6517, (2020); Zhou C., Chen J., Wang S., Examining the effects of socioeconomic development on fine particulate matter (PM2.5) in China's cities using spatial regression and the geographical detector technique, Sci. Total Environ., 619-620, pp. 436-445, (2018); Abatzoglou J.T., Development of gridded surface meteorological data for ecological applications and modelling, Int. J. Climatol., 33, 1, pp. 121-131, (2012); EPA, 1990 vs 2019 annual SO2 comparisons. Acid rain program and cross-state air pollution rule emissions and changes at facilities, (2019); Gately C., Hutyra L.R., Wing I.S., DARTE annual on-road CO2 emissions on a 1-km grid, conterminous USA, V2, 1980-2017, (2019); Infogroup, Infogroup US historical business data, (2018); Munoz Sabater J., ERA5-Land monthly averaged data from 1981 to present, Copernicus Climate Change Service (C3S) Climate Data Store (CDS), (2019); Npms, Commercially navigable waterway (CNW) data - version 5, (2019); Sentinel-5P, Sentinel-5P OFFL SO2: offline sulphur dioxide, (2021); Usgs, North America rivers and lakes, (2011); Usgs, USGS National Elevation Dataset 1/3 arc-second, (2012); WorldPop, United States of America - population density, (2020); Yang L., Jin S., Danielson P., Homer C., Gass L., Case A., Costello C., Dewitz J., Fry J., Funk M., Grannemann B., Rigge M., Xian G., A new generation of the United States National Land Cover Database: requirements, research priorities, design, and implementation strategies, ISPRS J. Photogramm. Remote Sens., 146, pp. 108-123, (2018)</t>
  </si>
  <si>
    <t>S. Schmidt; Department of Geoinformatics – Z_GIS, University of Salzburg, Salzburg, 5020, Austria; email: sebastian.schmidt@plus.ac.at</t>
  </si>
  <si>
    <t>Elsevier B.V.</t>
  </si>
  <si>
    <t>STEVA</t>
  </si>
  <si>
    <t>Sci. Total Environ.</t>
  </si>
  <si>
    <t>All Open Access; Green Open Access; Hybrid Gold Open Access</t>
  </si>
  <si>
    <t>2-s2.0-85129452483</t>
  </si>
  <si>
    <t>Smith T.B.; Vacca R.; Mantegazza L.; Capua I.</t>
  </si>
  <si>
    <t>Smith, Thomas Bryan (57211684239); Vacca, Raffaele (56562809000); Mantegazza, Luca (57278879700); Capua, Ilaria (57223951579)</t>
  </si>
  <si>
    <t>57211684239; 56562809000; 57278879700; 57223951579</t>
  </si>
  <si>
    <t>Natural language processing and network analysis provide novel insights on policy and scientific discourse around Sustainable Development Goals</t>
  </si>
  <si>
    <t>Scientific Reports</t>
  </si>
  <si>
    <t>10.1038/s41598-021-01801-6</t>
  </si>
  <si>
    <t>https://www.scopus.com/inward/record.uri?eid=2-s2.0-85119300831&amp;doi=10.1038%2fs41598-021-01801-6&amp;partnerID=40&amp;md5=d94e1b4457a59617c997990a986ea41e</t>
  </si>
  <si>
    <t>Bureau of Economic and Business Research, University of Florida, Gainesville, United States; Department of Sociology and Criminology and Law, University of Florida, Gainesville, United States; One Health Center of Excellence, IFAS, University of Florida, Gainesville, United States</t>
  </si>
  <si>
    <t>Smith T.B., Bureau of Economic and Business Research, University of Florida, Gainesville, United States; Vacca R., Department of Sociology and Criminology and Law, University of Florida, Gainesville, United States; Mantegazza L., One Health Center of Excellence, IFAS, University of Florida, Gainesville, United States; Capua I., One Health Center of Excellence, IFAS, University of Florida, Gainesville, United States</t>
  </si>
  <si>
    <t>The United Nations’ (UN) Sustainable Development Goals (SDGs) are heterogeneous and interdependent, comprising 169 targets and 231 indicators of sustainable development in such diverse areas as health, the environment, and human rights. Existing efforts to map relationships among SDGs are either theoretical investigations of sustainability concepts, or empirical analyses of development indicators and policy simulations. We present an alternative approach, which describes and quantifies the complex network of SDG interdependencies by applying computational methods to policy and scientific documents. Methods of Natural Language Processing are used to measure overlaps in international policy discourse around SDGs, as represented by the corpus of all existing UN progress reports about each goal (N = 85 reports). We then examine if SDG interdependencies emerging from UN discourse are reflected in patterns of integration and collaboration in SDG-related science, by analyzing data on all scientific articles addressing relevant SDGs in the past two decades (N = 779,901 articles). Results identify a strong discursive divide between environmental goals and all other SDGs, and unexpected interdependencies between SDGs in different areas. While UN discourse partially aligns with integration patterns in SDG-related science, important differences are also observed between priorities emerging in UN and global scientific discourse. We discuss implications and insights for scientific research and policy on sustainable development after COVID-19. © 2021, The Author(s).</t>
  </si>
  <si>
    <t>Conservation of Natural Resources; COVID-19; Global Health; Goals; Human Rights; Humans; Natural Language Processing; Public Policy; SARS-CoV-2; Sustainable Development; United Nations; economics; environmental protection; global health; human; human rights; motivation; natural language processing; procedures; public policy; sustainable development; United Nations</t>
  </si>
  <si>
    <t>University of Florida Clinical and Translational Science Institute; University of Florida One Health Center of Excellence; National Center for Advancing Translational Sciences, NCATS, (UL1TR001427); National Center for Advancing Translational Sciences, NCATS</t>
  </si>
  <si>
    <t>This research was supported in part by the University of Florida One Health Center of Excellence, and by the University of Florida Clinical and Translational Science Institute, which is funded in part by the NIH National Center for Advancing Translational Sciences (award number UL1TR001427). We are grateful to Drs. Kevin Tang and Renata Serra for their insightful comments on the first drafts of the manuscript.</t>
  </si>
  <si>
    <t>Transforming Our World: The 2030 Agenda for Sustainable Development, (2016); Tosun J., Leininger J., Governing the interlinkages between the Sustainable Development Goals: Approaches to attain policy integration, Glob. Challenges, 1, (2017); Fuso Nerini F., Et al., Connecting climate action with other Sustainable Development Goals, Nat. Sustain., 2, pp. 674-680, (2019); Collste D., Pedercini M., Cornell S.E., Policy coherence to achieve the SDGs: Using integrated simulation models to assess effective policies, Sustain. Sci., 12, pp. 921-931, (2017); Breuer A., Janetschek H., Malerba D., Translating sustainable development goal (SDG) interdependencies into policy advice, Sustainability, 11, (2019); Le Blanc D., Towards integration at last? The Sustainable Development Goals as a network of targets, Sustain. Dev., 23, pp. 176-187, (2015); Nilsson M., Griggs D., Visbeck M., Policy: Map the interactions between Sustainable Development Goals, Nature, 534, pp. 320-322, (2016); Allen C., Metternicht G., Wiedmann T., Prioritising SDG targets: Assessing baselines, gaps and interlinkages, Sustain. Sci., 14, pp. 421-438, (2019); Bennich T., Weitz N., Carlsen H., Deciphering the scientific literature on SDG interactions: A review and reading guide, Sci. Total Environ., 728, (2020); Get the Sustainable Development Goals Back on Track, Nature, (2020); Scharlemann J.P.W., Et al., Towards understanding interactions between Sustainable Development Goals: The role of environment–human linkages, Sustain. Sci., 15, pp. 1573-1584, (2020); Messerli P., Et al., Global Sustainable Development Report 2019: The Future is Now—Science for Achieving Sustainable Development, (2019); Bringing Order into Texts., (2004); Blei D.M., Ng A.Y., Edu J.B., Latent Dirichlet allocation Michael I. Jordan, J. Mach. Learn. Res., 3, pp. 993-1022, (2003); Distributed representations of sentences and documents, In 31St International Conference on Machine Learning, ICML, 4, pp. 2931-2939, (2014); Niestroy I., How are We Getting Ready? The 2030 Agenda for Sustainable Development in The EU and Its Member States: Analysis and Action So Far, (2016); Raworth K., Doughnut Economics: Seven Ways to Think like a 21St-Century Economist, (2017); Innovations for Sustainability. Pathways to an Efficient and Post-Pandemic Future, (2020); Alcamo J., Et al., Analysing interactions among the Sustainable Development Goals: Findings and emerging issues from local and global studies, Sustain. Sci., 15, pp. 1561-1572, (2020); A Guide to SDG Interactions: From Science to Implementation., (2017); Pham-Truffert M., Metz F., Fischer M., Rueff H., Messerli P., Interactions among Sustainable Development Goals: Knowledge for identifying multipliers and virtuous cycles, Sustain. Dev., 28, pp. 1236-1250, (2020); Pradhan P., Costa L., Rybski D., Lucht W., Kropp J.P., A systematic study of sustainable development goal (SDG) interactions, Earth’s Future, 5, pp. 1169-1179, (2017); Pedercini M., Arquitt S., Collste D., Herren H., Harvesting synergy from sustainable development goal interactions, Proc. Natl. Acad. Sci. U. S. A., 116, pp. 23021-23038, (2019); Lusseau D., Mancini F., Estimating the sustainome income-based variation in sustainable development goal interaction networks, Nat. Sustain., 2, pp. 242-247, (2019); Asadikia A., Rajabifard A., Kalantari M., Systematic prioritisation of SDGs: Machine learning approach, World Dev., 140, (2021); Hegre H., Petrova K., Von Uexkull N., Synergies and trade-offs in reaching the Sustainable Development Goals, Sustainability, 12, (2020); Zhou X., Moinuddin M., Xu Z., Sustainable Development Goals Interlinkages and Network Analysis: A Practical Tool for SDG Integration and Policy Coherence, (2017); Kroll C., Warchold A., Pradhan P., Sustainable development goals (SDGs): Are we successful in turning trade-offs into synergies?, Palgrave Commun., 5, pp. 1-11, (2019); Capua I., Giovannini E., Coding system to track research progress towards SDGs, Nature, 572, (2019); Fuso Nerini F., Et al., Mapping synergies and trade-offs between energy and the Sustainable Development Goals, Nat. Energy, 3, pp. 10-15, (2017); Shrivastava P., Stafford Smith M., O'Brien K., Zsolnai L., Transforming sustainability science to generate positive social and environmental change globally, One Earth, 2, pp. 329-340, (2020); Smith T.B., Vacca R., Krenz T., McCarty C., Great minds think alike, or do they often differ? Research topic overlap and the formation of scientific teams, J. Informetric, 15, (2021); Guimera R., Uzzi B., Spiro J., Nunes Amaral L.A., Team assembly mechanisms determine collaboration network structure and team performance, Science, 308, pp. 697-702, (2005); Jones B.F., Wuchty S., Uzzi B., Multi-university research teams: Shifting impact, geography, and stratification in science, Science, 322, pp. 1259-1262, (2008); Fortunato S., Et al., Science of Science. Science (80-), 359, (2018); Progress Towards the Sustainable Development Goals—Report of the Secretary-General, (2020); Straka M., Strakova J., Tokenizing, POS tagging, lemmatizing and parsing UD 2.0 with UDPipe, Conll 2017-SIGNLL Conference on Computational Natural Language Learning, Proceedings of the Conll 2017 Shared Task: Multilingual Parsing from Raw Text to Universal Dependencies, pp. 88-99, (2017); Mikolov T., Sutskever I., Chen K., Corrado G., Dean J., Distributed representations of words and phrases and their compositionality, (2013); Sorensen T., A method of establishing groups of equal amplitude in plant sociology based on similarity of species and its application to analyses of the vegetation on Danish commons, Biol. Skr. Danske Vidensk. Selsk., 5, pp. 1-34, (1948); Blondel V.D., Guillaume J.L., Lambiotte R., Lefebvre E., Fast unfolding of communities in large networks, J. Stat. Mech. Theory Exp., 2008, (2008); Webster K., Et al., Contextualizing sustainable development research using dimensions to explore the global landscape of research on Sustainable Development Goals, Digit. Sci., (2020); Chung N.C., Miasojedow B., Startek M., Gambin A., Jaccard/Tanimoto similarity test and estimation methods, BMC Bioinform., 20, (2019); Hausser J., Ch J.H., De S.-L., Entropy inference and the James-Stein estimator, with application to nonlinear gene association networks Korbinian strimmer, J. Mach. Learn. Res., 10, pp. 1469-1484, (2009); Newman M.E.J., Mixing patterns in networks, Phys. Rev. E Stat. Physics Plasmas Fluids Relat. Interdiscip. Top., 67, (2002); Nations U., The Millenium Development Goals Report, (2015); Time to Revise the Sustainable Development Goals, Nature, (2020); Xu Z., Et al., Assessing progress towards sustainable development over space and time, Nature, 577, (2020); Rethinking Policy Priorities in the Light of Pandemics: A Call to Action., (2021); Rao A., Kelleher D., Institutions, organisations and gender equality in an era of globalisation, Gend. Dev., 11, pp. 142-149, (2003); Duflo E., Women empowerment and economic development, J. Econ. Lit., 50, pp. 1051-1079, (2012); Kabeer N., Gender equality, economic growth, and women’s agency: The “endless variety” and “monotonous similarity” of patriarchal constraints, Fem. Econ., 22, pp. 295-321, (2016); Connor J., Et al., Health risks and outcomes that disproportionately affect women during the Covid-19 pandemic: A review, Soc. Sci. Med., 266, (2020); Sevilla A., Smith S., Baby steps: The gender division of childcare during the COVID-19 pandemic, Oxf. Rev. Econ. Policy, 36, pp. S169-S186, (2020); Cajner T., The U.S. Labor Market during the Beginning of the Pandemic Recession., (2020); Adams-Prassl A., Boneva T., Golin M., Rauh C., Inequality in the impact of the coronavirus shock: Evidence from real time surveys, J. Public Econ, 189, (2020); Huber J.D., Mayoral L., Group inequality and the severity of civil conflict, J. Econ. Growth, 24, pp. 1-41, (2019); Gutierrez-Romero R., How does inequality affect long-run growth? Cross-industry, cross-country evidence, Econ. Model., 95, pp. 274-297, (2021); Berg A., Ostry J.D., Tsangarides C.G., Yakhshilikov Y., Redistribution, inequality, and growth: New evidence, J. Econ. Growth, 23, pp. 259-305, (2018); Fouad F.M., Et al., Health workers and the weaponisation of health care in Syria: A preliminary inquiry for The Lancet-American University of Beirut Commission on Syria, Lancet, 390, pp. 2516-2526, (2017); Pannu J., Barry M., The state inoculates: Vaccines as soft power, Lancet Glob. Heal., 9, pp. e744-e745, (2021); Deaton A., The Great Escape: Health, Wealth, and the Origins of Inequality, (Princeton University Press, (2013); Bloom D., Canning D., Kotschy R., Prettner K., Schunemann J., Health and Economic Growth: Reconciling the Micro and Macro Evidence, (2019); Acemoglu D., Johnson S., Disease and development: The effect of life expectancy on economic growth, J. Polit. Econ., 115, pp. 925-985, (2007); Cervellati M., Sunde U., Life expectancy and economic growth: The role of the demographic transition, J. Econ. Growth, 16, pp. 99-133, (2011); Barofsky J., Anekwe T.D., Chase C., Malaria eradication and economic outcomes in sub-Saharan Africa: Evidence from Uganda, J. Health Econ., 44, pp. 118-136, (2020); Talukdar D., Seenivasan S., Cameron A.J., Sacks G., The association between national income and adult obesity prevalence: Empirical insights into temporal patterns and moderators of the association using 40 years of data across 147 countries, PLoS One, 15, (2020); Lange S., Vollmer S., The effect of economic development on population health: A review of the empirical evidence, Br. Med. Bull., 121, pp. 47-60, (2017); Leifeld P., Policy debates and discourse network analysis: A research agenda, Polit. Gov., 8, pp. 180-183, (2020); Sun C., Huang L., Qiu X., Utilizing BERT for aspect-based sentiment analysis via constructing auxiliary sentence, NAACL HLT 2019—2019 Conference North American Chapter Association for Computational Linguistics Human Language Technology—Proceeding Conference, 1, pp. 380-385, (2019); Warchold A., Pradhan P., Kropp J.P., Variations in sustainable development goal interactions: Population, regional, and income disaggregation, Sustain. Dev., 29, pp. 285-299, (2021)</t>
  </si>
  <si>
    <t>T.B. Smith; Bureau of Economic and Business Research, University of Florida, Gainesville, United States; email: thosmi@ufl.edu</t>
  </si>
  <si>
    <t>Nature Research</t>
  </si>
  <si>
    <t>Sci. Rep.</t>
  </si>
  <si>
    <t>2-s2.0-85119300831</t>
  </si>
  <si>
    <t>Proceedings of the 6th International Conference on Finance, Economics, Management and IT Business, FEMIB 2024</t>
  </si>
  <si>
    <t>https://www.scopus.com/inward/record.uri?eid=2-s2.0-85196751232&amp;partnerID=40&amp;md5=24880e4515677452d691f73e6ec538fd</t>
  </si>
  <si>
    <t>The proceedings contain 14 papers. The topics discussed include: what do customers demand? inclusive and sustainable entrepreneurial marketing; applications of artificial intelligence in sustainability assessment and risk management in European banking; safeguarding downside risk in portfolio insurance: navigating Swiss stock market regimes with options, trading signals, and financial products; internal audit: friend or foe of innovation in an organization: case of Czech banking sector; the recruiting process as an attractiveness factor: how do companies manage to position themselves competitively as employers?; developing a framework for city brand-image promotion via social media communication; leveraging multimodal large language models and natural language processing techniques for comprehensive ESG risk score prediction; ChatGPT in higher education: a risk management approach to academic integrity, critical thinking, and workforce readiness; applying text analytics methodology to analyze project reports; and stock market forecasting using machine learning models through volatility-driven trading strategies.</t>
  </si>
  <si>
    <t>Arami M.; Baudier P.; Chang V.</t>
  </si>
  <si>
    <t>SciTePress</t>
  </si>
  <si>
    <t>Institute for Systems and Technologies of Information, Control and Communication (INSTICC)</t>
  </si>
  <si>
    <t>6th International Conference on Finance, Economics, Management and IT Business, FEMIB 2024</t>
  </si>
  <si>
    <t>28 April 2024 through 29 April 2024</t>
  </si>
  <si>
    <t>Angers</t>
  </si>
  <si>
    <t>978-989758695-8</t>
  </si>
  <si>
    <t>Proc. Int. Conf. Financ., Econ., Manag. IT Bus., FEMIB</t>
  </si>
  <si>
    <t>Conference review</t>
  </si>
  <si>
    <t>2-s2.0-85196751232</t>
  </si>
  <si>
    <t>Goridkov N.; Wang Y.; Goucher-Lambert K.</t>
  </si>
  <si>
    <t>Goridkov, Nicole (57979872800); Wang, Ye (59133836200); Goucher-Lambert, Kosa (56578712000)</t>
  </si>
  <si>
    <t>57979872800; 59133836200; 56578712000</t>
  </si>
  <si>
    <t>What's in this LCA Report? A Case Study on Harnessing Large Language Models to Support Designers in Understanding Life Cycle Reports</t>
  </si>
  <si>
    <t>Procedia CIRP</t>
  </si>
  <si>
    <t>10.1016/j.procir.2024.01.131</t>
  </si>
  <si>
    <t>https://www.scopus.com/inward/record.uri?eid=2-s2.0-85193501881&amp;doi=10.1016%2fj.procir.2024.01.131&amp;partnerID=40&amp;md5=0c207cf19f7be5f13350f6eb65563098</t>
  </si>
  <si>
    <t>University of California, Berkeley, United States; Autodesk Research, United States</t>
  </si>
  <si>
    <t>Goridkov N., University of California, Berkeley, United States; Wang Y., Autodesk Research, United States; Goucher-Lambert K., University of California, Berkeley, United States</t>
  </si>
  <si>
    <t>Life cycle assessment (LCA) is a well-established approach and benchmark for design for sustainability efforts, in which detailed reports are produced that can serve as decision-making guides for developing new products. However, LCA reports are typically dense and technically complex, making it difficult for many engineering design project stakeholders to appropriately leverage the information found within them. Our work seeks to understand and improve the transfer of knowledge from LCA reports during the early stages of the design process, specifically leveraging the natural language capabilities of large language models (LLMs). In this paper, we investigate how four LCA-and sustainability-centric prompting frameworks can extract relevant design knowledge from LCA reports, demonstrated through a case study where an LLM (ChatGPT) is prompted on a provided electric toothbrush LCA report. Key findings illustrate the prompting frameworks can establish high-level summaries and identify life-cycle specific information, but the development of specific and design-focused sub-prompts will allow for richer understanding. We envision designers can use these proposed frameworks to query an LLM to gain context and insights from relevant LCA reports. The proposed techniques serve as a basis for automatic knowledge extraction from life cycle documents, creating accessible information in a user-friendly manner for designers who look to develop life-cycle-informed products. © 2024 The Author(s).</t>
  </si>
  <si>
    <t>document understanding; knowledge management; large language models; life cycle reports; sustainable design</t>
  </si>
  <si>
    <t>Computational linguistics; Data mining; Decision making; Ecodesign; Knowledge management; Natural language processing systems; Product design; Sustainable development; Case-studies; Decisions makings; Design-process; Document understanding; Engineering design programs; Language model; Large language model; Life cycle report; Project stakeholders; Transfer of knowledge; Life cycle</t>
  </si>
  <si>
    <t>National Science Foundation, NSF, (2146752); National Science Foundation, NSF</t>
  </si>
  <si>
    <t>This material is based upon work supported by the National Science Foundation Graduate Research Fellowship Program under Grant No. 2146752. Any opinions, findings, and conclusions or recommendations expressed in this material are those of the authors and do not necessarily reflect the views of the National Science Foundation.</t>
  </si>
  <si>
    <t>Delaney E., Liu W., The Status Quo of Environmental Sustainability Implementation during NPD in Industry, 46, (2022); Fauzi R.T., Lavoie P., Sorelli L., Heidari M.D., Amor B., Exploring the current challenges and opportunities of life cycle sustainability assessment, Sustainability, 11, 3, (2019); Finkbeiner M., Ackermann R., Bach V., Berger M., Brankatschk G., Chang Y.-J., Grinberg M., Lehmann A., Martinez-Blanco J., Minkov N., Et al., Challenges in life cycle assessment: An overview of current gaps and research needs, Background and Future Prospects in Life Cycle Assessment, pp. 207-258, (2014); Gabriel C., Rodriguez N.B., Gaha R., Mio A., Favi C., Design metrics to normalize and compare lca results in household appliance sector: Outcomes from literature analysis, Procedia CIRP, 116, pp. 612-617, (2023); Girotra K., Meincke L., Terwiesch C., Ulrich K.T., Ideas Are Dimes A Dozen: Large Language Models for Idea Generation in Innovation, (2023); Goridkov N., Ye K., Wang Y., Goucher-Lambert K., Challenges in extracting insights from life cycle assessment documents during early stage design, Proceedings of the Design Society, 3, pp. 837-846, (2023); Heiskanen E., Institutionalization of life-cycle thinking in the everyday discourse of market actors, Journal of Industrial Ecology, 4, 4, pp. 31-45, (2000); Hertwich E.G., Hammitt J.K., A decision-analytic framework for impact assessment part i: Lca and decision analysis, The International Journal of Life Cycle Assessment, 6, pp. 5-12, (2001); Hetherington A.C., Borrion A.L., Grifths O.G., McManus M.C., Use of lca as a development tool within early research: Challenges and issues across different sectors, The International Journal of Life Cycle Assessment, 19, pp. 130-143, (2014); Keoleian G.A., The application of life cycle assessment to design, Journal of Cleaner Production, 1, 3-4, pp. 143-149, (1993); Kirchherr J., Reike D., Hekkert M., Conceptualizing the circular economy: An analysis of 114 definitions, Resources, Conservation and Recycling 127, pp. 221-232, (2017); Kojima T., Gu S.S., Reid M., Matsuo Y., Iwasawa Y., Large language models are zero-shot reasoners, Advances in Neural Information Processing Systems, 35, pp. 22199-22213, (2022); Liang T., He Z., Jiao W., Wang X., Wang Y., Wang R., Yang Y., Tu Z., Shi S., Encouraging divergent thinking in large language models through multi-agent debate, ArXiv Preprint, (2023); Ma K., Grandi D., McComb C., Goucher-Lambert K., Conceptual Design Generation Using Large Language Models, (2023); Marion T.J., Moghaddam M., Ciuccarelli P., Wang L., Ai for user-centered new product development: From large-scale need elicitation to generative design, The PDMA Handbook on Innovation and New Product Development, (2023); ChatGPT Can Now See, Hear, and Speak., (2023); Otto H.E., Mueller K.G., Kimura F., Efficient information visualization in lca: Approach and examples, The International Journal of Life Cycle Assessment, 8, pp. 259-265, (2003); Otto K.N., Et al., Product Design: Techniques in Reverse Engineering and New Product Development., (2003); Petridis S., Diakopoulos N., Crowston K., Hansen M., Henderson K., Jastrzebski S., Nickerson J.V., Chilton L.B., Anglekindling: Supporting journalistic angle ideation with large language models, Proceedings of the 2023 CHI Conference on Human Factors in Computing Systems, pp. 1-16, (2023); Pryshlakivsky J., Searcy C., Life cycle assessment as a decision-making tool: Practitioner and managerial considerations, Journal of Cleaner Production, 309, (2021); Rawte V., Priya P., Tonmoy S.M.T.I., Zaman S.M.M., Sheth A., Das A., Exploring the Relationship between Llm Hallucinations and Prompt Linguistic Nuances: Readability, Formality, and Concreteness., (2023); Reich R.H., Ayan J., Alaerts L., Van Acker K., Defning the goals of product passports by circular product strategies, Procedia CIRP, 116, pp. 257-262, (2023); Riesener M., Kuhn M., Hellwig F., Ays J., Schuh G., Design for circularity-identification of felds of action for ecodesign for the circular economy, Procedia CIRP, 116, pp. 137-142, (2023); Saravia E.; Suarez L., Life Cycle Assessment of An Electric Toothbrush., (2020); Tang L., Sun Z., Idnay B., Nestor J.G., Soroush A., Elias P.A., Xu Z., Ding Y., Durrett G., Rousseau J.F., Et al., Evaluating large language models on medical evidence summarization, Npj Digital Medicine, 6, 1, (2023); Von Drachenfels N., Cerdas F., Herrmann C., Towards knowledge based lce of battery technologies, Procedia CIRP, 90, pp. 683-688, (2020); Waldon B., Brodsky M., Ma M., Degen J., Predicting consensus in legal document interpretation, Proceedings of the Annual Meeting of the Cognitive Science Society, 45, (2023); Wang Y., Tao J., Liu W., Peng T., Tang R., Wu Q., A knowledge-enriched framework for life cycle assessment in manufacturing, Procedia CIRP, 105, pp. 55-60, (2022); Werrel M., Yi L., Glatt M., Aurich J.C., Technical product-service systems: A methodology to reduce the carbon footprint in pss design, Pro-cedia CIRP, 116, pp. 77-82, (2023); Wilde A.-S., Wanielik F., Rolinck M., Mennenga M., Abraham T., Cer-Das F., Herrmann C., Ontology-based approach to support life cycle engineering: Development of a data and knowledge structure, Procedia CIRP, 105, pp. 398-403, (2022); Zamfrescu-Pereira J., Wong R.Y., Hartmann B., Yang Q., Why johnny can't prompt: How non-ai experts try (and fail) to design llm prompts, Proceedings of the 2023 CHI Conference on Human Factors in Computing Systems, pp. 1-21, (2023); Zhao Z., Wallace E., Feng S., Klein D., Singh S., Calibrate before use: Improving few-shot performance of language models, International Conference on Machine Learning. PMLR, pp. 12697-12706, (2021)</t>
  </si>
  <si>
    <t>K. Goucher-Lambert; University of California, Berkeley, United States; email: kosa@berkeley.edu</t>
  </si>
  <si>
    <t>Settineri L.; Priarone P.C.</t>
  </si>
  <si>
    <t>31st CIRP Conference on Life Cycle Engineering, LCE 2024</t>
  </si>
  <si>
    <t>19 June 2024 through 21 June 2024</t>
  </si>
  <si>
    <t>Turin</t>
  </si>
  <si>
    <t>2-s2.0-85193501881</t>
  </si>
  <si>
    <t>Ramautar V.</t>
  </si>
  <si>
    <t>Ramautar, Vijanti (57218862466)</t>
  </si>
  <si>
    <t>Model-Driven Ethical, Social and Environmental Accounting</t>
  </si>
  <si>
    <t>ACM International Conference Proceeding Series</t>
  </si>
  <si>
    <t>10.1145/3401335.3401671</t>
  </si>
  <si>
    <t>https://www.scopus.com/inward/record.uri?eid=2-s2.0-85090503402&amp;doi=10.1145%2f3401335.3401671&amp;partnerID=40&amp;md5=baa499f08f3aee7e79cc46c9e02e73a1</t>
  </si>
  <si>
    <t>Utrecht University, Department of Information and Computing Sciences, Utrecht, Netherlands</t>
  </si>
  <si>
    <t>Ramautar V., Utrecht University, Department of Information and Computing Sciences, Utrecht, Netherlands</t>
  </si>
  <si>
    <t>Ethical, social and environmental accounting is the practice of assessing organisations' performances in sustainability and business ethics topics. The organisations typically publish the results in a sustainability or non-financial report. We aim at offering a novel perspective from which researchers investigate, practitioners apply and policy-makers regulate ethical, social and environmental accounting (ESEA). The large quantity of ESEA methods and tools causes managerial problems, affecting the identity of social enterprises and complicating policy making. We will develop a domain-specific modelling language to specify existing ESEA methods and capture the advantages of model-driven engineering. We will create a repository where method models can be stored. These models contain the data structure and configuration of the methods. We will also develop openESEA, a run-time model interpreter that automatically executes ESEA method models. We will offer features to allow organisations to tailor the methods to their needs, to support model management operations, and to compare existing methods to inform policy makers about their similarities and differences. This project combines expertise in information science and social entrepreneurship with the intention to pave the way to future research avenues in ESEA and, eventually, to profound changes towards a fair and sustainable economy. © 2020 ACM.</t>
  </si>
  <si>
    <t>domain-specific language; ethical; method engineering; Model-driven engineering; social and environmental accounting; social entrepreneurship</t>
  </si>
  <si>
    <t>Decision making; Modeling languages; Philosophical aspects; Domain-Specific Modelling Languages; Financial reports; Model-driven Engineering; Social and environmental; Social enterprise; Social entrepreneurship; Structure and configuration; Sustainable economy; Sustainable development</t>
  </si>
  <si>
    <t>Benavides D., Trinidad P., Ruiz-Cortes A., Automated reasoning on feature models, International Conference on Advanced Information Systems Engineering, pp. 491-503, (2005); Bernstein P.A., Melnik S., Model management 2.0: Manipulating richer mappings, Proceedings of the 2007 Acm Sigmod International Conference on Management of Data., pp. 1-12, (2007); Bettini L., Implementing Domain-Specifc Languages with Xtext and Xtend, (2016); Brambilla M., Cabot J., Wimmer M., Model-driven software engineering in practice, Synthesis Lectures on Software Engineering, 3, 1, pp. 1-207, (2017); Castka P., Balzarova M., Iso 26000 and supply chains-on the difusion of the social responsibility standard. Int, J. Of Prod. Econ., 111, 2, pp. 274-286, (2008); Ceh I., Crepinsek M., Kosar T., Mernik M., Ontology driven development of domain-specifc languages, Computer Science and Information Systems, 8, 2, pp. 317-342, (2011); Espana S., Bik N., Overbeek S., Model-driven engineering support for social and environmental accounting, 2019 13th International Conference on Research Challenges in Information Science (RCIS), pp. 1-12, (2019); Farshidi S., Jansen S., Espana S., Verkleij J., Decision support for blockchain platform selection: Three industry case studies, Ieee Transactions on Engineering Management 2020), (2020); Gray R., Current developments and trends in social and environmental auditing, reporting and attestation: A review and comment, Int. J. Audit., 4, 3, pp. 247-268, (2000); Hazlett S.-A., McAdam R., Sohal A., Castka P., Balzarova M.A., A critical look on quality through csr lenses, Ijqrm, (2007); Information Technology-Syntactic Metalanguage-Extended Bnf, (1996); Moody D.L., The method evaluation model: A theoretical model for validating information systems design methods, Ecis Proceedings, (2003); Nielsen J., Usability inspection methods, Conference Companion on Human Factors in Computing Systems., pp. 413-414, (1994); Unifed Modeling Language® Version 2.5.1, (2017); van de Weerd I., Brinkkemper S., Meta-modeling for situational analysis and design methods, Handbook of Research on Modern Systems Analysis and Design Technologies and Applications, pp. 35-54, (2009); Wieringa R.J., Design Science Methodology for Information Systems and Software Engineering, (2014)</t>
  </si>
  <si>
    <t>V. Ramautar; Utrecht University, Department of Information and Computing Sciences, Utrecht, Netherlands; email: v.d.ramautar@uu.nl</t>
  </si>
  <si>
    <t>Association for Computing Machinery</t>
  </si>
  <si>
    <t>Green IT Specialist Group; University of Bristol; University of the West England</t>
  </si>
  <si>
    <t>7th International Conference on ICT for Sustainability, ICT4S 2020</t>
  </si>
  <si>
    <t>21 June 2020 through 27 June 2020</t>
  </si>
  <si>
    <t>978-145037595-5</t>
  </si>
  <si>
    <t>ACM Int. Conf. Proc. Ser.</t>
  </si>
  <si>
    <t>All Open Access; Green Open Access</t>
  </si>
  <si>
    <t>2-s2.0-85090503402</t>
  </si>
  <si>
    <t>Rivera S.J.; Minsker B.S.; Work D.B.; Roth D.</t>
  </si>
  <si>
    <t>Rivera, Samuel J. (56358692600); Minsker, Barbara S. (6701548472); Work, Daniel B. (34874339000); Roth, Dan (7401669040)</t>
  </si>
  <si>
    <t>56358692600; 6701548472; 34874339000; 7401669040</t>
  </si>
  <si>
    <t>A text mining framework for advancing sustainability indicators</t>
  </si>
  <si>
    <t>Environmental Modelling and Software</t>
  </si>
  <si>
    <t>10.1016/j.envsoft.2014.08.016</t>
  </si>
  <si>
    <t>https://www.scopus.com/inward/record.uri?eid=2-s2.0-84907071511&amp;doi=10.1016%2fj.envsoft.2014.08.016&amp;partnerID=40&amp;md5=3d873d9b989ee42acd44c39949e542ba</t>
  </si>
  <si>
    <t>Department of Civil and Environmental Engineering, University of Illinois at Urbana-Champaign, 205 N. Mathews Ave., Urbana, 61801, IL, United States; Department of Computer Science, University of Illinois at Urbana-Champaign, 201 N. Goodwin Ave., Urbana, 61801, IL, United States</t>
  </si>
  <si>
    <t>Rivera S.J., Department of Civil and Environmental Engineering, University of Illinois at Urbana-Champaign, 205 N. Mathews Ave., Urbana, 61801, IL, United States; Minsker B.S., Department of Civil and Environmental Engineering, University of Illinois at Urbana-Champaign, 205 N. Mathews Ave., Urbana, 61801, IL, United States; Work D.B., Department of Civil and Environmental Engineering, University of Illinois at Urbana-Champaign, 205 N. Mathews Ave., Urbana, 61801, IL, United States; Roth D., Department of Computer Science, University of Illinois at Urbana-Champaign, 201 N. Goodwin Ave., Urbana, 61801, IL, United States</t>
  </si>
  <si>
    <t>Assessing and tracking sustainability indicators (SI) is challenging because studies are often expensive and time consuming, the resulting indicators are difficult to track, and they usually have limited social input and acceptance, a critical element of sustainability. The central premise of this work is to explore the feasibility of identifying, tracking and reporting SI by analyzing unstructured digital news articles with text mining methods. Using San Mateo County, California, as a case study, a non-mutually exclusive supervised classification algorithm with natural language processing techniques is applied to analyze sustainability content in news articles and compare the results with SI reports created by Sustainable San Mateo County (SSMC) using traditional methods. Results showed that the text mining approach could identify all of the indicators highlighted as important in the reports and that the method has potential for identifying region-specific SI, as well as providing insights on the underlying causes of sustainability problems. © 2014 Elsevier Ltd.</t>
  </si>
  <si>
    <t>Informatics; Knowledge discovery; Sustainability indicators; Text mining</t>
  </si>
  <si>
    <t>California; San Mateo County; United States; Informatics; Sustainability indicators; Text mining; algorithm; data mining; image classification; informatics; language; sustainability; tracking; Data mining</t>
  </si>
  <si>
    <t>College of Engineering Support for Under-Represented Groups in Engineering; SURGE</t>
  </si>
  <si>
    <t xml:space="preserve">We acknowledge the financial support of the College of Engineering Support for Under-Represented Groups in Engineering (SURGE) Fellowship program and the Campus Research Board Program at the University of Illinois at Urbana -Champaign . </t>
  </si>
  <si>
    <t>Adinyira E., Oteng-Seifah S., Adjei-Kumi T., A review of urban sustainability assessment methodologies, International Conference on Whole Life Urban Sustainability and its Assessment, (2007); Barkemeyer R., Figge F., Holt D., Hahn T., What the papers say: trends in sustainability: a comparative analysis of 115 leading national newspapers worldwide, J. Corp. Citizsh., 33, pp. 69-86, (2009); Beniger J., Media content as social indicators: the greenfield index of agenda-setting, Commun. Res., 5, 4, pp. 437-453, (1978); Benton M., Frazier P., The agenda setting function of the mass media at three levels of 'information holding, Commun. Res., 3, 3, pp. 261-274, (1976); Bossel H., Indicators for Sustainable Development: Theory, Method, Applications, (1999); Carvalho A., Representing the politics of the greenhouse effect: discursive strategies in the British media, Crit. Discourse Stud., 2, 1, pp. 1-29, (2005); Chang M.-W., Ratinov L., Roth D., Srikumar V., Importance of semantic representation: dataless classification, Proceedings of the National Conference on Artificial Intelligence, 2, pp. 830-835, (2008); Dahl A., Achievements and gaps in indicators for sustainability, Ecol. Indic., 17, pp. 14-19, (2012); Dearing J., Rogers E., Agenda-setting, (1996); Farr D., Sustainable Urbanism: Urban Design with Nature, (2008); Feldman R., Sanger J., The Text Mining Handbook: Advanced Approaches in Analyzing Unstructured Data, (2007); Gahin T., Veleva V., Hart M., Do indicators help create sustainable communities?, Local Environ., 8, 6, pp. 661-666, (2003); Hammond A., Adriaanse A., Rodenburg E., Bryant D., Woodward R., Environmental Indicators: a Systematic Approach to Measuring and Reporting on Environmental Policy Performance in the Context of Sustainable Development, (1995); Hastie T., Tibshirani R., Friedman J., The Elements of Statistical Learning: Data Mining, Inference, and Prediction, (2009); Holt D., Barkemeyer R., Media coverage of sustainable development issues - attention cycles or punctuated equilibrium?, Sustain. Dev., 20, 1, pp. 1-17, (2012); International Institute for Sustainable Development Annual Report, 2000, (2000); IISD Compendium of Sustainable Development Indicator Initiatives, (2013); Innes J., Booher D., Indicators for sustainable communities: a strategy building on complexity theory and distributed intelligence, Plan. Theory Pract., 1, 2, pp. 173-186, (2000); Jakeman A.J., Chen S.H., Rizzoli A.E., Voinov A.A., Modelling and software as instruments for advancing sustainability, Environmental Modelling, Software and Decision Support: State of the Art and New Perspectives, 3, pp. 1-13, (2008); Krank S., Wallbaum H., Lessons from seven sustainability indicator programs in developing countries of Asia, Ecol. Indic., 11, 5, pp. 1385-1395, (2011); Krueger T., Page T., Hubacek K., Smith L., Hiscock K., The role of expert opinion in environmental modelling, Environ. Model. Softw., 36, pp. 4-18, (2012); Laniak G.F., Olchin G., Goodall J., Voinov A., Hill M., Glynn P., Et al., Integrated environmental modeling: a vision and roadmap for the future, Environ. Model. Softw., 39, pp. 3-23, (2013); Leetaru K., Culturomics 2.0: forecasting large-scale human behavior using global news media tone in time and space, First Monday, 16, 9, pp. 2-2, (2011); Li T., Zhu S., Ogihara M., Text categorization via generalized discriminant analysis, Inf. Process. Manag., 44, 5, pp. 1684-1697, (2008); Michel J., Yuan K., Aiden A., Veres A., Gray M., Pickett J., Hoiberg D., Clancy D., Norving P., Orwant J., Pinker S., Nowak M., Aiden E., Quantitative analysis of culture using millions of digitized books, Science, 331, 6014, pp. 176-182, (2011); Miner G., Elder J., Hill T., Delen D., Fast A., Practical Text Mining and Statistical Analysis for Non-structured Text Data Applications, (2012); Mishne G., Glance N., Predicting movie sales from blogger sentiment, AAAI Spring Symposium, pp. 155-158, (2006); Moldan B., Janouskova S., Hak T., How to understand and measure environmental sustainability: indicators and targets, Ecol. Indic., 17, pp. 4-13, (2012); Morse S., Post-sustainable development, Sustain. Dev., 16, 5, pp. 341-352, (2008); Mueller J., War, Presidents and Public Opinion, (1973); Naisbitt J., The Trend Report: a Quarterly Forecast and Evaluation of Business and Social Development, (1976); Cosco Busan Oil Spill Settlement - Recreational Use Grant Program, (2013); Meandre - Documentation, (2013); Nelkin D., Selling Science: How the Press Covers Science and Technology, (1995); Rockstrom J., Steffen W., Noone K., Persson A., Chapin F., Lambin E., Lenton T., Scheffer M., Folke C., Schellnhuber H., Nykvist B., De Wit C., Hughes T., Van Der Leeuw S., Rodhe H., Sorlin S., Snyder P., Costanza R., Svedin U., Falkenmark M., Karlberg L., Corell R., Fabry V., Hansen J., Walker B., Liverman D., Richardson K., Solomon S., Plattner G., Knutti R., Friedlingstein P., A safe operating space for humanity, Nature, 461, 7263, pp. 472-475, (2009); Rogers E., Dearing J., Bregman D., The anatomy of agenda-setting research, J. Commun., 43, pp. 68-84, (1993); Scerri A., James P., Accounting for sustainability: combining qualitative and quantitative research in developing 'indicators' of sustainability, Int. J. Soc. Res. Methodol., 13, 1, pp. 41-53, (2010); Scharl A., Hubmann-Haidvogel A., Weichselbraun A., Lang H., Sabou M., Media watch on climate change - visual analytics for aggregating and managing environmental knowledge from online sources, Proceedings of the Annual Hawaii International Conference on System Sciences, pp. 955-964, (2013); Silla C., Freitas A., A survey of hierarchical classification across different application domains, Data Min. Knowl. Discov., 22, 1-2, pp. 31-72, (2011); Solomon S., Plattner G., Knutti R., Friedlingstein P., Irreversible climate change due to carbon dioxide emissions, Proc. Natl. Acad. Sci. U. S. A., 106, 6, pp. 1704-1709, (2009); Sun A., Lim E., Hierarchical text classification and evaluation, Proceedings - IEEE International Conference on Data Mining, pp. 521-528, (2001); Szerszyski B., Urry J., Myers G., Mediating global citizenship, The Daily Globe Environmental Change, the Public and the Media, pp. 97-114, (2000); Tang X., Yang C., Zhou J., Stock price forecasting by combining news mining and time series analysis, Proceedings - 2009 IEEE/WIC/ACM International Conference on Web Intelligence, WI 2009, 1, pp. 279-282, (2009); Apache OpenNLP Developer Documentation, (2013); Thogersen J., Media attention and the market for 'green' consumer products, Bus. Strategy Environ. (John Wiley Sons, Inc), 15, 3, pp. 145-156, (2006); 2009 Revision of World Urbanization Prospects, (2010); Voinov A., Seppelt R., Reis S., Nabel J.E.M.S., Shokravi S., Values in socio-environmental modelling: persuasion for action or excuse for inaction, Environ. Model. Softw., 53, pp. 207-212, (2014); Weiss S., Indurkhya N., Zhang T., Fundamentals of Predictive Text Mining, (2010); Yli-Viikari A., Confusing messages of sustainability indicators, Local Environ., 14, 10, pp. 891-903, (2009)</t>
  </si>
  <si>
    <t>Elsevier Ltd</t>
  </si>
  <si>
    <t>EMSOF</t>
  </si>
  <si>
    <t>Environ. Model. Softw.</t>
  </si>
  <si>
    <t>2-s2.0-84907071511</t>
  </si>
  <si>
    <t>Dimitriadis D.; Bocchieri E.; Caseiro D.</t>
  </si>
  <si>
    <t>Dimitriadis, Dimitrios (6603343444); Bocchieri, Enrico (55968802500); Caseiro, Diamantino (7801376539)</t>
  </si>
  <si>
    <t>6603343444; 55968802500; 7801376539</t>
  </si>
  <si>
    <t>An alternative front-end for the AT&amp;T WATSON LV-CSR system</t>
  </si>
  <si>
    <t>ICASSP, IEEE International Conference on Acoustics, Speech and Signal Processing - Proceedings</t>
  </si>
  <si>
    <t>10.1109/ICASSP.2011.5947351</t>
  </si>
  <si>
    <t>https://www.scopus.com/inward/record.uri?eid=2-s2.0-80051650297&amp;doi=10.1109%2fICASSP.2011.5947351&amp;partnerID=40&amp;md5=bb8671c6f8baa39caca0213e116c87e1</t>
  </si>
  <si>
    <t>AT and T Research, Florham Park, NJ 07932, 180 Park Ave, United States</t>
  </si>
  <si>
    <t>Dimitriadis D., AT and T Research, Florham Park, NJ 07932, 180 Park Ave, United States; Bocchieri E., AT and T Research, Florham Park, NJ 07932, 180 Park Ave, United States; Caseiro D., AT and T Research, Florham Park, NJ 07932, 180 Park Ave, United States</t>
  </si>
  <si>
    <t>In previously published work, we have proposed a novel feature extraction algorithm, based on the Teager-Kaiser energy estimates, that approximates human auditory characteristics and that is more robust to sub-band noise than the mean-square estimates of standard MFCCs. We refer to the novel features as Teager energy cepstrum coefficients (TECC). Herein, we study the TECC performance under additive noise and suggest how to predict the noisy TECC deviations by estimating the subband SNR values. Then, we report on the effectiveness of the TECCs when they are used in the acoustic front-end of the state-of-the-art AT&amp;T WATSON large-vocabulary recognizer. The TECC front-end is tested in the real-life voice-search Speak4it application for mobile devices. It provides a 6% relative word error rate reduction w.r.t. the MFCC front-end, using the same high performance language model, lexicon and acoustic model training. © 2011 IEEE.</t>
  </si>
  <si>
    <t>cepstrum analysis; error analysis; parameter estimation; robustness; speech processing; speech recognition</t>
  </si>
  <si>
    <t>Acoustic noise; Computational linguistics; Error analysis; Estimation; Feature extraction; Mobile devices; Parameter estimation; Signal processing; Speech communication; Speech processing; Acoustic model; Cepstrum; Cepstrum analysis; Energy estimates; Feature extraction algorithms; Language model; Mean-square; SNR values; Sub-bands; Word error rate reductions; Speech recognition</t>
  </si>
  <si>
    <t>Chen C.P., Bilmes J.A., MVA Processing of Speech Features, IEEE Trans. Audio, Speech and Language Processing, 15, 1, pp. 257-270, (2007); Kumar N., Andreou A.G., Heteroscedastical Discriminant Analysis and Reduced Rank HMM's for Improved Speech Recognition, Speech Communication, 26, 4, pp. 283-297, (1998); Gopinath R., Maximum Likelihood Linear Transformation, Proc. of ICASSP-98, Apr. 1998; Deligne S., Dharanipragada S., Gopinath R., Maison B., Olsen P., Printz H., A Robust High-Accuracy Speech Recognition System for Mobile Applications, IEEE Trans. Speech and Audio Processing, 10, 8, pp. 551-561, (2002); Dimitriadis D., Maragos P., Potamianos A., On the Effects of Filterbank Design and Energy Computation on Robust Speech Recognition, IEEE Trans. on Audio, Speech and Language Processing, (2010); Bocchieri E., Caseiro D., Dimitriadis D., Speech Recognition Modeling Advances for Mobile Voice-Search, Proc. of ICASSP-11, 2011; Dimitriadis D., Potamianos A., Maragos P., A Comparison of the Squared Energy and Teager-Kaiser Operators for Short-Term Energy Estimation in Additive Noise, IEEE Trans. Signal Processing, 57, 7, pp. 2569-2581, (2009); Bovik A.C., Maragos P., Quatieri T.F., AM-FM Energy Detection and Separation in Noise Using Multiband Energy Operators, IEEE Trans. Signal Processing, 41, 12, pp. 3245-3265, (1993); Skowronski M.D., Harris J.G., Exploiting Independent Filter Bandwidth of Human Factor Cepstral coefficients in Automatic Speech Recognition, Journ. Acoust. Society of America, 116, 3, pp. 1774-1780, (2004); Liu F.-H., Stern R.M., Acero A., Moreno P.J., Environment Normalization for Robust Speech Recognition using Direct Cepstral Comparison, Proc. of ICASSP-94, Apr. 1994</t>
  </si>
  <si>
    <t>D. Dimitriadis; AT and T Research, Florham Park, NJ 07932, 180 Park Ave, United States; email: ddim@research.att.com</t>
  </si>
  <si>
    <t>Inst. Electr. Electron. Eng. Signal Process. Soc.</t>
  </si>
  <si>
    <t>36th IEEE International Conference on Acoustics, Speech, and Signal Processing, ICASSP 2011</t>
  </si>
  <si>
    <t>22 May 2011 through 27 May 2011</t>
  </si>
  <si>
    <t>Prague</t>
  </si>
  <si>
    <t>978-145770539-7</t>
  </si>
  <si>
    <t>IPROD</t>
  </si>
  <si>
    <t>ICASSP IEEE Int Conf Acoust Speech Signal Process Proc</t>
  </si>
  <si>
    <t>2-s2.0-80051650297</t>
  </si>
  <si>
    <t>Jaiswal R.; Gupta S.; Tiwari A.K.</t>
  </si>
  <si>
    <t>Jaiswal, Rachana (57930328000); Gupta, Shashank (57929009600); Tiwari, Aviral Kumar (57204698496)</t>
  </si>
  <si>
    <t>57930328000; 57929009600; 57204698496</t>
  </si>
  <si>
    <t>Decoding mood of the Twitterverse on ESG investing: opinion mining and key themes using machine learning</t>
  </si>
  <si>
    <t>Management Research Review</t>
  </si>
  <si>
    <t>10.1108/MRR-07-2023-0526</t>
  </si>
  <si>
    <t>https://www.scopus.com/inward/record.uri?eid=2-s2.0-85188285786&amp;doi=10.1108%2fMRR-07-2023-0526&amp;partnerID=40&amp;md5=fa7a02027723cc8562839bfec300bc30</t>
  </si>
  <si>
    <t>Department of Business Management, Hemwati Nandan Bahuguna Garhwal University, Srinagar, India; Department of Non-Financial Risk Technology, Morgan Stanley Advantage India Pvt Ltd, Mumbai, India; Department of Economics and Business Environment, Indian Institute of Management Bodh Gaya, Bodh Gaya, India</t>
  </si>
  <si>
    <t>Jaiswal R., Department of Business Management, Hemwati Nandan Bahuguna Garhwal University, Srinagar, India; Gupta S., Department of Non-Financial Risk Technology, Morgan Stanley Advantage India Pvt Ltd, Mumbai, India; Tiwari A.K., Department of Economics and Business Environment, Indian Institute of Management Bodh Gaya, Bodh Gaya, India</t>
  </si>
  <si>
    <t>Purpose: Grounded in the stakeholder theory and signaling theory, this study aims to broaden the research agenda on environmental, social and governance (ESG) investing by uncovering public sentiments and key themes using Twitter data spanning from 2009 to 2022. Design/methodology/approach: Using various machine learning models for text tonality analysis and topic modeling, this research scrutinizes 1,842,985 Twitter texts to extract prevalent ESG investing trends and gauge their sentiment. Findings: Gibbs Sampling Dirichlet Multinomial Mixture emerges as the optimal topic modeling method, unveiling significant topics such as “Physical risk of climate change,” “Employee Health, Safety and well-being” and “Water management and Scarcity.” RoBERTa, an attention-based model, outperforms other machine learning models in sentiment analysis, revealing a predominantly positive shift in public sentiment toward ESG investing over the past five years. Research limitations/implications: This study establishes a framework for sentiment analysis and topic modeling on alternative data, offering a foundation for future research. Prospective studies can enhance insights by incorporating data from additional social media platforms like LinkedIn and Facebook. Practical implications: Leveraging unstructured data on ESG from platforms like Twitter provides a novel avenue to capture company-related information, supplementing traditional self-reported sustainability disclosures. This approach opens new possibilities for understanding a company’s ESG standing. Social implications: By shedding light on public perceptions of ESG investing, this research uncovers influential factors that often elude traditional corporate reporting. The findings empower both investors and the general public, aiding managers in refining ESG and management strategies. Originality/value: This study marks a groundbreaking contribution to scholarly exploration, to the best of the authors’ knowledge, by being the first to analyze unstructured Twitter data in the context of ESG investing, offering unique insights and advancing the understanding of this emerging field. © 2024, Emerald Publishing Limited.</t>
  </si>
  <si>
    <t>ESG investing; Machine learning; Natural language processing; Sentiment analysis; Sustainable investment; Topic modeling</t>
  </si>
  <si>
    <t>Abhayawansa S., Tyagi S., Sustainable investing: the black box of environmental, social, and governance (ESG) ratings, The Journal of Wealth Management, 24, 1, pp. 49-54, (2021); Adams C.A., Abhayawansa S., Connecting the COVID-19 pandemic, environmental, social and governance (ESG) investing and calls for ‘harmonisation’of sustainability reporting, Critical Perspectives on Accounting, 82, (2022); Adeneye Y.B., Fasihi S., Kammoun I., Does earnings management constrain ESG performance? The role of corporate governance, International Journal of Disclosure and Government, (2023); Aevoae G.M., Andries A.M., Ongena S., Sprincean N., ESG and systemic risk, Applied Economics, pp. 1-25, (2022); Ahmad H., Asghar M.U., Asghar M.Z., Khan A., Mosavi A.H., A hybrid deep learning technique for personality trait classification from text, IEEE Access, 9, pp. 146214-146232, (2021); AlDayel A., Magdy W., Stance detection on social media: state of the art and trends, Information Processing and Management, 58, 4, (2021); Alessandrini F., Jondeau E., ESG investing: from sin stocks to smart beta, The Journal of Portfolio Management, 46, 3, pp. 75-94, (2020); Alexander R.M., Gentry J.K., Using social media to report financial results, Business Horizons, 57, 2, pp. 161-167, (2014); Alexandridis G., Varlamis I., Korovesis K., Caridakis G., Tsantilas P., A survey on sentiment analysis and opinion mining in Greek social media, Information, 12, 8, (2021); Amin M.H., Mohamed E.K., Elragal A., CSR disclosure on Twitter: evidence from the UK, International Journal of Accounting Information Systems, 40, (2021); Anagnostopoulos C., Gillooly L., Cook D., Parganas P., Chadwick S., Stakeholder communication in 140 characters or less: a study of community sport foundations, VOLUNTAS: International Journal of Voluntary and Nonprofit Organizations, 28, 5, pp. 2224-2250, (2017); Arvidsson S., Dumay J., Corporate ESG reporting quantity, quality and performance: where to now for environmental policy and practice?, Business Strategy and the Environment, 31, 3, pp. 1091-1110, (2022); Ayman A., El-Helaly M., Shehata N., Board diversity and earnings news dissemination on Twitter in the UK, Journal of Management and Governance, 23, 3, pp. 715-734, (2019); Bartov E., Faurel L., Mohanram P.S., Can Twitter help predict firm-level earnings and stock returns?, The Accounting Review, 93, 3, pp. 25-57, (2018); Bashir N., Papamichail K.N., Malik K., Use of social media applications for supporting new product development processes in multinational corporations, Technological Forecasting and Social Change, 120, pp. 176-183, (2017); Birjali M., Kasri M., Beni-Hssane A., A comprehensive survey on sentiment analysis: approaches, challenges and trends, Knowledge-Based Systems, 226, (2021); Biscotti A., D'Amico E., Theoretical foundation of IC disclosure strategies in high-tech industries, International Journal of Disclosure and Governance, 13, 1, pp. 1-25, (2016); Blankespoor E., Firm communication and investor response: a framework and discussion integrating social media, Accounting, Organizations and Society, 68-69, pp. 80-87, (2018); Blei D.M., Ng A.Y., Jordan M.I., Latent Dirichlet allocation, Journal of Machine Learning Research, 3, pp. 993-1022, (2003); Bogovic P.K., Mestrovic A., Beliga S., Martincic-Ipsic S., Topic modelling of Croatian news during COVID-19 pandemic, 2021 44th International Convention on Information, Communication and Electronic Technology (MIPRO), pp. 1044-1051, (2021); Bollen J., Pepe A., Mao H., Modeling public mood and emotion: Twitter sentiment and socio-economic phenomena, arXiv preprint arXiv:0911.1583, (2009); Borah A., Tellis G.J., Halo (spillover) effects in social media: do product recalls of one brand hurt or help rival brands?, Journal of Marketing Research, 53, 2, pp. 143-160, (2016); Bril H., Kell G., Rasche A., Sustainable finance and technology: making the connection, Sustainability, Technology, and Finance, pp. 1-16, (2022); Buallay A., Fadel S.M., Alajmi J., Saudagaran S., Sustainability reporting and bank performance after financial crisis: evidence from developed and developing countries, Competitiveness Review: An International Business Journal, 31, 4, pp. 747-770, (2021); Cepni O., Demirer R., Rognone L., Hedging climate risks with green assets, Economics Letters, 212, (2022); Future of sustainability in investment management – from ideas to reality, (2020); Chakroun S., Ben Amar A., Ben Amar A., Earnings management, financial performance and the moderating effect of corporate social responsibility: evidence from France, Management Research Review, 45, 3, pp. 331-362, (2022); Chatterjee S., Explaining customer ratings and recommendations by combining qualitative and quantitative user generated contents, Decision Support Systems, 119, pp. 14-22, (2019); Cheema-Fox A., Serafeim G., Wang H., Climate change vulnerability and currency returns, Financial Analysts Journal, 78, 4, pp. 37-58, (2022); Chen M., Mussalli G., An integrated approach to quantitative ESG investing, The Journal of Portfolio Management, 46, 3, pp. 65-74, (2020); Chen Z., Xie G., ESG disclosure and financial performance: moderating role of ESG investors, International Review of Financial Analysis, 83, (2022); Chen H.Y., Yang S.S., Do investors exaggerate corporate ESG information? Evidence of the ESG momentum effect in the Taiwanese market, Pacific-Basin Finance Journal, 63, (2020); Cheruku R., Hussain K., Kavati I., Reddy A.M., Reddy K.S., Sentiment classification with modified RoBERTa and recurrent neural networks, Multimedia Tools and Applications, 83, 10, pp. 1-19, (2023); Clementino E., Perkins R., How do companies respond to environmental, social and governance (ESG) ratings? Evidence from Italy, Journal of Business Ethics, 171, 2, pp. 379-397, (2021); Connelly B.L., Certo S.T., Ireland R.D., Reutzel C.R., Signaling theory: a review and assessment, Journal of Management, 37, 1, pp. 39-67, (2011); Cornell B., ESG investing: conceptual issues, The Journal of Wealth Management, 23, 3, pp. 61-69, (2020); Dahlman S., Gulbrandsen I.T., Just S.N., Algorithms as organizational figuration: the sociotechnical arrangements of a Fintech start-up, Big Data and Society, 8, 1, (2021); Dalla-Pria L., Rodriguez-de-Dios I., CSR communication on social media: the impact of source and framing on message credibility, corporate reputation and WOM, Corporate Communications: An International Journal, 27, 3, (2022); Dehler-Holland J., Okoh M., Keles D., Assessing technology legitimacy with topic models and sentiment analysis–the case of wind power in Germany, Technological Forecasting and Social Change, 175, (2022); Dervi U.D., Khan A., Saba I., Hassan M.K., Paltrinieri A., Green and socially responsible finance: past, present and future, Managerial Finance, 48, 8, (2022); Dimson E., Marsh P., Staunton M., Divergent ESG ratings, The Journal of Portfolio Management, 47, 1, pp. 75-87, (2020); Eccles R.G., Stroehle J.C., Exploring social origins in the construction of ESG measures, Available at SSRN 3212685, (2018); Eccles R.G., Lee L.E., Stroehle J.C., The social origins of ESG: an analysis of Innovest and KLD, Organization and Environment, 33, 4, pp. 575-596, (2020); Fan J.H., Omura A., Roca E., An industry-guided review of responsible investing: bridging the divide between academia and industry, Journal of Cleaner Production, 354, (2022); Fernandez P., Hartmann P., Apaolaza V., What drives CSR communication effectiveness on social media? A process-based theoretical framework and research agenda, International Journal of Advertising, 41, 3, pp. 385-413, (2022); Friede G., Busch T., Bassen A., ESG and financial performance: aggregated evidence from more than 2000 empirical studies, Journal of Sustainable Finance and Investment, 5, 4, pp. 210-233, (2015); Gangi F., Varrone N., Daniele L.M., Coscia M., Mainstreaming socially responsible investment: do environmental, social and governance ratings of investment funds converge?, Journal of Cleaner Production, 353, (2022); Garcia J., Analyst herding and firm-level investor sentiment, Financial Markets and Portfolio Management, 35, 4, pp. 461-494, (2021); Garcia A.S., Mendes-Da-Silva W., Orsato R.J., Sensitive industries produce better ESG performance: evidence from emerging markets, Journal of Cleaner Production, 150, pp. 135-147, (2017); Giese G., Lee L.E., Melas D., Nagy Z., Nishikawa L., Foundations of ESG investing: how ESG affects equity valuation, risk, and performance, The Journal of Portfolio Management, 45, 5, pp. 69-83, (2019); Grover P., Kar A.K., Dwivedi Y., The evolution of social media influence – a literature review and research agenda, International Journal of Information Management Data Insights, 2, 2, (2022); Haider M.B., Nishitani K., Ownership structure, corporate governance, and assurance in sustainability reporting: evidence from Japan, International Journal of Disclosure and Governance, 19, 4, pp. 374-388, (2022); Hamraoui I., Boubaker A., Impact of Twitter sentiment on stock price returns, Social Network Analysis and Mining, 12, 1, pp. 1-15, (2022); Hansen K.B., The virtue of simplicity: on machine learning models in algorithmic trading, Big Data and Society, 7, 1, (2020); Hansen K.B., Model talk: calculative cultures in quantitative finance, Science, Technology, and Human Values, 46, 3, pp. 600-627, (2021); Hassanein A., Mostafa M.M., Benameur K.B., Al-Khasawneh J.A., How do big markets react to investors’ sentiments on firm tweets?, Journal of Sustainable Finance and Investment, 14, 1, pp. 1-23, (2021); He Z., Liu S., Ferns B.H., Countryman C.C., Pride or empathy? Exploring effective CSR communication strategies on social media, International Journal of Contemporary Hospitality Management, 34, 8, (2022); Hofmann T., Unsupervised learning by probabilistic latent semantic analysis, Machine Learning, 42, 1-2, pp. 177-196, (2001); Hossain M.S., Rahman M.F., Customer sentiment analysis and prediction of insurance products’ reviews using machine learning approaches, FIIB Business Review, 12, 4, (2022); Hristov I., Cristofaro M., Cimini R., Non-financial resources to enhance companies’ profitability: a stakeholder perspective, Management Research Review, 47, 13, (2023); Hsu L., Lawrence B., The role of social media and brand equity during a product recall crisis: a shareholder value perspective, International Journal of Research in Marketing, 33, 1, pp. 59-77, (2016); Hu D., Feng D., Xie Y., EGC: a novel event-oriented graph clustering framework for social media text, Information Processing and Management, 59, 6, (2022); In S.Y., Rook D., Monk A., Integrating alternative data (also known as ESG data) in investment decision making, Global Economic Review, 48, 3, pp. 237-260, (2019); Jaiswal R., Machine learning to evaluate important human capital (HC) determinants impacting IT compensation, Ramanujan International Journal of Business and Research, 7, 2, pp. 16-25, (2022); Jaiswal R., Gupta S., Money talks, happiness walks: dissecting the secrets of global bliss with machine learning, Journal of Chinese Economic and Business Studies, 22, 1, (2023); Jaiswal R., Gupta S., Tiwari A.K., Dissecting the compensation conundrum: a machine learning-based prognostication of key determinants in a complex labor market, Management Decision, 61, 8, pp. 2322-2353, (2023); Jeyaraj A., Zadeh A.H., Evolution of information systems research: insights from topic modeling, Information and Management, 57, 4, (2020); Jiang H., Cheng Y., Park K., Zhu W., Linking CSR communication to corporate reputation: understanding hypocrisy, employees’ social media engagement and CSR-related work engagement, Sustainability, 14, 4, (2022); Jung M.J., Naughton J.P., Tahoun A., Wang C., Do firms strategically disseminate? Evidence from corporate use of social media, The Accounting Review, 93, 4, pp. 225-252, (2018); Kirilenko A.P., Stepchenkova S.O., Dai X., Automated topic modeling of tourist reviews: does the Anna Karenina principle apply?, Tourism Management, 83, (2021); Kvam E., Molnar P., Wankel I., Odegaard B.A., Do sustainable company stock prices increase with ESG scrutiny? Evidence using social media. Evidence using social media, SSRN Electronic Journal, (2023); Kwon W., Lee M., Bowen J.T., Exploring customers’ luxury consumption in restaurants: a combined method of topic modeling and three-factor theory, Cornell Hospitality Quarterly, 63, 1, pp. 66-77, (2022); Landi G., Sciarelli M., Towards a more ethical market: the impact of ESG rating on corporate financial performance, Social Responsibility Journal, 15, 1, pp. 11-27, (2019); Lee S., Zhai X., Lee M., Luo Q., Current status of CSR practices in the casino industry: a comparison between the US and Macau, Journal of Hospitality and Tourism Management, 48, pp. 331-343, (2021); Lei L., Li Y., Luo Y., Social media and voluntary nonfinancial disclosure: evidence from Twitter presence and corporate political disclosure, Journal of Information Systems, 33, 2, pp. 99-128, (2019); Leins S., Responsible investment’: ESG and the post-crisis ethical order, Economy and Society, 49, 1, pp. 71-91, (2020); Leopkey B., Parent M.M., Stakeholder perspectives regarding the governance of legacy at the Olympic Games, Annals of Leisure Research, 18, 4, pp. 528-548, (2015); Liu L., Zhang C., Fang C.C., Effects of health-promoting leadership, employee health on employee engagement: employability as moderating variable, International Journal of Workplace Health Management, 15, 1, pp. 1-18, (2022); Losse M., Geissdoerfer M., Mapping socially responsible investing: a bibliometric and citation network analysis, Journal of Cleaner Production, 296, (2021); Luo X., Zhang J., Duan W., Social media and firm equity value, Information Systems Research, 24, 1, pp. 146-163, (2013); Lykkesfeldt P., Kjaergaard L.L., Is the next decade scary or exciting, Investor Relations and ESG Reporting in a Regulatory Perspective: A Practical Guide for Financial Market Participants, pp. 321-326, (2022); Lykkesfeldt P., Kjaergaard L.L., Stakeholder capitalism and sustainable leadership, Investor Relations and ESG Reporting in a Regulatory Perspective: A Practical Guide for Financial Market Participants, pp. 249-253, (2022); Ma H.V., Liu S., Klein G., Huang W.W., Jiang J., Social interdependencies as facilitators of cooperative learning in new product development: the moderating effect of technological novelty, Expert Systems with Applications, 195, (2022); Mariani M., Baggio R., Big data and analytics in hospitality and tourism: a systematic literature review, International Journal of Contemporary Hospitality Management, 34, 1, (2021); Melas D., Nagy Z., Kulkarni P., Factor investing and ESG integration, Factor Investing, pp. 389-413, (2017); Miller G.S., Skinner D.J., The evolving disclosure landscape: how changes in technology, the media, and capital markets are affecting disclosure, Journal of Accounting Research, 53, 2, pp. 221-239, (2015); Minkkinen M., Niukkanen A., Mantymaki M., What about investors? ESG analyses as tools for ethics-based AI auditing, AI and Society, pp. 1-15, (2022); Miranda J.P.P., Bringula R.P., Exploring Philippine presidents’ speeches: a sentiment analysis and topic modeling approach, Cogent Social Sciences, 7, 1, (2021); Mishra R.K., Urolagin S., Jothi J.A., Neogi A.S., Nawaz N., Deep learning-based sentiment analysis and topic modeling on tourism during Covid-19 pandemic, Frontiers in Computer Science, 3, (2021); Mohbey K.K., Meena G., Kumar S., Lokesh K., A CNN-LSTM-based hybrid deep learning approach to detect sentiment polarities on Monkeypox tweets, arXiv preprint arXiv:2208.12019, (2022); Murshed B.A.H., Mallappa S., Abawajy J., Saif M.A.N., Al-Ariki H.D.E., Abdulwahab H.M., Short text topic modelling approaches in the context of big data: taxonomy, survey, and analysis, Artificial Intelligence Review, 56, 6, pp. 5133-5260, (2023); Nguyen L.T., Doan A., Frommel M., Boards of directors and corporate sustainability performance: evidence from the emerging East Asian markets, International Journal of Disclosure and Governance, 18, 2, pp. 95-105, (2021); Omurca S.I., Ekinci E., Yakupoglu E., Arslan E., Capar B., Automatic detection of the topics in customer complaints with artificial intelligence, Balkan Journal of Electrical and Computer Engineering, 9, 3, pp. 268-277, (2021); Paul T., The Effect of Social Media on Trading Behavior, (2015); Pineiro-Chousa J., Lopez-Cabarcos M.A., Caby J., Sevic A., The influence of investor sentiment on the green bond market, Technological Forecasting and Social Change, 162, (2021); Porturas T., Taylor R.A., Forty years of emergency medicine research: uncovering research themes and trends through topic modeling, The American Journal of Emergency Medicine, 45, pp. 213-220, (2021); Praveen S.V., Ittamalla R., Deepak G., Analyzing the attitude of Indian citizens towards COVID-19 vaccine – a text analytics study, Diabetes and Metabolic Syndrome: Clinical Research and Reviews, 15, 2, pp. 595-599, (2021); Priyadarshini I., Mohanty P., Kumar R., Sharma R., Puri V., Singh P.K., A study on the sentiments and psychology of Twitter users during COVID-19 lockdown period, Multimedia Tools and Applications, 81, 19, pp. 27009-27031, (2022); Probierz E., Galuszka A., Grzejszczak T., Jedrasiak K., Wisniewski T., Dzida T., Overview of financial applications for investing on the stock exchange-regression models and sentiment analysis, European Research Studies Journal, 25, 1, pp. 395-408, (2022); Qiang J., Qian Z., Li Y., Yuan Y., Wu X., Short text topic modeling techniques, applications, and performance: a survey, IEEE Transactions on Knowledge and Data Engineering, 34, 3, pp. 1427-1445, (2020); Qiao F., Williams J., Topic modelling and sentiment analysis of global warming tweets: evidence from big data analysis, Journal of Organizational and End User Computing (JOEUC), 34, 3, pp. 1-18, (2022); Raghunandan A., Rajgopal S., Do ESG funds make stakeholder-friendly investments?, Review of Accounting Studies, 27, 3, pp. 822-863, (2022); Reghezza A., Altunbas Y., Marques-Ibanez D., d'Acri C.R., Spaggiari M., Do banks fuel climate change?, Journal of Financial Stability, 62, (2022); Renault T., Sentiment analysis and machine learning in finance: a comparison of methods and models on one million messages, Digital Finance, 2, 1-2, pp. 1-13, (2020); Revelli C., Socially responsible investing (SRI): from mainstream to margin?, Research in International Business and Finance, 39, pp. 711-717, (2017); Rezaee Z., Tuo L., Voluntary disclosure of non-financial information and its association with sustainability performance, Advances in Accounting, 39, pp. 47-59, (2017); Richardson B.J., Socially responsible investing for sustainability: overcoming its incomplete and conflicting rationales, Transnational Environmental Law, 2, 2, pp. 311-338, (2013); Riley J.G., Silver signals: twenty-five years of screening and signaling, Journal of Economic Literature, 39, 2, pp. 432-478, (2001); Roberts D.L., Piller F.T., Luttgens D., Mapping the impact of social media for innovation: the role of social media in explaining innovation performance in the PDMA comparative performance assessment study, Journal of Product Innovation Management, 33, S1, pp. 117-135, (2016); Roos J.M., Jansson M., Garling T., A three-level analysis of values related to socially responsible retirement investments, Journal of Sustainable Finance and Investment, pp. 1-17, (2022); Russell D., Fong M.C., Gao O., Lowenstein D., Haas M., Wiggins F., Franzosa E., Formative evaluation of a workforce investment organization to provide scaled training for home health aides serving managed long-term care plan clients in New York state, Journal of Applied Gerontology, 41, 7, pp. 1710-1721, (2022); Russo S., Schimperna F., Lombardi R., Ruggiero P., Sustainability performance and social media: an explorative analysis, Meditari Accountancy Research, 30, 4, (2021); Sandberg J., Juravle C., Hedesstrom T.M., Hamilton I., The heterogeneity of socially responsible investment, Journal of Business Ethics, 87, 4, pp. 519-533, (2009); Schaupp L.C., Belanger F., The value of social media for small businesses, Journal of Information Systems, 28, 1, pp. 187-207, (2014); Social media and investment fraud – investor alert, (2022); Serafeim G., Public sentiment and the price of corporate sustainability, Financial Analysts Journal, 76, 2, pp. 26-46, (2020); Shahin S., Dai Z., Understanding public engagement with global aid agencies on Twitter: a technosocial framework, American Behavioral Scientist, 63, 12, pp. 1684-1707, (2019); Shang Z., Luo J.M., Topic modeling for hiking trail online reviews: analysis of the Mutianyu Great Wall, Sustainability, 14, 6, (2022); Shang Z., Luo J.M., Kong A., Topic modelling for ski resorts: an analysis of experience attributes and seasonality, Sustainability, 14, 6, (2022); Sharma P., Panday P., Dangwal R.C., Determinants of environmental, social and corporate governance (ESG) disclosure: a study of Indian companies, International Journal of Disclosure and Governance, 17, 4, pp. 208-217, (2020); Singh S., Chauhan A., Dhir S., Analyzing the startup ecosystem of India: a Twitter analytics perspective, Journal of Advances in Management Research, 17, 2, pp. 262-281, (2020); Singhania M., Saini N., Systems approach to environment, social and governance (ESG): case of reliance industries, Sustainable Operations and Computers, 3, pp. 103-117, (2022); Sood K., Pathak P., Jain J., Gupta S., How does an investor prioritize ESG factors in India? An assessment based on fuzzy AHP, Managerial Finance, 49, 1, pp. 66-87, (2023); Sorensen E., Chen M., Mussalli G., The quantitative approach for sustainable investing, The Journal of Portfolio Management, 47, 8, pp. 38-49, (2021); Souza T.T.P., Kolchyna O., Treleaven P.C., Aste T., Twitter sentiment analysis applied to finance: a case study in the retail industry, arXiv preprint arXiv:1507.00784, (2015); Sparkes R., Cowton C.J., The maturing of socially responsible investment: a review of the developing link with corporate social responsibility, Journal of Business Ethics, 52, 1, pp. 45-57, (2004); Spence M., Job market signaling, The Quarterly Journal of Economics, 87, 3, pp. 355-374, (1973); Sprenger T.O., Sandner P.G., Tumasjan A., Welpe I.M., News or noise? Using Twitter to identify and understand company‐specific news flow, Journal of Business Finance and Accounting, 41, 7-8, pp. 791-830, (2014); Storopoli J.E., Topic modeling: how and why to use in management research, Revista Ibero-Americana de Estratégia, 18, 3, pp. 316-338, (2019); Stroebel J., Wurgler J., What do you think about climate finance?, Journal of Financial Economics, 142, 2, pp. 487-498, (2021); Stuart T.E., Hoang H., Hybels R.C., Interorganizational endorsements and the performance of entrepreneurial ventures, Administrative Science Quarterly, 44, 2, pp. 315-349, (1999); Suttipun M., The influence of board composition on environmental, social and governance (ESG) disclosure of Thai listed companies, International Journal of Disclosure and Governance, 18, 4, pp. 391-402, (2021); Torelli R., Balluchi F., Furlotti K., The materiality assessment and stakeholder engagement: a content analysis of sustainability reports, Corporate Social Responsibility and Environmental Management, 27, 2, pp. 470-484, (2020); Van Looy A., Social customer relationship management, Social Media Management, pp. 97-123, (2022); Vanacker T., Forbes D.P., Knockaert M., Manigart S., Signal strength, media attention, and resource mobilization: evidence from new private equity firms, Academy of Management Journal, 63, 4, pp. 1082-1105, (2020); Velte P., Does CEO power moderate the link between ESG performance and financial performance? A focus on the German two-tier system, Management Research Review, 43, 5, pp. 497-520, (2020); Venturini A., Climate change, risk factors and stock returns: a review of the literature, International Review of Financial Analysis, 79, (2022); Vig S., Environmental disclosures by Indian companies: role of board characteristics and board effectiveness, International Journal of Disclosure Government, (2023); Vijayan R., Teaching and learning during the COVID-19 pandemic: a topic modeling study, Education Sciences, 11, 7, (2021); Vohra A., Garg R., Deep learning based sentiment analysis of public perception of working from home through tweets, Journal of Intelligent Information Systems, 60, 1, pp. 255-274, (2023); Voorhees P.M., Croessmann D., LoMonaco G.W., Roadmap to an ESG strategy: five key steps for success in 2022, The Journal of Equipment Lease Financing (Online), 40, 1, pp. 1-11, (2022); Waheeb S.A., Khan N.A., Shang X., Topic modeling and sentiment analysis of online education in the COVID-19 era using social networks based datasets, Electronics, 11, 5, (2022); Weisser C., Gerloff C., Thielmann A., Python A., Reuter A., Kneib T., Safken B., Pseudo-document simulation for comparing LDA, GSDMM and GPM topic models on short and sparse text using Twitter data, Computational Statistics, 38, 2, pp. 1-28, (2022); Wen H., Ho K.C., Gao J., Yu L., The fundamental effects of ESG disclosure quality in boosting the growth of ESG investing, Journal of International Financial Markets, Institutions and Money, 81, (2022); Witanto J.N., Lim H., Atiquzzaman M., Smart government framework with geo-crowdsourcing and social media analysis, Future Generation Computer Systems, 89, pp. 1-9, (2018); Wood D.J., Corporate social performance revisited, The Academy of Management Review, 16, 4, pp. 691-718, (1991); Wu L., Yang W., Gao Y., Ma S., Feeling luxe: a topic modeling× emotion detection analysis of luxury hotel experiences, Journal of Hospitality and Tourism Research, 47, 8, (2022); Xue J., Liu M.T., Investigating the live streaming sales from the perspective of the ecosystem: the structures, processes and value flow, Asia Pacific Journal of Marketing and Logistics, 35, 5, (2022); Yousaf I., Youssef M., Goodell J.W., Quantile connectedness between sentiment and financial markets: evidence from the S&amp;P 500 Twitter sentiment index, International Review of Financial Analysis, 83, (2022); Zad S., Heidari M., Jones J.H., Uzuner O., A survey on concept-level sentiment analysis techniques of textual data, 2021 IEEE World AI IoT Congress (AIIoT), IEEE, pp. 285-291, (2021); ZareRavasan A., Jeyaraj A., Evolution of information systems business value research: topic modeling analysis, Journal of Computer Information Systems, 63, 3, pp. 1-19, (2022); Zhang P., The affective response model: a theoretical framework of affective concepts and their relationships in the ICT context, MIS Quarterly, 37, 1, pp. 247-274, (2013); Zhang S.Y., Are investors sensitive to climate-related transition and physical risks? evidence from global stock markets, Research in International Business and Finance, 62, (2022); Hu M.K., Kee D.M.H., Global institutions and ESG integration to accelerate SME development and sustainability, Handbook of Research on Global Institutional Roles for Inclusive Development, pp. 139-156, (2022); Velte P., Does ESG performance have an impact on financial performance? Evidence from Germany, Journal of Global Responsibility, 8, 2, pp. 169-178, (2017)</t>
  </si>
  <si>
    <t>S. Gupta; Department of Non-Financial Risk Technology, Morgan Stanley Advantage India Pvt Ltd, Mumbai, India; email: theshashankgupta@gmail.com</t>
  </si>
  <si>
    <t>Manage. Res. Rev.</t>
  </si>
  <si>
    <t>Article in press</t>
  </si>
  <si>
    <t>2-s2.0-85188285786</t>
  </si>
  <si>
    <t>Mashkin I.; Chersoni E.</t>
  </si>
  <si>
    <t>Mashkin, Ivan (57734568800); Chersoni, Emmanuele (57193697675)</t>
  </si>
  <si>
    <t>57734568800; 57193697675</t>
  </si>
  <si>
    <t>HKESG at the ML-ESG Task: Exploring Transformer Representations for Multilingual ESG Issue Identification</t>
  </si>
  <si>
    <t>FinNLP-Muffin 2023 - Joint Workshop of the 5th Financial Technology and Natural Language Processing and 2nd Multimodal AI For Financial Forecasting, in conjunction with IJCAI 2023 - Proceedings</t>
  </si>
  <si>
    <t>https://www.scopus.com/inward/record.uri?eid=2-s2.0-85184803578&amp;partnerID=40&amp;md5=6344efbeb9da0cc0b9482aa827b7fceb</t>
  </si>
  <si>
    <t>City University of Hong Kong, Hong Kong; The Hong Kong Polytechnic University, Hong Kong</t>
  </si>
  <si>
    <t>Mashkin I., City University of Hong Kong, Hong Kong; Chersoni E., The Hong Kong Polytechnic University, Hong Kong</t>
  </si>
  <si>
    <t>Environmental, Social and Governance reports have to be periodically released by financial companies, as they represent an essential guide for the potential, socially-responsible new investors. Therefore, automatizing the analysis of reports and extracting the main ESG issues mentioned in the text is a goal of primary importance for financial Natural Language Processing (NLP) systems. In this paper, we report our experiments for the FinSim4-ESG Shared Task, dedicated to the problem of multilingual ESG issue identification in English and French. Our results show that even simple classifiers trained on multilingual data and using crosslingual Transformer representations can achieve a strong performance in the task. © FinNLP-Muffin 2023 - Joint Workshop of the 5th Financial Technology and Natural Language Processing and 2nd Multimodal AI For Financial Forecasting, in conjunction with IJCAI 2023 - Proceedings.</t>
  </si>
  <si>
    <t>Artificial intelligence; Finance; Cross-lingual; Financial companies; Issue identifications; Performance; Simple++; Natural language processing systems</t>
  </si>
  <si>
    <t>Faculty of Humanities of the Hong Kong Polytechnic University</t>
  </si>
  <si>
    <t>This work has supported by the Faculty of Humanities of the Hong Kong Polytechnic University (project ”Analyzing the semantics of Transformers representations for financial natural language processing”, code 1-ZVYU). We would like to thank the anonymous reviewers for their constructive feedback.</t>
  </si>
  <si>
    <t>Araci Dogu, FinBERT: Financial Sentiment Analysis with Pre-trained Language Models, (2019); Camacho-Collados Jose, Bovi Claudio Delli, Anke Luis Espinosa, Oramas Sergio, Pasini Tommaso, Santus Enrico, Shwartz Vered, Navigli Roberto, Saggion Horacio, SemEval-2018 Task 9: Hypernym Discovery, Proceedings of SemEval, (2018); Chen Chung-Chi, Tseng Yu-Min, Kang Juyeon, Lhuissier Anais, Day Min-Yuh, Tu Teng-Tsai, Chen Hsin-Hsi, Multi-Lingual ESG Issue Identification, Proceedings of the IJCAI Workshop on Financial Technology and Natural Language Processing (FinNLP) and the Second Multimodal AI For Financial Forecasting (Muffin), (2023); Chen Jieyu, Ahrens Kathleen, Huang Chu-Ren, Framing Legitimacy in CSR: A Corpus of Chinese and American Petroleum Company CSR Reports and Preliminary Analysis, Proceedings of the LREC Workshop on Computing Social Responsibility, (2022); Chersoni Emmanuele, Huang Chu-Ren, PolyU-CBS at the FinSim-2 Task: Combining Distributional, String-Based and Transformers-Based Features for Hypernymy Detection in the Financial Domain, Companion Proceedings of the Web Conference, (2021); Conneau Alexis, Khandelwal Kartikay, Goyal Naman, Chaudhary Vishrav, Wenzek Guillaume, Guzman Francisco, Grave Edouard, Ott Myle, Zettlemoyer Luke, Stoyanov Veselin, Unsupervised Cross-lingual Representation Learning at Scale, Proceedings of ACL, (2020); Devlin Jacob, Chang Ming-Wei, Lee Kenton, Toutanova Kristina, BERT: Pre-training of Deep Bidirectional Transformers for Language Understanding, Proceedings of NAACL, (2019); Feng Penglan, Ngai Cindy Sing-bik, Doing More on the Corporate Sustainability Front: A Longitudinal Analysis of CSR Reporting of Global Fashion Companies, Sustainability, 12, 6, (2020); Guo Xu, Yu Han, On the Domain Adaptation and Generalization of Pretrained Language Models: A Survey, (2022); Kang Juyeon, Kchouk Mehdi, Bellato Sandra, Gan Mei, Maarouf Ismail El, FinSim4-ESG Shared Task: Learning Semantic Similarities for the Financial Domain. Extended Edition to ESG insights, Proceedings of the IJCAI Workshop on Financial Technology and Natural Language Processing, (2022); Liu Zhuang, Huang Degen, Huang Kaiyu, Li Zhuang, Zhao Jun, FinBERT: A Pre-trained Financial Language Representation Model for Financial Text Mining, Proceedings of IJCAI, (2020); Loughran Tim, McDonald Bill, Textual Analysis in Accounting and Finance: A Survey, Journal of Accounting Research, 54, 4, pp. 1187-1230, (2016); Lu Lu, Gu Jinghang, Huang Chu-Ren, Inclusion in CSR Reports: The Lens from a Data-driven Machine Learning Model, Proceedings of the LREC Workshop on Computing Social Responsibility, (2022); Mehra Srishti, Louka Robert, Zhang Yixun, ESGBERT: Language Model to Help with Classification Tasks Related to Companies Environmental, Social, and Governance Practices, (2022); Mukherjee Mukut, ESG-BERT: NLP Meets Sustainable Investing, Towards Data Science Blog, (2020); Pedregosa Fabian, Varoquaux Gael, Gram-fort Alexandre, Michel Vincent, Thirion Bertrand, Grisel Olivier, Blondel Mathieu, Prettenhofer Peter, Weiss Ron, Dubourg Vincent, Scikit-learn: Machine Learning in Python, Journal of Machine Learning Research, 12, pp. 2825-2830, (2011); Peng Bo, Chersoni Emmanuele, Hsu Yu-Yin, Huang Chu-Ren, Is Domain Adaptation Worth Your Investment? Comparing BERT and FinBERT on Financial Tasks, Proceedings of the EMNLP Workshop on Economics and Natural Language Processing, (2021); Peng Bo, Chersoni Emmanuele, Hsu Yu-Yin, Huang Chu-Ren, Discovering Financial Hypernyms by Prompting Masked Language Models, Proceedings of the LREC Workshop on Financial Narrative Processing, (2022); Purver Matthew, Martinc Matej, Ichev Riste, Loncarski Igor, Sustar Katarina Sitar, Valentincic Aljosa, Pollak Senja, Tracking Changes in ESG Representation: Initial Investigations in UK Annual Reports, Proceedings of the LREC Workshop on Computing Social Responsibility, (2022); Reimers Nils, Gurevych Iryna, Sentence-BERT: Sentence Embeddings Using Siamese BERT-networks, Proceedings of EMNLP, (2019); Reimers Nils, Gurevych Iryna, Making Monolingual Sentence Embeddings Multilingual Using Knowledge Distillation, Proceedings of EMNLP, (2020); Le Scao Teven, Fan Angela, Akiki Christopher, Pavlick Ellie, Ilic Suzana, Hesslow Daniel, Castagne Roman, Luccioni Alexandra Sasha, Yvon Francois, Galle Matthias, Et al., BLOOM: A 176b-parameter Open-access Multilingual Language Model, (2022); Serafeim George, Yoon Aaron, Stock Price Reactions to ESG News: The Role of ESG Ratings and Disagreement, Review of Accounting Studies, pp. 1-31, (2022); Shah Raj Sanjay, Chawla Kunal, Eidnani Dheeraj, Shah Agam, Du Wendi, Chava Sudheer, Ra-man Natraj, Smiley Charese, Chen Jiaao, Yang Diyi, When FLUE Meets FLANG: Benchmarks and Large Pre-trained Language Model for Financial Domain, Proceedings of EMNLP, (2022); Sheehy Benedict, Defining CSR: Problems and Solutions, Journal of Business Ethics, 131, pp. 625-648, (2015); Sheehy Benedict, Farneti Federica, Corporate Social Responsibility, Sustainability, Sustainable Development and Corporate Sustainability: What Is the Difference, and Does It Matter?, Sustainability, 13, 11, (2021); Marrewijk Marcel Van, Concepts and Definitions of CSR and Corporate Sustainability: Between Agency and Communion, Journal of Business Ethics, 44, 2-3, pp. 95-105, (2003); Vaswani Ashish, Shazeer Noam, Parmar Niki, Uszkoreit Jakob, Jones Llion, Gomez Aidan N, Kaiser Lukasz, Polosukhin Illia, Attention Is All You Need, Advances in Neural Information Processing Systems, (2017); Wan Mingyu, Huang Chu-Ren, Proceedings of the First Computing Social Responsibility Workshop within the 13th Language Resources and Evaluation Conference, Proceedings of the LREC Workshop on Computing Social Responsibility, (2022); Wu Shijie, Irsoy Ozan, Lu Steven, Dabravolski Vadim, Dredze Mark, Gehrmann Sebastian, Kambadur Prabhanjan, Rosenberg David, Mann Gideon, BloombergGPT: A Large Language Model for Finance, (2023); Yang Yi, Christopher Siy Uy Mark, Huang Allen, FinBERT: A Pretrained Language Model for Financial Communications, (2020)</t>
  </si>
  <si>
    <t>Chen C.-C.; Takamura H.; Mathur P.; Sawhney R.; Huang H.-H.; Chen H.-H.</t>
  </si>
  <si>
    <t>Joint Workshop of the 5th Financial Technology and Natural Language Processing and 2nd Multimodal AI For Financial Forecasting, FinNLP-Muffin 2023</t>
  </si>
  <si>
    <t>Macao</t>
  </si>
  <si>
    <t>FinNLP-Muffin - Jt. Workshop Financial Technol. Nat. Lang. Process. Multimodal AI For Financial Forecasting, in conjunction with IJCAI - Proc.</t>
  </si>
  <si>
    <t>2-s2.0-85184803578</t>
  </si>
  <si>
    <t>Civiero P.; Pascual J.; Arcas Abella J.; Salom J.</t>
  </si>
  <si>
    <t>Civiero, Paolo (55345979800); Pascual, Jordi (57215614480); Arcas Abella, Joaquim (50861119000); Salom, Jaume (55504227300)</t>
  </si>
  <si>
    <t>55345979800; 57215614480; 50861119000; 55504227300</t>
  </si>
  <si>
    <t>Innovative PEDRERA Model Tool Boosting Sustainable and Feasible Renovation Programs at District Scale in Spain</t>
  </si>
  <si>
    <t>10.3390/su14159672</t>
  </si>
  <si>
    <t>https://www.scopus.com/inward/record.uri?eid=2-s2.0-85137246528&amp;doi=10.3390%2fsu14159672&amp;partnerID=40&amp;md5=c6da9eaacf0433d1728964a707d6cce6</t>
  </si>
  <si>
    <t>Department of Architecture, University of Roma Tre, Rome, 00153, Italy; Thermal Energy and Building Performance Group, IREC—Catalonia Institute for Energy Research, Sant Adrià del Besos, Barcelona, 08930, Spain; Cíclica Arquitectura SCCL, 08173 Sant Cugat del Vallès, Barcelona, Spain</t>
  </si>
  <si>
    <t>Civiero P., Department of Architecture, University of Roma Tre, Rome, 00153, Italy, Thermal Energy and Building Performance Group, IREC—Catalonia Institute for Energy Research, Sant Adrià del Besos, Barcelona, 08930, Spain; Pascual J., Thermal Energy and Building Performance Group, IREC—Catalonia Institute for Energy Research, Sant Adrià del Besos, Barcelona, 08930, Spain; Arcas Abella J., Cíclica Arquitectura SCCL, 08173 Sant Cugat del Vallès, Barcelona, Spain; Salom J., Thermal Energy and Building Performance Group, IREC—Catalonia Institute for Energy Research, Sant Adrià del Besos, Barcelona, 08930, Spain</t>
  </si>
  <si>
    <t>In accordance with the new recovery plan, Next Generation EU (NGEU), and the need to speed up the transition of cities towards a new sustainable model, this paper provides an overview of the outcomes of the PEDRERA project, which is focused on the development of a novel tool able to calculate multiple key performance indicators that can support renovation actions at the district level, according to a Positive Energy District (PED) concept. The new tool is programmed in Python programming language and is useful to evaluate several strategies for the renovation of existing building stock. It moves from a quick list of input according to several Public Private Partnership (PPP) models, in addition to other potential business models. Furthermore, the design of the model is supported by a step-by-step methodology in order to deal with a “financial appraisal” that is interactive in each context, customizable for each stakeholder, and user-friendly. The paper describes this innovative tool and reports on the stronger potential that this model can offer when it runs in a QGIS software environment and interacts with a PostgreSQL database, as demonstrated in two case studies located in Spain. © 2022 by the authors.</t>
  </si>
  <si>
    <t>climate neutrality; green deal goals; integrated planning; large scale renovation; Next Generation EU (NGEU); Positive Energy District; PostgreSQL; QGIS; recovery and resilience plan</t>
  </si>
  <si>
    <t>Spain; business development; climate change; European Union; GIS; innovation; integrated approach; language; methodology; software; sustainability; sustainable development</t>
  </si>
  <si>
    <t>Horizon 2020 Framework Programme, H2020; H2020 Marie Skłodowska-Curie Actions, MSCA, (712949); Generalitat de Catalunya; Agència per a la Competitivitat de l’Empresa</t>
  </si>
  <si>
    <t>The research leading to these results has received funding from the European Union’s Horizon 2020 research and innovation program under the Marie Skłodowska-Curie grant agreement No 712949 (TECNIOspring PLUS) and from the Agency for Business Competitiveness of the Government of Catalonia. TECNIOspring PLUS. Investigator: Paolo Civiero, Project: PEDRERA. Positive Energy Districts renovation model.</t>
  </si>
  <si>
    <t>2050 Long-Term Strategy, (2018); A Renovation Wave for Europe—Greening Our Buildings, Creating Jobs, Improving Lives, SWD(2020) 550 Final, (2020); On the Way to a Climate Neutral Europe: Contributions from the Buildings Sector to a Strengthened 2030 Climate Target, (2020); A European Green Deal, (2019); Next Generation EU, (2021); Net Zero by 2050: A Roadmap for the Global Energy Sector, (2021); Fit for 55—Delivering the EU’s 2030 Climate Target on the Way to Climate Neutrality, (2021); Salom J., Pascual J., Residential Retrofits at District Scale, Business Models under Public Private Partnership, (2018); Krosse L., Monclus M., Nijrolder A., Building Refurbishment Initiatives and Business Models, (2021); (2022); (2022); Hunkin S., Krell K., Supporting Energy Renovation of Private Households through One-Stop-Shops. A Policy Brief from the 1027 Policy Learning Platform on Low-Carbon Economy. Interreg Europe, (2019); Cicmanova J., Eisermann M., Maraquin T.-E.C., How to Set up a One-Stop-Shops for Integrated Home Energy Renovation? A Step-by-Step Guide for Local Authorities and Other Actors. INNOVATE Project. Energy Cities, (2020); Bylund J., Gollner C., Jager M., Riegler J., Noll M., Klaming G., Driving Urban Transitions Roadmap, (2021); Bossi S., Gollner C., Theierling S., Towards 100 Positive Energy Districts in Europe: Preliminary Data Analysis of 61 European Cases, Energies, 13, (2020); Gabaldon Moreno A., Velez F., Alpagut B., Hernandez P., Sanz Montalvillo C., How to Achieve Positive Energy Districts for Sustainable Cities: A Proposed Calculation Methodology, Sustainability, 13, (2021); Wahlund M., Palm J., The role of energy democracy and energy citizenship for participatory energy transitions: A comprehensive review, Energy Res. Soc. Sci, 87, (2022); Clean Energy for All Europeans, (2019); Zhang X., Penaka S.R., Giriraj S., Sanchez M.N., Civiero P., Vandevyvere H., Characterizing Positive Energy District (PED) through a Preliminary Review of 60 Existing Projects in Europe, Buildings, 11, (2021); Turci G., Alpagut B., Civiero P., Kuzmic M., Pagliula S., Massa G., Albert-Seifried V., Seco O., Soutullo S., A Comprehensive PED-Database for Mapping and Comparing Positive Energy Districts Experiences at European Level, Sustainability, 14, (2021); Brozovsky J., Gustavsen A., Gaitani N., Zero emission neighbourhoods and positive energy districts–A state-of-the-art review, Sustain. Cities Soc, 72, (2021); Salom J., Tamm M., Andresen I., Cali D., Magyari A., Bukovszki V., Balazs R., Dorizas P., Toth Z., Mafe C., Et al., An Evaluation Framework for Sustainable Plus Energy Neighbourhoods: Moving Beyond the Traditional Building Energy Assessment, Energies, 14, (2021); Bertoldi P., Economidou M., Palermo V., Boza-Kiss B., Todeschi V., How to finance energy renovation of residential buildings: Review of current and emerging financing instruments in the EU. Wiley Interdiscip, Rev. Energy Environ, 10, (2021); La Rehabilitación Energética Planteada Como Inversión, (2016); D'Oca S., Ferrante A., Veld P.O., Peraudeau N., Peters C., Pernetti R., Schippers-Trifan O., Decorme R., Exploitation of Business Models for Deep Renovation, Proceedings, 20, (2019); National Energy and Climate Plans (NECPs); ERESEE 2020. Actualización 2020 de la Estrategia a Largo Plazo Para la Rehabilitación Energética en el Sector de la Edificación en España; PMRH Pla Metropolità de Rehabilitació 2020–2030. AMB, Barcelona, (2021); Schellnhuber H., Widera B., Kutnar A., Horizon Europe and new European Bauhaus NEXUS Report: Conclusions of the High-Level Workshop on ‘Research and Innovation for the New European Bauhaus’, Jointly Organised by DG Research and Innovation and the Joint Research Centre, (2022); Directive of the European Parliament and of the Council Amending Directive (EU) 2018/2001 of the European Parliament Regards the Promotion of Energy from Renewable Sources. EUR-Lex, (2018); Rose J., Thomsen K.E., Domingo-Irigoyen S., Bolliger R., Venus D., Konstantinou T., Mlecnik E., Almeida M., Barbosa R., Teres-Zubiaga J., Et al., Building renovation at district level—Lessons learned from international case studies, Sustain. Cities Soc, 72, (2021); Civiero P., Pascual J., Arcas Abella J., Bilbao Figuero A., Salom J., PEDRERA. Positive Energy District Renovation Model for Large Scale Actions, Energies, 14, (2021); Real Decreto 853/2021, de 5 de Octubre, por el que se Regulan los Programas de Ayuda en Materia de Rehabilitación Residencial y Vivienda Social del Plan de Recuperación, Transformación y Resiliencia, (2021); Arcas Abella J., Pages-Ramon A., UrbanZEB, Estrategias urbanas de transicion energetica de edificios, Proceedings of the 14th National Congress Conama 2018; Loga T., Stein B., Diefenbach N., TABULA building typologies in 20 European countries—Making energy-related features of residential building stocks comparable, Energy Build, 132, pp. 4-12, (2016); Pernetti R., Pinotti R., Lollini R., Repository of Deep Renovation Packages Based on Industrialized Solutions: Definition and Application, Sustainability, 13, (2021); Rehabilitació Energètica D’edificis. General. Catalunya. Inst. Català d’Energia, (2016); (2019); (2022); Simulador de Mesures de Rehabilitació Energética d’edificis, General. Catalunya. Inst. Català d’Energia, (2019); (2021); (2022); ITeC, Database of Construction Elements, (2022); (2022); Renovamos los Barrios, Áreas de Conservación y Rehabilitación (ACR), (2018); Declaració de l’Àrea de Conservació i Rehabilitació ACR2-Mas Marí, (2020); Ibanez Iralde N.S., Pascual J., Salom J., Energy retrofit of residential building clusters. A literature review of crossover recommended measures, policies instruments and allocated funds in Spain, Energy Build, 252, (2021); (2020); Marrone P., Montella I., An experimentation on the limits and potential of Renewable Energy Communities in the built city: Buildings and proximity open spaces for energy decentralization, Renew. Sustain. Energy Transit, 2, (2022)</t>
  </si>
  <si>
    <t>P. Civiero; Department of Architecture, University of Roma Tre, Rome, 00153, Italy; email: paolo.civiero@uniroma3.it</t>
  </si>
  <si>
    <t>2-s2.0-85137246528</t>
  </si>
  <si>
    <t>SemTech4STLD 2024 - 2nd International Workshop on Semantic Technologies and Deep Learning Models for Scientific, Technical and Legal Data, co-located with the Extended Semantic Web Conference 2024, ESWC 2024</t>
  </si>
  <si>
    <t>CEUR Workshop Proceedings</t>
  </si>
  <si>
    <t>https://www.scopus.com/inward/record.uri?eid=2-s2.0-85195450397&amp;partnerID=40&amp;md5=f661c13e9a90fb88a27d4c3fc305a240</t>
  </si>
  <si>
    <t>The proceedings contain 8 papers. The topics discussed include: GerPS-NER: a dataset for named entity recognition to support public service process creation in Germany; ChatGPT vs. Google Gemini: assessing AI frontiers for patent prior art search using European search reports; PRICER: leveraging few-shot learning with fine-tuned large language models for unstructured economic data; extracting license information from web resources with a large language model; investigating environmental, social, and governance (ESG) discussions in news: a knowledge graph analysis empowered by AI; bridging the innovation gap: leveraging patent information for scientists by constructing a patent-centric knowledge graph; automating citation placement with natural language processing and transformers; and combining knowledge graphs and large language models to ease knowledge access in software architecture research.</t>
  </si>
  <si>
    <t>Dessi' R.; Dessi' D.; Osborne F.; Aras H.</t>
  </si>
  <si>
    <t>CEUR-WS</t>
  </si>
  <si>
    <t>2nd International Workshop on Semantic Technologies and Deep Learning Models for Scientific, Technical and Legal Data, SemTech4STLD 2024</t>
  </si>
  <si>
    <t>Hersonissos</t>
  </si>
  <si>
    <t>CEUR Workshop Proc.</t>
  </si>
  <si>
    <t>2-s2.0-85195450397</t>
  </si>
  <si>
    <t>15th International Conference on Knowledge Discovery and Information Retrieval, KDIR 2023 as part of IC3K 2023 - Proceedings of the 15th International Joint Conference on Knowledge Discovery, Knowledge Engineering and Knowledge Management</t>
  </si>
  <si>
    <t>International Joint Conference on Knowledge Discovery, Knowledge Engineering and Knowledge Management, IC3K - Proceedings</t>
  </si>
  <si>
    <t>https://www.scopus.com/inward/record.uri?eid=2-s2.0-85179873669&amp;partnerID=40&amp;md5=51072ce49f5b2ad1b429ed973c6538c4</t>
  </si>
  <si>
    <t>The proceedings contain 51 papers. The topics discussed include: identifying similar top-k household electricity consumption patterns; detecting greenwashing in the environmental, social, and governance domains using natural language processing; speech detection of real-time MRI vocal tract data; a flexible approach for retrieving geometrically similar finite element models using point cloud autoencoders; fine-tuning and aligning question answering models for complex information extraction tasks; closeness centrality detection in homogeneous multilayer networks; subject classification of software repository; recommendation system for product test failures using BERT; and an explainable knowledge graph-based news recommendation system.</t>
  </si>
  <si>
    <t>Fred A.; Coenen F.; Bernardino J.</t>
  </si>
  <si>
    <t>Science and Technology Publications, Lda</t>
  </si>
  <si>
    <t>15th International Conference on Knowledge Discovery and Information Retrieval, KDIR 2023 as part of the 15th International Joint Conference on Knowledge Discovery, Knowledge Engineering and Knowledge Management, IC3K 2023</t>
  </si>
  <si>
    <t>13 November 2023 through 15 November 2023</t>
  </si>
  <si>
    <t>Hybrid, Rome</t>
  </si>
  <si>
    <t>978-989758671-2</t>
  </si>
  <si>
    <t>2-s2.0-85179873669</t>
  </si>
  <si>
    <t>Do Q.A.; Bhowmik T.; Bradshaw G.L.</t>
  </si>
  <si>
    <t>Capturing creative requirements via requirements reuse: A machine learning-based approach</t>
  </si>
  <si>
    <t>Journal of Systems and Software</t>
  </si>
  <si>
    <t>10.1016/j.jss.2020.110730</t>
  </si>
  <si>
    <t>https://www.scopus.com/inward/record.uri?eid=2-s2.0-85088090137&amp;doi=10.1016%2fj.jss.2020.110730&amp;partnerID=40&amp;md5=9d783b29f0dfd2635d86787a6d94f59f</t>
  </si>
  <si>
    <t>The software industry has become increasingly competitive as we see multiple software serving the same domain and striving for customers. To that end, modern software needs to provide creative features to improve sustainability. To advance software creativity, research has proposed several techniques, including multi-day workshops involving experienced requirements analysts, and semi-automated tools to support creative thinking in a limited scope. Such approaches are either useful only for software with already rich issue tracking systems, or require substantial engagement from analysts with creative minds. In a recent work, we have demonstrated a novel framework that is beneficial for both novel and existing software and allows end-to-end automation promoting creativity. The framework reuses requirements from similar software freely available online, utilizes advanced natural language processing and machine learning techniques, and leverages the concept of requirement boilerplate to generate candidate creative requirements. An application of our framework on software domains: Antivirus, Web Browser, and File Sharing followed by a human subject evaluation have shown promising results. In this invited extension, we present further analysis for our research questions and report an additional evaluation by human subjects. The results exhibit the framework's ability in generating creative features even for a relatively matured application domain, such as Web Browser, and provoking creative thinking among developers irrespective of their experience levels. © 2020 Elsevier Inc.</t>
  </si>
  <si>
    <t>Boilerplate; Creativity in RE; Machine learning; Natural language processing; Requirements engineering; Requirements reuse</t>
  </si>
  <si>
    <t>Automation; Computer viruses; Electronic document exchange; Machine learning; Natural language processing systems; Requirements engineering; Web browsers; Creative thinking; Machine learning techniques; NAtural language processing; Requirements analyst; Requirements reuse; Research questions; Software domains; Software industry; Application programs</t>
  </si>
  <si>
    <t>10.1007/s13278-024-01209-w</t>
  </si>
  <si>
    <t>Springer</t>
  </si>
  <si>
    <t>Assessing climate-related disclosures of European banks through text mining</t>
  </si>
  <si>
    <t>10.1007/s10290-024-00531-x</t>
  </si>
  <si>
    <t>Rev. World Econ.</t>
  </si>
  <si>
    <t>Nugent T.; Stelea N.; Leidner J.L.</t>
  </si>
  <si>
    <t>Nugent, Tim (24484742900); Stelea, Nicole (57221322451); Leidner, Jochen L. (8946940800)</t>
  </si>
  <si>
    <t>24484742900; 57221322451; 8946940800</t>
  </si>
  <si>
    <t>Detecting Environmental, Social and Governance (ESG) Topics Using Domain-Specific Language Models and Data Augmentation</t>
  </si>
  <si>
    <t>Lecture Notes in Computer Science (including subseries Lecture Notes in Artificial Intelligence and Lecture Notes in Bioinformatics)</t>
  </si>
  <si>
    <t>12871 LNAI</t>
  </si>
  <si>
    <t>10.1007/978-3-030-86967-0_12</t>
  </si>
  <si>
    <t>https://www.scopus.com/inward/record.uri?eid=2-s2.0-85115832446&amp;doi=10.1007%2f978-3-030-86967-0_12&amp;partnerID=40&amp;md5=b847923acf325aa8f6f0545a3395c143</t>
  </si>
  <si>
    <t>Refinitiv Labs, London, United Kingdom; Department of Business and Economics, Coburg University of Applied Sciences, Friedrich-Streib-Str. 2, Coburg, 96450, Germany; Department of Computer Science, University of Sheffield, 211 Portobello, Sheffield, S1 4DP, United Kingdom</t>
  </si>
  <si>
    <t>Nugent T., Refinitiv Labs, London, United Kingdom; Stelea N., Refinitiv Labs, London, United Kingdom; Leidner J.L., Refinitiv Labs, London, United Kingdom, Department of Business and Economics, Coburg University of Applied Sciences, Friedrich-Streib-Str. 2, Coburg, 96450, Germany, Department of Computer Science, University of Sheffield, 211 Portobello, Sheffield, S1 4DP, United Kingdom</t>
  </si>
  <si>
    <t>Despite recent advances in deep learning-based language modelling, many natural language processing (NLP) tasks in the financial domain remain challenging due to the paucity of appropriately labelled data. Other issues that can limit task performance are differences in word distribution between the general corpora – typically used to pre-train language models – and financial corpora, which often exhibit specialized language and symbology. Here, we investigate two approaches that can help to mitigate these issues. Firstly, we experiment with further language model pre-training using large amounts of in-domain data from business and financial news. We then apply augmentation approaches to increase the size of our data-set for model fine-tuning. We report our findings on an Environmental, Social and Governance (ESG) controversies data-set and demonstrate that both approaches are beneficial to accuracy in classification tasks. © 2021, Springer Nature Switzerland AG.</t>
  </si>
  <si>
    <t>Corporate social responsibility (CSR); Environmental; Financial applications; Information retrieval; Meta-data for information systems; Social &amp; Governance (ESG); Sustainability; Topic classification</t>
  </si>
  <si>
    <t>Computational linguistics; Deep learning; Finance; Modeling languages; Natural language processing systems; Search engines; Sustainable development; Corporate social responsibility; Data augmentation; Data set; Environmental; Financial applications; Language model; Meta-data for information system; Social &amp; governance (environmental, social and governance); Topic Classification; Problem oriented languages</t>
  </si>
  <si>
    <t>Araci D., Finbert: Financial Sentiment Analysis with Pre-Trained Language Models.; Barz B., Denzler J., Deep learning on small datasets without pre-training using cosine loss, IEEE Winter Conference on Applications of Computer Vision, WACV 2020, IEEE, (2020); Beltagy I., Lo K., Cohan A., SciBERT: A pretrained language model for scientific text, Proceedings of the 2019 Conference on Empirical Methods in Natural Language Processing and the 9Th International Joint Conference on Natural Language Processing (EMNLP-IJCNLP), pp. 3606-3611, (2019); Bloice M.D., Stocker C., Holzinger A., Augmentor: An Image Augmentation Library for Machine Learning, (2017); Clark K., Khandelwal U., Levy O., Manning C.D., What does BERT look at? An analysis of BERT’s attention, Proceedings of the 2019 ACL Workshop Blackboxnlp: Analyzing and Interpreting Neural Networks for NLP, pp. 276-286, (2019); Desola V., Hanna K., Nonis P., Finbert: Pre-Trained Model on Sec Filings for Financial Natural Language Tasks, (2019); Devlin J., Chang M.W., Lee K., Toutanova K., BERT: Pre-training of deep bidirectional transformers for language understanding, Proceedings of the 2019 Conference of the North American Chapter of the Association for Computational Linguistics: Human Language Technologies, pp. 4171-4186, (2019); Dori-Hacohen S., Jensen D., Allan J., Controversy detection in Wikipedia using collective classification, Proceedings of SIGIR, New York, NY, USA, pp. 797-800, (2016); Edunov S., Ott M., Auli M., Grangier D., Understanding Back-Translation at Scale. Arxiv Preprint Arxiv, 1808, (2018); Feuerriegel S., Prendinger H., News-based trading strategies, Decis. Support Syst., 90, pp. 65-74, (2016); Friede G., Busch T., Bassen A., ESG and financial performance: aggregated evidence from more than 2000 empirical studies, J. Sustain. Financ. Invest., 5, 4, pp. 210-233, (2015); In S.Y., Rook D., Monk A., Integrating alternative data (Also known as ESG data) in investment decision making, Glob. Econ. Rev., 48, 3, pp. 237-260, (2019); Jang M., Foley J., Dori-Hacohen S., Allan J., Probabilistic approaches to controversy detection, Proceedings of the 25Th ACM International on Conference on Information and Knowledge Management, CIKM 2016, pp. 2069-2072, (2016); Kovaleva O., Romanov A., Rogers A., Rumshisky A., Revealing the Dark Secrets of BERT; Lan Z., Chen M., Goodman S., Gimpel K., Sharma P., Soricut R., ALBERT: A Lite BERT for Self-Supervised Learning of Language Representations; Lee J., Et al., Biobert: Pre-Trained Biomedical Language Representation Model for Biomedical Text Mining.; Lu Y., Nakicenovic N., Visbeck M., Stevance A.S., Policy: Five priorities for the UN Sustainable Development Goals, Nat. News, 520, 7548, (2015); Nugent T., Leidner J.L., Risk mining: Company-risk identification from unstructured sources, IEEE International Conference on Data Mining ICDM, 12–15 December 2016, pp. 1308-1311, (2016); Nugent T., Petroni F., Raman N., Carstens L., Leidner J.L., A comparison of classification models for natural disaster and critical event detection from news, 2017 IEEE International Conference on Big Data (Big Data), pp. 3750-3759, (2017); Pennington J., Socher R., Manning C.D., GloVe: Global vectors for word representation, Proceedings of EMNLP, (2014); Schramade W., Investing in the UN sustainable development goals: Opportunities for companies and investors, J. Appl. Corp. Fin., 29, 2, pp. 87-99, (2017); Sennrich R., Haddow B., Birch A., Improving Neural Machine Translation Models with Monolingual Data; Vaswani A., Et al., Tensor2Tensor for neural machine translation, Corr Abs/1803, (2018); Wu Y., Et al., Google’s Neural Machine Translation System: Bridging the Gap between Human and Machine Translation.; Xie Q., Dai Z., Hovy E., Luong M.T., Le Q.V., Unsupervised Data Augmentation., (2019); Yang Z., Yang D., Dyer C., He X., Smola A., Hovy E., Hierarchical attention networks for document classification, Proceedings of NAACL-HLT; Yu A.W., Et al., Qanet: Combining Local Convolution with Global Self-Attention for Reading Comprehension; Zhang Z., Sabuncu M.R., Generalized Cross Entropy Loss for Training Deep Neural Networks with Noisy Labels; Zhu Y., Et al., Aligning books and movies: Towards story-like visual explanations by watching movies and reading books, Proceedings of IEEE ICCV, pp. 19-27, (2015)</t>
  </si>
  <si>
    <t>T. Nugent; Refinitiv Labs, London, United Kingdom; email: timnugent@gmail.com</t>
  </si>
  <si>
    <t>Andreasen T.; De Tré G.; Kacprzyk J.; Legind Larsen H.; Bordogna G.; Zadrożny S.</t>
  </si>
  <si>
    <t>14th International Conference on Flexible Query Answering Systems, FQAS 2021</t>
  </si>
  <si>
    <t>19 September 2021 through 24 September 2021</t>
  </si>
  <si>
    <t>Bratislava</t>
  </si>
  <si>
    <t>978-303086966-3</t>
  </si>
  <si>
    <t>Lect. Notes Comput. Sci.</t>
  </si>
  <si>
    <t>2-s2.0-85115832446</t>
  </si>
  <si>
    <t>14th International Conference on Computer Science and its Applications, CSA 2022 and the 16th KIPS International Conference on Ubiquitous Information Technologies and Applications, CUTE 2022</t>
  </si>
  <si>
    <t>Lecture Notes in Electrical Engineering</t>
  </si>
  <si>
    <t>1028 LNEE</t>
  </si>
  <si>
    <t>https://www.scopus.com/inward/record.uri?eid=2-s2.0-85164021808&amp;partnerID=40&amp;md5=ba3b4c8b601d27e260d4d0212c5041e0</t>
  </si>
  <si>
    <t>The proceedings contain 105 papers. The special focus in this conference is on Computer Science and its Applications. The topics include: Automatic Classification for Representative Spatio-temporal-Based Event Document Using Machine Learning; case Monitoring for Secondary Battery Transfer with Enhanced Fire Prevention and Stability; effective Use of Knowledge Graphs in a Language Representation Model; the Performance Analysis of Lightweight Neural Networks for Salient Object Detection; random Forest in Federated Learning Setting; Observation Noise Covariance Matrix Initialization-Based Objective State Estimation for Kalman Filter Using SVR; pendulum: An I/O Efficient Algorithm for Nearest Surrounder Queries in 3D Space; proposal of Telehealth Service Reference Models as a Prerequisite for Cybersecurity Risk Analysis; a Challenge of the Representative Spatiotemporal Document Classification and Spatiotemporal Information Extraction; ioT Sensor Predictive Analysis System Using Apache Spark in Edge Cloud Environment; metaOps: Metaverse Operations for Large-Scale Metaverse Services on Distributed Cloud; a Study on the Improvement of Internet Comment Accuracy Using Deep Learning; development of the Fire Analysis Framework for the Thermal Power Plant; mortality Forecasting Using Data Augmentation; spatial–Temporal Reservation-Based Multi-vehicle Cooperative Speed Guidance; a Research on Quantum Repeater Platform Using Drone: Utilization Methods and Considerations; implementation of Virtual Sensor for Semiconductor Process Verification Using Machine Learning; an Analysis of the Longitudinal Changes in the Determining Factors for Adolescents’ Self-esteem with Random Forests; Design of Multi-channel Ethernet System Based on FPGA; Design of 2D to 3D Pose Estimation Using NeRF Image View Synthesis; pet Multiple Behavior Recognition Through Sensor Data Synthesis; Establishment of NLP-Based Greenwashing Pattern Detection Service.</t>
  </si>
  <si>
    <t>Park J.S.; Yang L.T.; Pan Y.; Pan Y.; Park J.H.</t>
  </si>
  <si>
    <t>19 December 2022 through 21 December 2022</t>
  </si>
  <si>
    <t>Vientiane</t>
  </si>
  <si>
    <t>978-981991251-3</t>
  </si>
  <si>
    <t>Lect. Notes Electr. Eng.</t>
  </si>
  <si>
    <t>2-s2.0-85164021808</t>
  </si>
  <si>
    <t>Yim T.Y.; Zhang Y.; Tan W.; Lam T.-W.; Yiu S.M.</t>
  </si>
  <si>
    <t>Yim, Tik Yu (58886356100); Zhang, Yuxuan (58886334300); Tan, Wenting (58886334700); Lam, Tak-Wah (7202523165); Yiu, Siu Ming (7003282240)</t>
  </si>
  <si>
    <t>58886356100; 58886334300; 58886334700; 7202523165; 7003282240</t>
  </si>
  <si>
    <t>Meticulously Analyzing ESG Disclosure: A Data-Driven Approach</t>
  </si>
  <si>
    <t>Proceedings - 2023 IEEE International Conference on Big Data, BigData 2023</t>
  </si>
  <si>
    <t>10.1109/BigData59044.2023.10386467</t>
  </si>
  <si>
    <t>https://www.scopus.com/inward/record.uri?eid=2-s2.0-85184983316&amp;doi=10.1109%2fBigData59044.2023.10386467&amp;partnerID=40&amp;md5=e443eaeaee7db37fb7d36af209105b49</t>
  </si>
  <si>
    <t>University of Hong Kong, Department of Computer Science, Hong Kong</t>
  </si>
  <si>
    <t>Yim T.Y., University of Hong Kong, Department of Computer Science, Hong Kong; Zhang Y., University of Hong Kong, Department of Computer Science, Hong Kong; Tan W., University of Hong Kong, Department of Computer Science, Hong Kong; Lam T.-W., University of Hong Kong, Department of Computer Science, Hong Kong; Yiu S.M., University of Hong Kong, Department of Computer Science, Hong Kong</t>
  </si>
  <si>
    <t>Using NLP to analyze ESG reports has gained a lot of attention. However, existing supervised learning approaches rely on high-level and predetermined ESG topics (as used by reporting standards/rating agencies), which often fail to capture specific, latest trends and impactful issues in specific industries, while fully unsupervised approaches yield generic topics that are not useful for practical analysis. We proposed a novel data-driven and dynamic approach that base on the report contents to identify important and trendy issues that cannot be revealed by previous approaches. Technically speaking, our approach combines supervised text classification on industry-specific material topics with unsupervised topic modeling. The identified issues can be ranked using a simple word counting method. To illustrate the usefulness of our methodology, we apply it to a set of ESG reports from the banking industry. The identified issues, representing the trendy issues, can also be used to show the different priorities of focuses between banks from different regions. Time-series analysis can be done as well to see the changes in priority of issues over time. We are able to validate (indirectly and intuitively) that some of the issues should be correct, which show that our approach is promising.  © 2023 IEEE.</t>
  </si>
  <si>
    <t>ESG disclosure; NLP; SASB; Sustainability; Topic Modeling</t>
  </si>
  <si>
    <t>Big data; Classification (of information); Natural language processing systems; Text processing; Data dynamics; Data-driven approach; Dynamic approaches; ESG disclosure; Rating agencies; Reporting standards; SASB; Supervised learning approaches; Topic Modeling; Unsupervised approaches; Time series analysis</t>
  </si>
  <si>
    <t>HKU-SCF FinTech Academy; RGC, (T35-710/20-R); Shenzhen-Hong Kong-Macao Science and Technology Plan Project, (SGDX20210823103537030)</t>
  </si>
  <si>
    <t>This project is partially supported by HKU-SCF FinTech Academy, Shenzhen-Hong Kong-Macao Science and Technology Plan Project (Category C Project: SGDX20210823103537030), and Theme-based Research Scheme of RGC, Hong Kong (T35-710/20-R).</t>
  </si>
  <si>
    <t>Luccioni A., Baylor E., Duchene N., Analyzing sustainability reports using natural language processing, (2020); Webersinke N., Kraus M., Bingler J.A., Leippold M., Climatebert: A pretrained language model for climaterelated text, (2021); Amel-Zadeh A., Chen M., Mussalli G., Weinberg M., NLP for SDGs: Measuring Corporate Alignment with the Sustainable Development Goals, Columbia Business School Research Paper, (2021); Kheradmand E., Serre D., Morales M., Robert C.B., A NLPBased Analysis of Alignment of Organizations' Climate-Related Risk Disclosures with Material Risks and Metrics, (2021); Hughes A., Urban M.A., Wojcik D., Alternative ESG ratings: How technological innovation is reshaping sustainable investment, Sustainability, 13, (2021); Raman N., Bang G., Nourbakhsh A., Mapping ESG trends by distant supervision of neural language models, Machine Learning and Knowledge Extraction, 2, pp. 453-468, (2020); Rahdari A.H., Rostamy A.A.A., Designing a general set of sustainability indicators at the corporate level, Journal of Cleaner Production, 108, pp. 757-771, (2015); Baier P., Berninger M., Kiesel F., Environmental, social and governance reporting in annual reports: A textual analysis, Financial Markets, Institutions &amp; Instruments, 29, pp. 93-118, (2020); Chang I.C., Yu T., Chang Y., Yu T., Applying Text Mining, Clustering Analysis, and Latent Dirichlet Allocation Techniques for Topic Classification of Environmental Education Journals, Sustainability, (2021); Aumiller D., Almasian S., Lackner S., Gertz M., Structural text segmentation of legal documents, pp. 2-11, (2021); Tunstall L., Reimers N., Jo U.E.S., Bates L., Korat D., Wasserblat M., Pereg O., Efficient Few-Shot Learning Without Prompts, (2022); Grootendorst M., BERTopic: Neural topic modeling with a class-based TF-IDF procedure, (2022)</t>
  </si>
  <si>
    <t>T.-W. Lam; University of Hong Kong, Department of Computer Science, Hong Kong; email: twlam@cs.hku.hk; S.M. Yiu; University of Hong Kong, Department of Computer Science, Hong Kong; email: smyiu@cs.hku.hk</t>
  </si>
  <si>
    <t>He J.; Palpanas T.; Hu X.; Cuzzocrea A.; Dou D.; Slezak D.; Wang W.; Gruca A.; Lin J.C.-W.; Agrawal R.</t>
  </si>
  <si>
    <t>Ankura; IEEE Dataport</t>
  </si>
  <si>
    <t>2023 IEEE International Conference on Big Data, BigData 2023</t>
  </si>
  <si>
    <t>15 December 2023 through 18 December 2023</t>
  </si>
  <si>
    <t>Sorrento</t>
  </si>
  <si>
    <t>979-835032445-7</t>
  </si>
  <si>
    <t>Proc. - IEEE Int. Conf. Big Data, BigData</t>
  </si>
  <si>
    <t>2-s2.0-85184983316</t>
  </si>
  <si>
    <t>EMNLP 2023 - 2023 Conference on Empirical Methods in Natural Language Processing, Proceedings of the System Demonstrations</t>
  </si>
  <si>
    <t>https://www.scopus.com/inward/record.uri?eid=2-s2.0-85184817822&amp;partnerID=40&amp;md5=bfd6fa1060f191111e9a5c1f4228cb09</t>
  </si>
  <si>
    <t>The proceedings contain 52 papers. The topics discussed include: fabricator: an open source toolkit for generating labeled training data with teacher LLMs; end-to-end evaluation for low-latency simultaneous speech translation; ChatReport: democratizing sustainability disclosure analysis through LLM-based tools; RaLLe: a framework for developing and evaluating retrieval-augmented large language models; VIST5: an adaptive, retrieval-augmented language model for visualization-oriented dialog; koala: an index for quantifying overlaps with pre-training corpora; Sudowoodo: a Chinese lyric imitation system with source lyrics; ConvLab-3: a flexible dialogue system toolkit based on a unified data format; FLEEK: factual error detection and correction with evidence retrieved from external knowledge; and YATO: yet another deep learning based text analysis open toolkit.</t>
  </si>
  <si>
    <t>Feng Y.; Lefever E.</t>
  </si>
  <si>
    <t>2023 Conference on Empirical Methods in Natural Language Processing, EMNLP 2023</t>
  </si>
  <si>
    <t>6 December 2023 through 10 December 2023</t>
  </si>
  <si>
    <t>EMNLP - Conf. Empir. Methods Nat. Lang. Process., Proc. Syst. Demonstr.</t>
  </si>
  <si>
    <t>2-s2.0-85184817822</t>
  </si>
  <si>
    <t>Hillebrand L.; Dilmaghani T.; Morad M.; Pielka M.; Kliem B.; Temath C.; Leonhard D.; Loitz R.; Bell T.; Deußer T.; Stenzel R.; Sifa R.</t>
  </si>
  <si>
    <t>Hillebrand, Lars (57211292141); Dilmaghani, Tim (57849020100); Morad, Milad (58335913800); Pielka, Maren (57211157805); Kliem, Bernd (57211289369); Temath, Christian (36195897900); Leonhard, David (58340545800); Loitz, Rüdiger (57211298397); Bell, Thiago (57211294725); Deußer, Tobias (57745437900); Stenzel, Robin (57211199636); Sifa, Rafet (55546297500)</t>
  </si>
  <si>
    <t>57211292141; 57849020100; 58335913800; 57211157805; 57211289369; 36195897900; 58340545800; 57211298397; 57211294725; 57745437900; 57211199636; 55546297500</t>
  </si>
  <si>
    <t>sustain.AI: a Recommender System to analyze Sustainability Reports</t>
  </si>
  <si>
    <t>19th International Conference on Artificial Intelligence and Law, ICAIL 2023 - Proceedings of the Conference</t>
  </si>
  <si>
    <t>10.1145/3594536.3595131</t>
  </si>
  <si>
    <t>https://www.scopus.com/inward/record.uri?eid=2-s2.0-85177816236&amp;doi=10.1145%2f3594536.3595131&amp;partnerID=40&amp;md5=67163f4c5547cdddbd77eb43ce0d8497</t>
  </si>
  <si>
    <t>PricewaterhouseCoopers GmbH, Düsseldorf, Germany; Fraunhofer IAIS Bonn, Germany</t>
  </si>
  <si>
    <t>Hillebrand L., Fraunhofer IAIS Bonn, Germany; Dilmaghani T., PricewaterhouseCoopers GmbH, Düsseldorf, Germany; Morad M., Fraunhofer IAIS Bonn, Germany; Pielka M., Fraunhofer IAIS Bonn, Germany; Kliem B., PricewaterhouseCoopers GmbH, Düsseldorf, Germany; Temath C., Fraunhofer IAIS Bonn, Germany; Leonhard D., Fraunhofer IAIS Bonn, Germany; Loitz R., PricewaterhouseCoopers GmbH, Düsseldorf, Germany; Bell T., Fraunhofer IAIS Bonn, Germany; Deußer T., Fraunhofer IAIS Bonn, Germany; Stenzel R., Fraunhofer IAIS Bonn, Germany; Sifa R., Fraunhofer IAIS Bonn, Germany</t>
  </si>
  <si>
    <t>We present sustain.AI, an intelligent, context-aware recommender system that assists auditors and financial investors as well as the general public to efficiently analyze companies’ sustainability reports. The tool leverages an end-to-end trainable architecture that couples a BERT-based encoding module with a multi-label classification head to match relevant text passages from sustainability reports to their respective law regulations from the Global Reporting Initiative (GRI) standards. We evaluate our model on two novel German sustainability reporting data sets and consistently achieve a significantly higher recommendation performance compared to multiple strong baselines. Furthermore, sustain.AI is publicly available for everyone at https://sustain.ki.nrw/. © ICAIL 2023. All rights reserved.</t>
  </si>
  <si>
    <t>natural language processing; recommender system; sustainability</t>
  </si>
  <si>
    <t>Classification (of information); Laws and legislation; Natural language processing systems; Recommender systems; Text processing; Context-aware recommender systems; Encoding modules; End to end; Financial investors; General publics; Language processing; Multi-label classifications; Natural language processing; Natural languages; Sustainability report; Sustainable development</t>
  </si>
  <si>
    <t>Lamarr-Institute for Machine Learning and Artificial Intelligence; Bundesministerium für Bildung und Forschung, BMBF</t>
  </si>
  <si>
    <t>This research has been partially funded by the Federal Ministry of Education and Research of Germany and the state of North-Rhine Westphalia as part of the Lamarr-Institute for Machine Learning and Artificial Intelligence.</t>
  </si>
  <si>
    <t>Agombar R., Luebbering M., Sifa R., A clustering backed deep learning approach for document layout analysis, Proc. CD-MAKE., (2020); Angin M., Tasdemir B., Yilmaz C.A., Demiralp G., Atay M., Angin P., Dikmener G., A RoBERTa Approach for Automated Processing of Sustainability Reports, Sustainability, (2022); Devlin J., Chang M.-W., Lee K., Toutanova K., BERT: Pre-training of Deep Bidirectional Transformers for Language Understanding, Proc. NAACL., (2019); Ester M., Kriegel H.-P., Sander J., Xu X., A density-based algorithm for discovering clusters in large spatial databases with noise, Proc. KDD., (1996); Goel T., Jain P., Verma I., Dey L., Paliwal S., Mining company sustainability reports to aid financial decision-making, Workshop on Knowledge Discovery from Unstructured Data in Financial Services, (2020); Gutierrez-Bustamante M., Espinosa-Leal L., Natural Language Processing Methods for Scoring Sustainability Reports—A Study of Nordic Listed Companies, Sustainability, (2022); Hillebrand L., Deusser T., Dilmaghani T., Kliem B., Loitz R., Bauckhage C., Sifa R., KPI-BERT: A joint Named Entity Recognition and Relation Extraction Model for Financial Reports, Proc. ICPR., (2022); Hillebrand L., Deusser T., Dilmaghani T., Kliem B., Loitz R., Bauckhage C., Sifa R., Towards automating Numerical Consistency Checks in Financial Reports, Proc. BigData., (2022); Liu Y., Ott M., Goyal N., Du J., Joshi M., Chen D., Levy O., Lewis M., Zettlemoyer L., Stoyanov V., RoBERTa: A Robustly Optimized BERT Pretraining Approach, (2019); Loshchilov I., Hutter F., Decoupled Weight Decay Regularization, Proc. ICLR., (2019); Moreno A.-I., Caminero T., Application of text mining to the analysis of climate-related disclosures, International Review of Financial Analysis, 2022, (2022); Ramamurthy R., Pielka M., Stenzel R., Bauckhage C., Sifa R., Khameneh T., Warning U., Kliem B., Loitz R., ALiBERT: improved automated list inspection (ALI) with BERT, Proc. DocEng., (2021); Ramos J., Using tf-idf to determine word relevance in document queries, (2003); Ren S., He K., Girshick R., Sun J., Faster r-cnn: Towards real-time object detection with region proposal networks, (2015); Schuster M., Nakajima K., Japanese and korean voice search, Proc. ICASSP., (2012); Sifa R., Ladi A., Pielka M., Ramamurthy R., Hillebrand L., Kirsch B., Biesner D., Stenzel R., Bell T., Lubbering M., Et al., Towards automated auditing with machine learning, Proc. DocEng., (2019)</t>
  </si>
  <si>
    <t>Association for Computing Machinery, Inc</t>
  </si>
  <si>
    <t>Centro Algoritmi; et al.; International Association for Artificial Intelligence and Law; JUSGOV - Research Center in Justice and Governance; Universidade do Minho Informatics Department at Engineering School; Universidade do Minho Law School</t>
  </si>
  <si>
    <t>19th International Conference on Artificial Intelligence and Law, ICAIL 2023</t>
  </si>
  <si>
    <t>19 June 2023 through 23 June 2023</t>
  </si>
  <si>
    <t>Braga</t>
  </si>
  <si>
    <t>979-840070197-9</t>
  </si>
  <si>
    <t>Int. Conf. Artif. Intel. Law, ICAIL - Proc. Conf.</t>
  </si>
  <si>
    <t>2-s2.0-85177816236</t>
  </si>
  <si>
    <t>Usigbe M.J.; Asem-Hiablie S.; Uyeh D.D.; Iyiola O.; Park T.; Mallipeddi R.</t>
  </si>
  <si>
    <t>Usigbe, Member Joy (58512627500); Asem-Hiablie, Senorpe (36656958300); Uyeh, Daniel Dooyum (57194449611); Iyiola, Olayinka (57810689700); Park, Tusan (57202780408); Mallipeddi, Rammohan (25639919900)</t>
  </si>
  <si>
    <t>58512627500; 36656958300; 57194449611; 57810689700; 57202780408; 25639919900</t>
  </si>
  <si>
    <t>Enhancing resilience in agricultural production systems with AI-based technologies</t>
  </si>
  <si>
    <t>Environment, Development and Sustainability</t>
  </si>
  <si>
    <t>10.1007/s10668-023-03588-0</t>
  </si>
  <si>
    <t>https://www.scopus.com/inward/record.uri?eid=2-s2.0-85167652363&amp;doi=10.1007%2fs10668-023-03588-0&amp;partnerID=40&amp;md5=7d6086921209828d35100c356b62f363</t>
  </si>
  <si>
    <t>Department of Artificial Intelligence, School of Electronics Engineering, Kyungpook National University, Daegu, 41566, South Korea; Biotechnology, Shell International Exploration and Production Inc, Houston, TX, United States; Department of Biosystems and Agricultural Engineering, Michigan State University, East Lansing, United States; Department of Hydro Science and Engineering, Technische Universität Dresden, Dresden, Germany; Department of Bio-Industrial Machinery Engineering, Kyungpook National University, Daegu, 41566, South Korea; Smart Agriculture Innovation Center, Kyungpook National University, Daegu, 41566, South Korea</t>
  </si>
  <si>
    <t>Usigbe M.J., Department of Artificial Intelligence, School of Electronics Engineering, Kyungpook National University, Daegu, 41566, South Korea; Asem-Hiablie S., Biotechnology, Shell International Exploration and Production Inc, Houston, TX, United States; Uyeh D.D., Department of Biosystems and Agricultural Engineering, Michigan State University, East Lansing, United States; Iyiola O., Department of Hydro Science and Engineering, Technische Universität Dresden, Dresden, Germany; Park T., Department of Bio-Industrial Machinery Engineering, Kyungpook National University, Daegu, 41566, South Korea, Smart Agriculture Innovation Center, Kyungpook National University, Daegu, 41566, South Korea; Mallipeddi R., Department of Artificial Intelligence, School of Electronics Engineering, Kyungpook National University, Daegu, 41566, South Korea</t>
  </si>
  <si>
    <t>Agricultural production systems play a crucial role in global societal sustenance as they provide the world's food, fuel, and fiber supplies. However, these systems face numerous challenges including climate change and resource depletion. Modern technologies powered by artificial intelligence (AI) can help address these challenges by contributing to revolutionizing agricultural production and building resilience. While there has been a growing body of research on AI-based technologies in agricultural production systems, comprehensive literature reviews on the potential of AI-based technologies in enhancing resilience, and sustainability in agricultural production systems is lacking to the extent of the authors’ knowledge. Additionally, some studies have focused on specific AI-based technologies such as internet of things, creating a gap in ascertaining the impact of the cumulative application of these techniques. This review aims to fill these gaps by exploring the trends in the emergence of AI technologies and applications in agricultural production systems. It also investigates the integration of these technologies into traditional farming operations and driving climate-smart agriculture (CSA). Data on automation systems, AI applications, and CSA were gathered from peer-reviewed publications, reports, and public databases. Two Natural Language Processing (NLP) tools were utilized: the Iris.ai application and an in-house NLP tool developed with Fast.ai-NLP (the Fast.ai deep learning library). The Iris.ai-NLP tool extracted a thousand papers between 1940 and 2021, while the Fast.ai-NLP extracted forty thousand papers from early 1900s to 2023. These extracted papers were finally revised to a concise reading list of a hundred and thirty four papers. Results showed that greater attention has been given to AI-based technologies and models that enhanced production systems. The collective application of AI-based techniques can improve food security and environmental sustainability by optimizing processes to increase yield and aiding in effective monitoring to decrease environmental emissions such as greenhouse gases. The analyzed studies using NLP tools showed how AI technologies could address limitations in the agricultural sector and contribute to improving productivity, resilience to climate change, and food security. Rapid implementation of these technologies in agricultural production systems worldwide has the potential to address challenges such as, resource degradation and depletion, skilled labor shortages, and high input costs. © 2023, The Author(s), under exclusive licence to Springer Nature B.V.</t>
  </si>
  <si>
    <t>Artificial intelligence; Autonomous growing; Climate-smart agriculture; Controlled environments agriculture; Food security; Natural language processing</t>
  </si>
  <si>
    <t>Ministry of Education, MOE, (2021R1I1A3049810); National Research Foundation of Korea, NRF</t>
  </si>
  <si>
    <t xml:space="preserve">This work was supported by the Basic Science Research Program through the National Research Foundation of Korea (NRF) funded by the Ministry of Education (2021R1I1A3049810). </t>
  </si>
  <si>
    <t>Abbasi R., Martinez P., Ahmad R., The digitization of agricultural industry–a systematic literature review on agriculture 4.0, Smart Agricultural Technology, (2022); Abbasi S., Choukolaei H.A., A,, systematic review of green supply chain network design literature focusing on carbon policy, Decision Analytics Journal, (2023); Acosta M.; Aggarwal P.K., Et al., The climate-smart village approach: Framework of an integrative strategy for scaling up adaptation options in agriculture, Ecology and Society, 23, (2018); Ahmed U., Et al., A nutrient recommendation system for soil fertilization based on evolutionary computation, Computers and Electronics in Agriculture, 189, (2021); Ajani O.S., Et al., Greenhouse Micro-Climate Prediction Based on Fixed Sensor Placements: A Machine Learning Approach, Mathematics, 1114, (2023); Amitrano C.; Robotic watering unit, Google Patents, (2012); Arefi A., Et al., Recognition and localization of ripen tomato based on machine vision, Australian Journal of Crop Science, 5, pp. 1144-1149, (2011); Ashraf M.A., Kondo N., Shiigi T., Use of machine vision to sort tomato seedlings for grafting robot, Engineering in Agriculture, Environment and Food, 4, pp. 119-125, (2011); Balducci F., Impedovo D., Pirlo G., Machine Learning Applications on Agricultural Datasets for Smart Farm Enhancement, Machines, 6, 3, (2018); Bannerjee G., Et al., Artificial intelligence in agriculture: A literature survey, International Journal of Scientific Research in Computer Science Applications and Management Studies, 7, 3, pp. 1-6, (2018); Barnea E., Mairon R., Ben-Shahar O., Colour-agnostic shape-based 3D fruit detection for crop harvesting robots, Biosystems Engineering, 146, pp. 57-70, (2016); Barth R., Hemming J., van Henten E.J., Design of an eye-in-hand sensing and servo control framework for harvesting robotics in dense vegetation, Biosystems Engineering, 146, pp. 71-84, (2016); Bawden O., Et al., Robot for weed species plan” specific management, Journal of Field Robotics, 34, pp. 1179-1199, (2017); Bayati M., Fotouhi R., A mobile robotic platform for crop monitoring, Advances in Robotics &amp; Automation, 7, 1, (2018); Beal C.; Binas J.L., Luginbuehlbengio Y., Reinforcement learning for sustainable agriculture, ICML, (2019); Bogue R., Fruit picking robots: Has their time come?, Industrial Robot: THe International Journal of Robotics Research and Application, 47, 2, pp. 141-145, (2020); Both A.J., Et al., Hydroponic lettuce production influenced by integrated supplemental light levels in a controlled environment agriculture facility: Experimental results, (1997); Boursianis A.D., Et al., Internet of things (IoT) and agricultural unmanned aerial vehicles (UAVs) in smart farming: A comprehensive review, Internet of Things, 18, (2022); Brach E.J., Et al., Use Of Laser Fluorescence To Study Lettuce Growth And Development Under Controlled Environment, In Optics &amp; Photonics, (1978); Bronson K., Smart farming: Including rights holders for responsible agricultural innovation, Technology Innovation Management Review, 8, pp. 7-14, (2018); Cen H., Et al., Nondestructive detection of chilling injury in cucumber fruit using hyperspectral imaging with feature selection and supervised classification, Postharvest Biology and Technology, 111, pp. 352-361, (2016); Chandavale A., Et al., Automated Systems for Smart Agriculture, In 2019 IEEE Pune Section International Conference (Punecon), (2019); Chang D.-H., Islam S., Estimation of Soil Physical Properties Using Remote Sensing and Artificial Neural Network, Remote Sensing of Environment, 74, pp. 534-544, (2000); Chen W.-H., Mattson N.S., You F., Intelligent control and energy optimization in controlled environment agriculture via nonlinear model predictive control of semi-closed greenhouse, Applied Energy, 320, (2022); Chengmatson B.E.T., (2015); Chieochan O., Saokaew A., Boonchieng E., Internet of things (IOT) for smart solar energy: A case study of the smart farm at Maejo University, 2017 International Conference on Control, Automation and Information Sciences (ICCAIS), pp. 262-267, (2017); Cohen A.R., Et al., Dynamically controlled environment agriculture: Integrating machine learning and mechanistic and physiological models for sustainable food cultivation, ACS ES&amp;T Engineering, 2, 1, pp. 3-19, (2021); Cornforth I.S., Sinclair A.G., Two pot techniques for controlled-environment cabinets, New Zealand Journal of Experimental Agriculture, 5, pp. 189-192, (1977); Culibrinadadios F.B.E.P., Smart farm using wireless sensor network for data acquisition and power control distribution, International Conference on Humanoid, Nanotechnology, Information Technology,Communication and Control, Environment and Management (HNICEM), 20, (2015); Deutsch C.A., Et al., Increase in crop losses to insect pests in a warming climate, Science, 361, 6405, pp. 916-919, (2018); Dorosh P.A.A., Kennedytorero M.; Dsouza A., Et al., Exploring the landscape of controlled environment agriculture research: A systematic scoping review of trends and topics, Agricultural Systems, 209, (2023); Fao F., The impact of disasters and crises on agriculture and food security, Report, (2018); Fao F., How is COVID-19 affecting the fisheries and aquaculture food systems, Rome, (2020); Fernando S.; Fogg L.W., (1979); Forch W., Et al., CCAFS Site Portfolio: Core Sites in the CCAFS Regions, (2013); Fynn R.P., Roller W.L., Keener H.M., A decision model for nutrition management in controlled environment agriculture, Agricultural Systems, 31, pp. 35-53, (1989); Gagliardi G.; Gaozhou G.H.Y., And X.M, (2012); Gharpankar S., Plant Leaf Disease Detection using Convolutional Neural Networks, Int. J. Res. Appl. Sci. Eng. Technol, 8, 11, pp. 494-499, (2020); Gianessi L.P., Reigner N.P., The value of herbicides in US crop production, Weed Technology, 21, 2, pp. 559-566, (2007); Godfray H.C.J., Et al., Food security: the challenge of feeding 9 billion people, Science, 327, 5967, pp. 812-818, (2010); Hao P., Et al., Feature selection of time series MODIS data for early crop classification using random forest: A case study in Kansas, USA, Remote Sensing, 7, 5, pp. 5347-5369, (2015); Hastie T.J.R., Tibshiranifriedman J.H., (2001); Hauwillerjin J.I.Y., Systems and method for creating agricultural decision and application maps for automated agricultural machines, Google Patents, (2001); Helm J.M., Et al., Machine learning and artificial intelligence: Definitions, applications, and future directions, Current Reviews in Musculoskeletal Medicine, 13, pp. 69-76, (2020); Hemming J., (2014); Hemming S., Et al., Cherry tomato production in intelligent greenhouses—Sensors and AI for control of climate, irrigation, crop yield, and quality, Sensors, 20, 22, (2020); Hu G., You F., Renewable energy-powered semi-closed greenhouse for sustainable crop production using model predictive control and machine learning for energy management, Renewable and Sustainable Energy Reviews, 168, (2022); Jin X., Et al., Artificial intelligence biosensors: Challenges and prospects, Biosensors &amp; Bioelectronics, 165, (2020); Jirata M.S., Greykilawe E., Ethiopia Climate-Smart Agriculture Scoping Study. FAO, (2016); Kakraliya S.K., Et al., Effect of climate-smart agriculture practices on climate change adaptation, greenhouse gas mitigation and economic efficiency of rice-wheat system in India, Agriculture, 11, 12, (2021); Karimi Y., Et al., Application of support vector machine technology for weed and nitrogen stress detection in corn, Computers and Electronics in Agriculture, 51, 1-2, pp. 99-109, (2006); Kassim M.R.M.I., Matyusoff I.M., Applications of Internet of Things in Mushroom Farm Management. 2019 13th International Conference on Sensing Technology (ICST), pp. 1-6, (2019); Kestur R., Meduri A., Narasipura O., MangoNet: A deep semantic segmentation architecture for a method to detect and count mangoes in an open orchard, Engineering Applications of Artificial Intelligence, 77, pp. 59-69, (2019); Khatri-Chhetri A., Et al., Farmers' prioritization of climate-smart agriculture (CSA) technologies, Agricultural Systems, 151, pp. 184-191, (2017); Khujamatovtoshtemirov K.E.T., Wireless sensor networks based Agriculture 4.0: Challenges and apportions, In 2020 International Conference on Information Science and Communications Technologies (ICISCT) IEEE, (2020); Kim J.Y., Et al., Open-source electronics for plant phenotyping and irrigation in controlled environment, Smart Agricultural Technology, 3, (2023); Landstrom D.K., (1983); Li X., (2006); Lipper L., Et al., Climate-smart agriculture for food security, Nature Climate Change, 4, 12, pp. 1068-1072, (2014); Lottes P., Et al., UAV-based crop and weed classification for smart farming, IEEE International Conference on Robotics and Automation (ICRA), 2017, pp. 3024-3031, (2017); Maroli A., Narwane V.S., Gardas B.B., Applications of IoT for achieving sustainability in agricultural sector: A comprehensive review, Journal of Environmental Management, 298, (2021); Marsland S.R., Machine Learning - An Algorithmic Perspective, In Chapman and Hall / CRC Machine Learning and Pattern Recognition Series, (2009); Martin-Martin A., Et al., Google Scholar, Microsoft Academic, Scopus, Dimensions, Web of Science, and OpenCitations’ COCI: A multidisciplinary comparison of coverage via citations, Scientometrics, 126, 1, pp. 871-906, (2021); McNunn G., Et al., Climate smart agriculture opportunities for mitigating soil greenhouse gas emissions across the US Corn-Belt, Journal of Cleaner Production, 268, (2020); Mehta P., Automation in agriculture: Agribot the next generation weed detection and herbicide sprayer-a review, Journal of Basic and Applied Engineering Research, 3, 3, pp. 234-238, (2016); Mendez G.R.M.A., Md Yunusmukhopadhyay S.C., A WiFi based smart wireless sensor network for an agricultural environment. 2011 Fifth International Conference on Sensing Technology: p, pp. 405-410, (2011); Mikhaylov A., Et al., Global climate change and greenhouse effect, Entrepreneurship and Sustainability Issues, 7, 4, (2020); Mohri M.A., Rostamizadehtalwalkar A.S., (2012); Muangprathub J., Et al., IoT and agriculture data analysis for smart farm, Computers and Electronics in Agriculture, 156, pp. 467-474, (2019); Mendez G.R.M.A., Md Yunusmukhopadhyay S.C., A WiFi based smart wireless sensor network for an agricultural environment. 2011 Fifth International Conference on Sensing Technology: p, pp. 405-410, (2011); Naik N.S.V.V., Shetedanve S.R., (2016)Precision agriculture robot for seeding function, International Conference on Inventive Computation Technologies (ICICT), 2, pp. 1-3, (2016); Naik H.S., Et al., A real-time phenotyping framework using machine learning for plant stress severity rating in soybean, Plant Methods, 13, 1, pp. 1-12, (2017); Nandeeshkalpana T.H., Smart multipurpose agricultural robot, IEEE International Conference on Electronics, Computing and Communication Technologies (CONECCT), 202, (2021); Nandimahmood P.K.M.A.; Narasimham S., Subbarao D., Relationship between climate change and agriculture–a review, International Journal of Science Environmental Technology, 6, 5, pp. 3011-3025, (2017); Nesteruk S., Et al., Image compression and plants classification using machine learning in controlled-environment agriculture: antarctic station use case, IEEE Sensors Journal, 21, pp. 17564-17572, (2021); Niles M.T., Et al., The early food insecurity impacts of COVID-19, Nutrients, 12, 7, (2020); Oberti R., Et al., Selective spraying of grapevines for disease control using a modular agricultural robot, Biosystems Engineering, 146, pp. 203-215, (2016); Oerke E., Crop Losses to Pests. Journal of Agricultural Science. Journal of Agricultural Science, Toronto, ON, (2006); Ojango J.M., Et al., System characteristics and management practices for small ruminant production in “Climate Smart Villages” of Kenya, Animal Genetic Resources/resources Génétiques Animales/recursos Genéticos Animales, 58, pp. 101-110, (2016); (2019) the State of Food Security and Nutrition in the World, 2019, (2019); Ostovar A., Ringdahl O., Hellstrom T., Adaptive image thresholding of yellow peppers for a harvesting robot, Robotics, 7, 1, (2018); Pagliacci F., Et al., Drivers of farmers adoption and continuation of climate-smart agricultural practices A study from northeastern Italy, Science of the Total Environment, 710, (2020); Partel V., Kakarla S.C., Ampatzidis Y., Development and evaluation of a low-cost and smart technology for precision weed management utilizing artificial intelligence, Computers and Electronics in Agriculture, 157, pp. 339-350, (2019); Partey S.T., Et al., Developing climate-smart agriculture to face climate variability in West Africa: Challenges and lessons learnt, Journal of Cleaner Production, (2018); Paul K., Et al., Viable smart sensors and their application in data driven agriculture, Computers and Electronics in Agriculture, 198, (2022); Pilli S.K., Et al., eAGROBOT—A Robot for Early Crop Disease Detection Using Image Processing. in 2015 2Nd International Conference on Electronics and Communication Systems, (2015); Pivoto D., Et al., Scientific development of smart farming technologies and their application in Brazil, Information Processing in Agriculture, 5, 1, pp. 21-32, (2018); Power D.J.; Qi L., Et al., Design of remote control system for automatic sprayer based on GPRS in greenhouse, Transactions of the Chinese Society of Agricultural Engineering, 32, 23, pp. 51-57, (2016); Ragaveena S., Shirly Edward A., Surendran U., Smart controlled environment agriculture methods: A holistic review, Reviews in Environmental Science and Bio/technology, 20, 4, pp. 887-913, (2021); Raihan A., An econometric evaluation of the effects of economic growth, energy use, and agricultural value added on carbon dioxide emissions in Vietnam, Asia-Pacific Journal of Regional Science, pp. 1-32, (2023); Rath T., Kawollek M., Robotic harvesting of Gerbera Jamesonii based on detection and three-dimensional modeling of cut flower pedicels, Computers and Electronics in Agriculture, 66, pp. 85-92, (2009); Reddy Maddikunta P.K., Et al., Unmanned Aerial Vehicles in Smart Agriculture: Applications, Requirements, and Challenges, IEEE Sensors Journal, 21, pp. 17608-17619, (2021); Russwurm M., Korner M., Multi-temporal land cover classification with sequential recurrent encoders, ISPRS International Journal of Geo-Information, 7, 4, (2018); Sakai H., Et al., Accurate Position Detecting during Asparagus Spear Harvesting using a Laser Sensor, Engineering in Agriculture, Environment and Food, 6, pp. 105-110, (2013); Saleem M.H., Potgieter J., Arif K.M., Automation in agriculture by machine and deep learning techniques: A review of recent developments, Precision Agriculture, 22, pp. 2053-2091, (2021); Sanchez-Hermosilla J., (2010); Sanesane T.U.T.U., Artificial Intelligence and Deep Learning Applications in Crop Harvesting Robots -A Survey. In, (2021); Shaikh T.A., Rasool T., Lone F.R., Towards leveraging the role of machine learning and artificial intelligence in precision agriculture and smart farming, Computers and Electronics in Agriculture, 198, (2022); Shamshirband S., Et al., A multi-objective evolutionary algorithm for energy management of agricultural systems—a case study in Iran, Renewable and Sustainable Energy Reviews, 44, pp. 457-465, (2015); Shi X., Et al., State-of-the-art internet of things in protected agriculture, Sensors, 19, 8, (2019); Shiratohasebe Y.A.; Singh V., Misra A.K., Detection of plant leaf diseases using image segmentation and soft computing techniques, Information Processing in Agriculture, 4, 1, pp. 41-49, (2017); Sinha S.K., Et al., Plant identification using machine learning, Asian Conference on Innovation in Technology (ASIANCON), (2021); Siopongco J.D.R., Wassmannsander B.O., (2013); Songhe H.Y.; Srivastava G., Et al., Seed treatment with iron pyrite (FeS2) nanoparticles increases the production of spinach, RSC Advances, 4, pp. 58495-58504, (2014); Suge H., Re-examination on the role of vernalization and photoperiod in the flowering of brassica crops under controlled environment, Breeding Science, 34, pp. 171-180, (1984); Suma N., Et al., IOT Based Smart Agriculture Monitoring System International Journal on Recent and Innovation Trends in Computing and, Communication, 5, 2, (2017); Sutton R.S., Barto A.G., Reinforcement Learning: An Introduction, IEEE Transactions on Neural Networks, 16, pp. 285-286, (2005); Tajik S., Ayoubi S., Nourbakhsh F., Prediction of soil enzymes activity by digital terrain analysis: Comparing artificial neural network and multiple linear regression models, Environmental Engineering Science, 29, 8, pp. 798-806, (2012); Takakura T., SENSORS IN CONTROLLED ENVIRONMENT AGRICULTURE (CEA): MEASURING GROWTH AND DEVELOPMENT, (1992); Talari G., Et al., State of the art review of Big Data and web-based Decision Support Systems (DSS) for food safety risk assessment with respect to climate change, Trends in Food Science &amp; Technology, 126, pp. 192-204, (2022); Talaviya T., Et al., Implementation of artificial intelligence in agriculture for optimisation of irrigation and application of pesticides and herbicides, Artificial Intelligence in Agriculture, 4, pp. 58-73, (2020); Tao W., Et al., Review of the internet of things communication technologies in smart agriculture and challenges, Computers and Electronics in Agriculture, 189, (2021); Thomson A., Et al., Review of the potential for recycling CO2 from organic waste composting into plant production under controlled environment agriculture, Journal of Cleaner Production, 333, (2022); Uyeh D.D., Et al., Perspectives on the strategic importance of digitalization for Modernizing African Agriculture, Computers and Electronics in Agriculture, 211, (2023); Tobal A., Mokhtar S.A., Weeds identification using Evolutionary Artificial Intelligence Algorithm, Journal of Computer Science, 10, 8, pp. 1355-1361, (2014); Tripathi A.D., Et al., Estimates for world population and global food availability for global health, The role of functional food security in global health, pp. 3-24, (2019); Turkgunal A.E., And U, (2015); Vincent D.R., Et al., Sensors driven AI-based agriculture recommendation model for assessing land suitability, Sensors, 19, 17, (2019); Wang J., Et al., Effect of climate change on the yield of cereal crops: A review, Climate, 6, 2, (2018); Wheeler T., Von Braun J., Climate change impacts on global food security, Science, 341, 6145, pp. 508-513, (2013); Yoon C., Et al., Implement smart farm with IoT technology, In 2018 20Th International Conference on Advanced Communication Technology (ICACT), (2018); Zeng H., Et al., An IoT and Blockchain-based approach for the smart water management system in agriculture, Expert Systems, 40, 4, (2023); Zhai Z., Et al., Decision support systems for agriculture 4.0: Survey and challenges, Computers and Electronics in Agriculture, 170, (2020); Zhang B., Et al., Challenges and solutions of optical-based nondestructive quality inspection for robotic fruit and vegetable grading systems: A technical review, Trends in Food Science &amp; Technology, 81, pp. 213-231, (2018)</t>
  </si>
  <si>
    <t>R. Mallipeddi; Department of Artificial Intelligence, School of Electronics Engineering, Kyungpook National University, Daegu, 41566, South Korea; email: mallipeddi@knu.ac.kr</t>
  </si>
  <si>
    <t>Springer Science and Business Media B.V.</t>
  </si>
  <si>
    <t>1387585X</t>
  </si>
  <si>
    <t>EDSNB</t>
  </si>
  <si>
    <t>Environ. Dev. Sustainability</t>
  </si>
  <si>
    <t>Review</t>
  </si>
  <si>
    <t>2-s2.0-85167652363</t>
  </si>
  <si>
    <t>Making amends or downplaying? The impact of ESG incidents on boilerplate disclosure of CSR reports in Chinese companies</t>
  </si>
  <si>
    <t>10.1080/13504851.2024.2363990</t>
  </si>
  <si>
    <t>Routledge</t>
  </si>
  <si>
    <t>Appl. Econ. Lett.</t>
  </si>
  <si>
    <t>Leidner J.L.; Kamkova D.</t>
  </si>
  <si>
    <t>Leidner, Jochen L. (8946940800); Kamkova, Darya (55871318900)</t>
  </si>
  <si>
    <t>8946940800; 55871318900</t>
  </si>
  <si>
    <t>Making structured data searchable via natural language generation with an application to ESG data</t>
  </si>
  <si>
    <t>8132 LNAI</t>
  </si>
  <si>
    <t>10.1007/978-3-642-40769-7_43</t>
  </si>
  <si>
    <t>https://www.scopus.com/inward/record.uri?eid=2-s2.0-84884960938&amp;doi=10.1007%2f978-3-642-40769-7_43&amp;partnerID=40&amp;md5=8e70cf421d6460d57a7466254170a0a0</t>
  </si>
  <si>
    <t>Catalyst Lab, Thomson Reuters Global Resources, CH-6340 Baar, Neuhofstrasse 1, Switzerland</t>
  </si>
  <si>
    <t>Leidner J.L., Catalyst Lab, Thomson Reuters Global Resources, CH-6340 Baar, Neuhofstrasse 1, Switzerland; Kamkova D., Catalyst Lab, Thomson Reuters Global Resources, CH-6340 Baar, Neuhofstrasse 1, Switzerland</t>
  </si>
  <si>
    <t>Relational Databases are used to store structured data, which is typically accessed using report builders based on SQL queries. To search, forms need to be understood and filled out, which demands a high cognitive load. Due to the success of Web search engines, users have become acquainted with the easier mechanism of natural language search for accessing unstructured data. However, such keyword-based search methods are not easily applicable to structured data, especially where structured records contain non-textual content such as numbers. We present a method to make structured data, including numeric data, searchable with a Web search engine-like keyword search access mechanism. Our method is based on the creation of surrogate text documents using Natural Language Generation (NLG) methods that can then be retrieved by off-the-shelf search methods. We demonstrate that this method is effective by applying it to two real-life sized databases, a proprietary database comprising corporate Environmental, Social and Governance (ESG) data and a public-domain environmental pollution database, respectively, in a federated scenario. Our evaluation includes speed and index size investigations, and indicates effectiveness (P@1 = 84%, P@5 = 92%) and practicality of the method. © 2013 Springer-Verlag Berlin Heidelberg.</t>
  </si>
  <si>
    <t>Information retrieval; Query languages; Query processing; Search engines; Websites; Access mechanism; Cognitive loads; Environmental pollutions; Keyword-based search; Natural language generation; Natural languages; Relational Database; Unstructured data; Natural language processing systems</t>
  </si>
  <si>
    <t>Cafarella M.J., Halevy A., Madhavan J., Structured data on the Web, Communications of the ACM, 54, 2, pp. 72-79, (2011); KPMG International Survey of Corporate Responsibility Reporting 2008, (2008); Manning C.D., Raghavan P., Schutze H., An Introduction to Information Retrieval, (2008); Leidner J.L., Bos J., Dalmas T., Curran J.R., Clark S., Bannard C.J., Webber B.L., Steedman M., QED: The Edinburgh TREC-2003 question answering system, TREC Workshop Notes, pp. 631-635, (2003); Androutsopoulos I., Ritchie G.D., Thanisch P., Natural language interfaces to databases-an introduction, Natural Language Engineering, 1, 1, pp. 29-81, (1995); Blunschi L., Jossen C., Kossmann D., Mori M., Stockinger K., Data-thirsty business analysts need SODA: Search over data warehouse, Proceedings of the 20th ACM Conference on Information and Knowledge Management, CIKM 2011, pp. 2525-2528, (2011); Chen Y., Wang W., Liu Z., Lin X., Keyword search on structured and semistructured data, Proceedings of the 35th SIGMOD International Conference on Management of Data, SIGMOD 2009, pp. 1005-1010, (2009); Agrawal S., Chaudhuri S., Das G., DBXplorer: A system for keyword-based search over relational databases, Proceedings of the 18th International Conference on Data Engineering (ICDE), pp. 5-16, (2002); Bicer V., Tran T., Nedkov R., Ranking support for keyword search on structured data using relevance models, Proceedings of the 20th ACM International Conference on Information and Knowledge Management, CIKM 2011, pp. 1669-1678, (2011); Coffman J., Weaver A.C., Structured data retrieval using cover density ranking, Proceedings of the 2nd International Workshop on Keyword Search on Structured Data, KEYS 2010, pp. 11-16, (2010); Garcia-Alvarado C., Ordonez C., Keyword search across databases and documents, Proceedings of the 2nd International Workshop on Keyword Search on Structured Data, KEYS 2010, pp. 21-26, (2010); Li G., Ooi B.C., Feng J., Wang J., Zhou L., EASE: An effective 3-in-1 keyword search method for unstructured, semi-structured and structured data, Proceedings of the 2008 ACM SIGMOD International Conference on Management of Data, SIGMOD 2008, pp. 903-914, (2008); Environment, (2012); Harmancioglu N.B., Singh V.P., Alpaslan M.N., Environmental Data Management, (1998); Environmental Data Explorer, (2012); Kihn E., Zhizhin M., Siquig R., Redmon R., The environmental scenario generator (ESG): A distributed environmental data archive analysis tool, Data Science Journal, 3, pp. 10-28, (2004); Bicer V., Tran T., Abecker A., Nedkov R., KOIOS: Utilizing semantic search for easy-access and visualization of structured environmental data, ISWC 2011, Part II. LNCS, 7032, pp. 1-16, (2011); Ribando J.M., Bonne G., A new quality factor: Finding alpha with ASSET4 ESG data, Research Note, (2010); Paiva D.S., A survey of applied natural language generation systems, Technical Report ITRI-98-03, (1998); Piwek P., Van Deemter K., Constraint-based natural language generation: A survey, Technical Report, (2006); Reiter E., Dale R., Building natural language generation systems, Studies in Natural Language Processing, (2000); Hibernate Search, (2012); Toxic Spill Data, (2013)</t>
  </si>
  <si>
    <t>University of Granada; Aalborg University; High Technical School of Computer Science; and Telecommunications of the University of Granada; European Union's Seventh Framework Programme</t>
  </si>
  <si>
    <t>10th International Conference on Flexible Query-Answering Systems, FQAS 2013</t>
  </si>
  <si>
    <t>18 September 2013 through 20 September 2013</t>
  </si>
  <si>
    <t>Granada</t>
  </si>
  <si>
    <t>978-364240768-0</t>
  </si>
  <si>
    <t>2-s2.0-84884960938</t>
  </si>
  <si>
    <t>Maibaum F.; Kriebel J.; Foege J.N.</t>
  </si>
  <si>
    <t>Maibaum, Frederik (59067500100); Kriebel, Johannes (57211776817); Foege, Johann Nils (57191615974)</t>
  </si>
  <si>
    <t>59067500100; 57211776817; 57191615974</t>
  </si>
  <si>
    <t>Selecting textual analysis tools to classify sustainability information in corporate reporting</t>
  </si>
  <si>
    <t>Decision Support Systems</t>
  </si>
  <si>
    <t>10.1016/j.dss.2024.114269</t>
  </si>
  <si>
    <t>https://www.scopus.com/inward/record.uri?eid=2-s2.0-85196207417&amp;doi=10.1016%2fj.dss.2024.114269&amp;partnerID=40&amp;md5=e22529fac172690896efd8d7ddb3ed0b</t>
  </si>
  <si>
    <t>Leibniz University Hannover, School of Economics and Management, Königsworther Platz 1, Hannover, 30167, Germany; University of Muenster, School of Business &amp; Economics, Schlossplatz 3, Muenster, 48143, Germany</t>
  </si>
  <si>
    <t>Maibaum F., Leibniz University Hannover, School of Economics and Management, Königsworther Platz 1, Hannover, 30167, Germany; Kriebel J., University of Muenster, School of Business &amp; Economics, Schlossplatz 3, Muenster, 48143, Germany; Foege J.N., Leibniz University Hannover, School of Economics and Management, Königsworther Platz 1, Hannover, 30167, Germany</t>
  </si>
  <si>
    <t>Information on firms' sustainability often partly resides in unstructured data published, for instance, in annual reports, news, and transcripts of earnings calls. In recent years, researchers and practitioners have started to extract information from these data sources using a broad range of natural language processing (NLP) methods. While there is much to be gained from these endeavors, studies that employ these methods rarely reflect upon the validity and quality of the chosen method—that is, how adequately NLP captures the sustainability information from text. This practice is problematic, as different NLP techniques lead to different results regarding the extraction of information. Hence, the choice of method may affect the outcome of the application and thus the inferences that users draw from their results. In this study, we examine how different types of NLP methods influence the validity and quality of extracted information. In particular, we compare four primary methods, namely (1) dictionary-based techniques, (2) topic modeling approaches, (3) word embeddings, and (4) large language models such as BERT and ChatGPT, and evaluate them on 75,000 manually labeled sentences from 10-K annual reports that serve as the ground truth. Our results show that dictionaries have a large variation in quality, topic models outperform other approaches that do not rely on large language models, and large language models show the strongest performance. In large language models, individual fine-tuning remains crucial. One-shot approaches (i.e., ChatGPT) have lately surpassed earlier approaches when using well-designed prompts and the most recent models. © 2024 The Authors</t>
  </si>
  <si>
    <t>ChatGPT; Corporate reporting; Natural language processing; Performance evaluation; Sustainability</t>
  </si>
  <si>
    <t>Classification (of information); Computational linguistics; Data mining; Modeling languages; Natural language processing systems; Annual reports; ChatGPT; Corporate reporting; Language model; Language processing; Natural language processing; Natural languages; Performances evaluation; Processing method; Sustainability informations; Sustainable development</t>
  </si>
  <si>
    <t>Bellstam G., Bhagat S., Cookson J.A., A text-based analysis of corporate innovation, Manag. Sci., 67, pp. 4004-4031, (2021); Guzman J., Li A., Measuring founding strategy, Manag. Sci., 69, pp. 1-721, (2022); Groth S.S., Muntermann J., An intraday market risk management approach based on textual analysis, Decis. Support. Syst., 50, pp. 680-691, (2011); Campbell D.W., Shang R., Tone at the bottom: measuring corporate misconduct risk from the text of employee reviews, Manag. Sci., 68, pp. 7034-7053, (2022); Wu L., Hitt L., Lou B., Data analytics, innovation, and firm productivity, Manag. Sci., 66, pp. 2017-2039, (2020); Vandaele N.J., Decouttere C.J., Sustainable R&amp;D portfolio assessment, Decis. Support. Syst., 54, pp. 1521-1532, (2013); Montiel I., Delgado-Ceballos J., Defining and measuring corporate sustainability: are we there yet?, Organ. Environ., 27, pp. 113-139, (2014); Cho H., Muslu V., How do firms change investments based on MD&amp;A disclosures of peer firms?, Account. Rev., 92, pp. 177-204, (2021); Chen W., Srinivasan S., Going digital: implications for firm value and performance, Rev. Account Stud., (2023); Gow I.D., Larcker D.F., Zakolyukina A.A., Non-answers during conference calls, J. Account. Res., 59, pp. 1349-1384, (2021); Agarwal S., Chen V.Y.S., Zhang W., The information value of credit rating action reports: a textual analysis, Manag. Sci., 62, pp. 2218-2240, (2016); Bozanic Z., Roulstone D.T., Van Buskirk A., Management earnings forecasts and other forward-looking statements, J. Account. Econ., 65, pp. 1-20, (2018); Steelman Z.R., Havakhor T., Sabherwal R., Sabherwal S., Performance consequences of information technology investments: implications of emphasizing new or current information technologies, Inf. Syst. Res., 30, pp. 204-218, (2019); Frankel R., Jennings J., Lee J., Disclosure sentiment: machine learning vs. dictionary methods, Manag. Sci., pp. 4755-5555, (2022); Lee C.M.C., Zhong Q., Shall we talk? The role of interactive investor platforms in corporate communication, J. Account. Econ., 74, (2022); Li K., Mai F., Shen R., Yan X., Measuring corporate culture using machine learning, Rev. Financ. Stud., 34, pp. 3265-3315, (2021); Loughran T., Mcdonald B., Textual analysis in accounting and finance: a survey, J. Account. Res., 54, pp. 1187-1230, (2016); Pan Y., Huang P., Gopal A., Storm clouds on the horizon? New entry threats and R&amp;D Investments in the U.S. IT industry, Inf. Syst. Res., 30, pp. 540-562, (2019); Yu Y., Duan W., Cao Q., The impact of social and conventional media on firm equity value: a sentiment analysis approach, Decis. Support. Syst., 55, pp. 919-926, (2013); Westerski A., Dalamagas T., Iglesias C.A., Classifying and comparing community innovation in idea management systems, Decis. Support. Syst., 54, pp. 1316-1326, (2013); Kratzwald B., Ilic S., Kraus M., Feuerriegel S., Prendinger H., Deep learning for affective computing: text-based emotion recognition in decision support, Decis. Support. Syst., 115, pp. 24-35, (2018); Mohammad S.M., From once upon a time to happily ever after: tracking emotions in mail and books, Decis. Support. Syst., 53, pp. 730-741, (2012); Vaupel M., Bendig D., Fischer-Kreer D., Brettel M., The role of share repurchases for firms’ social and environmental sustainability, J. Bus. Ethics, pp. 401-428, (2023); Crilly D., Hansen M., Zollo M., The grammar of decoupling: a cognitive-linguistic perspective on Firms’ sustainability claims and stakeholders’ interpretation, Acad. Manag. J., 59, pp. 705-729, (2015); Giglio S., Kuchler T., Stroebel J., Zeng X., Biodiversity Risk, (2023); Bingler J.A., Kraus M., Leippold M., Webersinke N., Cheap talk and cherry-picking: what ClimateBert has to say on corporate climate risk disclosures, Financ. Res. Lett., (2022); Baier P., Berninger M., Kiesel F., Environmental, social and governance reporting in annual reports: a textual analysis, Financ. Mark. Inst. Instrum., 29, pp. 93-118, (2020); Pencle N., Malaescu I., What's in the words?, Development and Validation of a Multidimensional Dictionary for CSR and Application Using Prospectuses, Journal of Emerging Technologies in Accounting, 13, pp. 109-127, (2016); George G., Howard-Grenville J., Joshi A., Tihanyi L., Understanding and tackling societal grand challenges through management research, Acad. Manag. J., 59, pp. 1880-1895, (2016); World Commission on Environment and Development, Our Common Future (Report of the World Commission on Environment and Development), (1987); Berg F., Kolbel J.F., Rigobon R., Aggregate confusion: the divergence of ESG ratings*, Rev. Financ., 26, pp. 1315-1344, (2022); Malhotra A., Melville N.P., Watson R.T., Spurring impactful research on information systems for environmental sustainability, MIS Q., 37, pp. 1265-1274, (2013); Szekely N., vom Brocke J., What can we learn from corporate sustainability reporting? Deriving propositions for research and practice from over 9,500 corporate sustainability reports published between 1999 and 2015 using topic modelling technique, PLoS One, 12, (2017); Loughran T., Mcdonald B., When is a liability not a liability? Textual analysis, dictionaries, and 10-Ks, J. Financ., 66, pp. 35-65, (2011); Li F., Textual analysis of corporate disclosures: a survey of the literature, J. Account. Lit., 29, pp. 143-165, (2010); Blei D.M., Ng A.Y., Jordan M.I., Lafferty J., Latent dirichlet allocation, J. Mach. Learn. Res., 3, pp. 993-1022, (2003); Sainju B., Hartwell C., Edwards J., Job satisfaction and employee turnover determinants in fortune 50 companies: insights from employee reviews from Indeed.com, Decis. Support. Syst., 148, (2021); Yan X., Guo J., Lan Y., Cheng X., A Biterm Topic Model for Short Texts, in: Proceedings of the 22nd International Conference on World Wide Web, pp. 1445-1456, (2013); Mcauliffe J., Blei D., Supervised topic models, Advances in Neural Information Processing Systems, (2007); Mikolov T., Chen K., Corrado G., Dean J., Efficient Estimation of Word Representations in Vector Space, (2013); Mikolov T., Yih W., Zweig G., Linguistic regularities in continuous space word representations, Proceedings of the 2013 Conference of the North American Chapter of the Association for Computational Linguistics: Human Language Technologies, pp. 746-751, (2013); Pennington J., Socher R., Manning C., GloVe: global vectors for word representation, Proceedings of the 2014 Conference on Empirical Methods in Natural Language Processing (EMNLP), pp. 1532-1543, (2014); Craja P., Kim A., Lessmann S., Deep learning for detecting financial statement fraud, Decis. Support. Syst., 139, (2020); Krizhevsky A., Sutskever I., Hinton G.E., ImageNet classification with deep convolutional neural networks, Advances in Neural Information Processing Systems, (2012); Devlin J., Chang M.W., Lee K., Toutanova K., BERT: pre-training of deep bidirectional transformers for language understanding, Proc. 2019 Conf. North Amer. Chapter Assoc. Comput. Linguistics:Human Language Tech, pp. 4171-4186, (2019); Zinovyeva E., Hardle W.K., Lessmann S., Antisocial online behavior detection using deep learning, Decis. Support. Syst., 138, (2020); Brown T., Mann B., Ryder N., Subbiah M., Kaplan J.D., Dhariwal P., Neelakantan A., Shyam P., Sastry G., Askell A., Agarwal S., Herbert-Voss A., Krueger G., Henighan T., Child R., Ramesh A., Ziegler D., Wu J., Winter C., Hesse C., Chen M., Sigler E., Litwin M., Gray S., Chess B., Clark J., Berner C., McCandlish S., Radford A., Sutskever I., Amodei D., Language models are few-shot learners, Adv. Neural Inf. Proces. Syst., 33, pp. 1877-1901, (2020); Hu N., Bose I., Koh N.S., Liu L., Manipulation of online reviews: an analysis of ratings, readability, and sentiments, Decis. Support. Syst., 52, pp. 674-684, (2012); Griffin P.A., Got information? Investor response to form 10-K and form 10-Q EDGAR filings, Rev. Acc. Stud., 8, pp. 433-460, (2003); Fleiss J.L., Levin B., Paik M.C., Statistical Methods for Rates and Proportions, (2003); Landis J.R., Koch G.G., The measurement of observer agreement for categorical data, Biometrics, 33, pp. 159-174, (1977); Blochlinger A., Leippold M., Economic benefit of powerful credit scoring, J. Bank. Financ., 30, pp. 851-873, (2006); Provost F., Domingos P., Tree induction for probability-based ranking, Mach. Learn., 52, pp. 199-215, (2003); Reimers N., Gurevych I., Sentence-BERT: Sentence Embeddings using Siamese BERT-Networks, (2019); Chaudhary Y., Gupta P., Saxena K., Kulkarni V., Runkler T., Schutze H., TopicBERT for Energy Efficient Document Classification, (2020); Huang A.H., Wang H., Yang Y., FinBERT: a large language model for extracting information from financial text, Contemp. Account. Res., 40, (2022); Saito T., Rehmsmeier M., The precision-recall plot is more informative than the ROC plot when evaluating binary classifiers on imbalanced datasets, PLoS One, 10, (2015)</t>
  </si>
  <si>
    <t>F. Maibaum; Leibniz University Hannover, School of Economics and Management, Hannover, Königsworther Platz 1, 30167, Germany; email: frederik.maibaum@wa.uni-hannover.de</t>
  </si>
  <si>
    <t>DSSYD</t>
  </si>
  <si>
    <t>Decis Support Syst</t>
  </si>
  <si>
    <t>2-s2.0-85196207417</t>
  </si>
  <si>
    <t>Mishra L.; Berrospi C.; Dinkla K.; Antognini D.; Fusco F.; Bothur B.; Lysak M.; Livathinos N.; Nassar A.; Vagenas P.; Morin L.; Auer C.; Dolfi M.; Staar P.</t>
  </si>
  <si>
    <t>Mishra, Lokesh (58782463100); Berrospi, Cesar (18036727900); Dinkla, Kasper (55415703400); Antognini, Diego (57201254783); Fusco, Francesco (57191955610); Bothur, Benedikt (58783130900); Lysak, Maksym (57222288831); Livathinos, Nikolaos (57222288725); Nassar, Ahmed (57222289265); Vagenas, Panagiotis (58782907900); Morin, Lucas (58574428300); Auer, Christoph (57204671077); Dolfi, Michele (55313115400); Staar, Peter (45561795700)</t>
  </si>
  <si>
    <t>58782463100; 18036727900; 55415703400; 57201254783; 57191955610; 58783130900; 57222288831; 57222288725; 57222289265; 58782907900; 58574428300; 57204671077; 55313115400; 45561795700</t>
  </si>
  <si>
    <t>ESG Accountability Made Easy: DocQA at Your Service</t>
  </si>
  <si>
    <t>Proceedings of the AAAI Conference on Artificial Intelligence</t>
  </si>
  <si>
    <t>10.1609/aaai.v38i21.30574</t>
  </si>
  <si>
    <t>https://www.scopus.com/inward/record.uri?eid=2-s2.0-85189649931&amp;doi=10.1609%2faaai.v38i21.30574&amp;partnerID=40&amp;md5=9ed28511947b80d47b1d65a4e2254c3b</t>
  </si>
  <si>
    <t>IBM Research, Rüschlikon, Switzerland; IBM Technology, Zürich, Switzerland; ETH Zürich, Zürich, Switzerland</t>
  </si>
  <si>
    <t>Mishra L., IBM Research, Rüschlikon, Switzerland; Berrospi C., IBM Research, Rüschlikon, Switzerland; Dinkla K., IBM Research, Rüschlikon, Switzerland; Antognini D., IBM Research, Rüschlikon, Switzerland; Fusco F., IBM Research, Rüschlikon, Switzerland; Bothur B., IBM Technology, Zürich, Switzerland; Lysak M., IBM Research, Rüschlikon, Switzerland; Livathinos N., IBM Research, Rüschlikon, Switzerland; Nassar A., IBM Research, Rüschlikon, Switzerland; Vagenas P., IBM Research, Rüschlikon, Switzerland; Morin L., IBM Research, Rüschlikon, Switzerland, ETH Zürich, Zürich, Switzerland; Auer C., IBM Research, Rüschlikon, Switzerland; Dolfi M., IBM Research, Rüschlikon, Switzerland; Staar P., IBM Research, Rüschlikon, Switzerland</t>
  </si>
  <si>
    <t>We present Deep Search DocQA. This application enables information extraction from documents via a question-answering conversational assistant. The system integrates several technologies from different AI disciplines consisting of document conversion to machine-readable format (via computer vision), finding relevant data (via natural language processing), and formulating an eloquent response (via large language models). Users can explore over 10,000 Environmental, Social, and Governance (ESG) disclosure reports from over 2000 corporations. The Deep Search platform can be accessed at: https://ds4sd.github.io. Copyright © 2024, Association for the Advancement of Artificial Intelligence (www.aaai.org). All rights reserved.</t>
  </si>
  <si>
    <t>Artificial intelligence; Document conversion; Language model; Language processing; Machine-readable format; Natural languages; Question Answering; Natural language processing systems</t>
  </si>
  <si>
    <t>Auer C., Dolfi M., Carvalho A., Ramis C. B., Staar P. W. J., Delivering Document Conversion as a Cloud Service with High Throughput and Responsiveness, 2022 IEEE 15th International Conference on Cloud Computing (CLOUD), (2022); Auer C., Et al., ICDAR 2023 Competition on Robust Layout Segmentation in Corporate Documents, Lecture Notes in Computer Science, pp. 471-482, (2023); Bommasani R., Et al., On the Opportunities and Risks of Foundation Models, (2022); Breuel T. M., Two Geometric Algorithms for Layout Analysis, Document Analysis Systems V, pp. 188-199, (2002); Brown T. B., Et al., Language Models are Few-Shot Learners, (2020); Cattoni R., Coianiz T., Messelodi S., Modena C., Geometric Layout Analysis Techniques for Document Image Understanding: a Review, (2000); Goel T., Jain P., Verma I., Dey L., Paliwal S., Mining company sustainability reports to aid financial decision-making, The AAAI-20 Workshop on Knowledge Discovery from Unstructured Data in Financial Services, (2020); Guo T., Et al., ESG2Risk: A Deep Learning Framework from ESG News to Stock Volatility Prediction, (2020); Huang Y., Et al., LayoutLMv3: Pre-training for Document AI with Unified Text and Image Masking, Proceedings of the 30th ACM International Conference on Multimedia, (2022); Lewis P., Et al., Retrieval-Augmented Generation for Knowledge-Intensive NLP Tasks, Advances in Neural Information Processing Systems, 33, pp. 9459-9474, (2020); Li J., Et al., DiT: Self-supervised Pre-training for Document Image Transformer, Proceedings of the 30th ACM International Conference on Multimedia, (2022); Li M., Xu Y., Cui L., Huang S., Wei F., Li Z., Zhou M., DocBank: A Benchmark Dataset for Document Layout Analysis, Proceedings of the 28th International Conference on Computational Linguistics, pp. 949-960, (2020); Livathinos N., Berrospi C., Lysak M., Kuropiatnyk V., Nassar A., Carvalho A., Dolfi M., Auer C., Dinkla K., Staar P., Robust PDF Document Conversion using Recurrent Neural Networks, Proceedings of the AAAI Conference on Artificial Intelligence, 35, 17, pp. 15137-15145, (2021); Luccioni S., Baylor E., Duchene N., Analyzing Sustainability Reports Using Natural Language Processing, NeurIPS 2020 Workshop on Tackling Climate Change with Machine Learning, (2020); Lysak M., Nassar A., Livathinos N., Auer C., Staar P., Optimized Table Tokenization for Table Structure Recognition, Document Analysis and Recognition - ICDAR 2023: 17th International Conference, pp. 37-50, (2023); Nassar A., Livathinos N., Lysak M., Staar P., TableFormer: Table Structure Understanding with Transformers, 2022 IEEE/CVF Conference on Computer Vision and Pattern Recognition (CVPR), pp. 4604-4613, (2022); Pfitzmann B., Et al., DocLayNet: A Large Human-Annotated Dataset for Document-Layout Segmentation, Proceedings of the 28th ACM SIGKDD Conference on Knowledge Discovery and Data Mining, KDD'22, pp. 3743-3751, (2022); Raffel C., Shazeer N., Roberts A., Lee K., Narang S., Matena M., Zhou Y., Li W., Liu P. J., Exploring the Limits of Transfer Learning with a Unified Text-to-Text Transformer, Journal of Machine Learning Research, 21, 140, pp. 1-67, (2020); Reimers N., Gurevych I., Sentence-BERT: Sentence Embeddings using Siamese BERT-Networks, Proceedings of the 2019 Conference on Empirical Methods in Natural Language Processing and the 9th International Joint Conference on Natural Language Processing (EMNLP-IJCNLP), pp. 3982-3992, (2019); Staar P. W. J., Et al., Corpus Conversion Service, Proceedings of the 24th ACM SIGKDD International Conference on Knowledge Discovery &amp; Data Mining, (2018); Tay Y., Et al., UL2: Unifying Language Learning Paradigms, The Eleventh International Conference on Learning Representations, (2023); Touvron H., Et al., Llama 2: Open Foundation and Fine-Tuned Chat Models, (2023); Webersinke N., Kraus M., Bingler J., Leippold M., ClimateBERT: A Pretrained Language Model for Climate-Related Text, Proceedings of AAAI 2022 Fall Symposium: The Role of AI in Responding to Climate Challenges, (2022); Wei J., Et al., Emergent Abilities of Large Language Models, Transactions on Machine Learning Research, (2022); Zhang M., Et al., WeLayout: WeChat Layout Analysis System for the ICDAR 2023 Competition on Robust Layout Segmentation in Corporate Documents, (2023); Zhong X., Et al., PubLayNet: Largest Dataset Ever for Document Layout Analysis, 2019 International Conference on Document Analysis and Recognition (ICDAR), pp. 1015-1022, (2019)</t>
  </si>
  <si>
    <t>Wooldridge M.; Dy J.; Natarajan S.</t>
  </si>
  <si>
    <t>Association for the Advancement of Artificial Intelligence</t>
  </si>
  <si>
    <t>38th AAAI Conference on Artificial Intelligence, AAAI 2024</t>
  </si>
  <si>
    <t>20 February 2024 through 27 February 2024</t>
  </si>
  <si>
    <t>Vancouver</t>
  </si>
  <si>
    <t>Proc. AAAI Conf. Artif. Intell.</t>
  </si>
  <si>
    <t>2-s2.0-85189649931</t>
  </si>
  <si>
    <t>Smeuninx N.; De Clerck B.; Aerts W.</t>
  </si>
  <si>
    <t>Smeuninx, Nils (57212556718); De Clerck, Bernard (26539110900); Aerts, Walter (14065813700)</t>
  </si>
  <si>
    <t>57212556718; 26539110900; 14065813700</t>
  </si>
  <si>
    <t>Measuring the Readability of Sustainability Reports: A Corpus-Based Analysis Through Standard Formulae and NLP</t>
  </si>
  <si>
    <t>International Journal of Business Communication</t>
  </si>
  <si>
    <t>10.1177/2329488416675456</t>
  </si>
  <si>
    <t>https://www.scopus.com/inward/record.uri?eid=2-s2.0-85031113122&amp;doi=10.1177%2f2329488416675456&amp;partnerID=40&amp;md5=2ab15db4323728b1d01b924b555ceac2</t>
  </si>
  <si>
    <t>Ghent University, Ghent, Belgium; University of Antwerp, Antwerp, Belgium</t>
  </si>
  <si>
    <t>Smeuninx N., Ghent University, Ghent, Belgium; De Clerck B., Ghent University, Ghent, Belgium; Aerts W., University of Antwerp, Antwerp, Belgium</t>
  </si>
  <si>
    <t>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 © The Author(s) 2016.</t>
  </si>
  <si>
    <t>corpus linguistics; language variety; natural language processing; readability; sustainability reporting</t>
  </si>
  <si>
    <t>Agentschap Innoveren en Ondernemen, VLAIO</t>
  </si>
  <si>
    <t xml:space="preserve">    Smeuninx Nils  1    De Clerck Bernard  1   Aerts Walter  2   1 Ghent University, Ghent, Belgium  2 University of Antwerp, Antwerp, Belgium  Nils Smeuninx, Department of Translation, Interpreting and Communication, Ghent University, Groot-Brittaniëlaan 45, Ghent 9000, Oost-Vlaanderen, Belgium. Email: nils.smeuninx@ugent.be  1 2020  57 1 52 85  © The Author(s) 2016 2016 Association for Business Communication   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   corpus linguistics readability sustainability reporting language variety natural language processing    typesetter ts1      The authors would like to thank Oveis Madadian for assistance with data collection, Orphée De Clercq for assistance with data collection and processing, and Véronique Hoste for assistance and guidance throughout the entire process.    Declaration of Conflicting Interests  The author(s) declared no potential conflicts of interest with respect to the research, authorship, and/or publication of this article.   Funding  The author(s) disclosed receipt of the following financial support for the research, authorship, and/or publication of this article: Research funded by Flanders Innovation &amp; Entrepreneurship (VLAIO).   </t>
  </si>
  <si>
    <t>Abu Bakar A.S., Ameer R., Readability of corporate social responsibility communication in Malaysia, Corporate Social Responsibility and Environmental Management, 18, 1, pp. 50-60, (2011); Sustainability progress report 2012: Performance counts, (2013); Aerts W., On the use of accounting logic as an explanatory category in narrative accounting disclosures, Accounting, Organizations and Society, 19, pp. 337-353, (1994); Aerts W., Cheng P., Causal disclosures on earnings and earnings management in an IPO setting, Journal of Accounting and Public Policy, 30, pp. 431-459, (2011); Bafilemba F., Mueller T., Lezhnev S., The impact of Dodd-Frank and conflict minerals reforms on Eastern Congo’s conflict, (2014); Basu K., Palazzo G., Corporate social responsibility: A process model of sensemaking, Academy of Management, 33, pp. 122-136, (2008); Bangladesh factory collapse toll passes 1,000, (2013); Beaman K., Coordination and subordination revisited: Syntactic complexity in spoken and written narrative discourse, Coherence in Spoken and Written Discourse, 12, pp. 45-80, (1984); Bebbington J., Larrinaga-Gonzalez C., Moneva-Abadia J.M., Corporate social reporting and reputation risk management, Accounting, Auditing &amp; Accountability Journal, 21, pp. 337-361, (2008); Bogert J., In defense of the Fog Index, Business Communication Quarterly, 48, 2, pp. 9-12, (1985); Boiral O., Sustainability reports as simulacra? A counter-account of A and A+ GRI reports, Accounting, Auditing &amp; Accountability Journal, 26, pp. 1036-1071, (2013); Carnevale C., Mazzuca M., Sustainability report and bank valuation: Evidence from European stock markets, Business Ethics, 23, pp. 69-90, (2014); Cho C.H., Patten D.M., The role of environmental disclosures as tools of legitimacy: A research note, Accounting, Organizations and Society, 32, pp. 639-647, (2007); Cho C.H., Michelon G., Patten D.M., Enhancement and obfuscation through the use of graphs in sustainability reports: An international comparison, Sustainability Accounting, Management and Policy Journal, 3, 1, pp. 74-88, (2012); Cho C.H., Michelon G., Patten D.M., Impression management in sustainability reports: An empirical investigation of the use of graphs, Accounting and the Public Interest, 12, 1, pp. 16-37, (2012); Clatworthy M.A., Jones M.J., Financial reporting of good and bad news: Evidence from accounting narratives, Accounting and Research, 33, pp. 171-185, (2003); Coleman E.B., The comprehensibility of several grammatical transformations, Journal of Applied Psychology, 48, pp. 186-190, (1964); Colesanti J.S., Demanding substance or form? The Sec ‘S plain English handbook as a basis for securities violations, Fordham Journal of Corporate and Financial Law, (2012); Courtis J.K., Readability of annual reports: Western versus Asian evidence, Accounting, Auditing &amp; Accountability Journal, 8, 2, pp. 4-17, (1995); Courtis J.K., Annual report readability variability: Tests of the obfuscation hypothesis, Accounting, Auditing &amp; Accountability Journal, 11, pp. 459-472, (1998); Sustainability reporting: Practices, performance and potential, (2013); Creese A., Speech act variation in British and American English, PENN Working Papers, 7, 2, pp. 37-58, (1991); Dahlsrud A., How corporate social responsibility is defined: An analysis of 37 definitions, Corporate Social Responsibility and Environmental Management, 15, 1, pp. 1-13, (2008); Dale E., Chall J.S., A formula for predicting readability: Instructions, Educational Research Bulletin, 27, 2, pp. 37-54, (1948); Deegan C., Rankin M., Tobin J., An examination of the corporate social and environmental disclosures of BHP from 1983-1997: A test of legitimacy theory, Accounting, Auditing &amp; Accountability Journal, 15, pp. 312-343, (2002); Dell'Orletta F., Wieling M., Cimino A., Venturi G., Dell'Orletta F., Montemagni S., Assessing the readability of sentences: Which corpora and features?, (2014); DuBay W., The principles of readability, (2004); Farewell S., Fisher I., Daily C., The lexical footprint of sustainability reports: A pilot study of readability, (2014); Flesch R., A new readability yardstick, Journal of Applied Psychology, 32, pp. 221-233, (1948); Flesch R., The art of readable writing, (1949); An introduction to G4. The next generation of sustainability reporting, (2013); The sustainability content of integrated reports: A survey of pioneers, (2013); Gunning R., The technique of clear writing, (1952); Hahn R., Kuhnen M., Determinants of sustainability reporting: A review of results, trends, theory, and opportunities in an expanding field of research, Journal of Cleaner Production, 15, pp. 5-21, (2013); Halliday M.A.K., Spoken and written language. Language education, (1989); Harrison S., Bakker P., Two new readability predictors for the professional writer: Pilot trials, Journal of Research in Reading, 21, pp. 121-138, (1998); Hrasky S., Visual disclosure strategies adopted by more and less sustainability-driven companies, Accounting Forum, 36, pp. 154-165, (2012); The determining factor. Infineon Technologies AG annual report 2012, (2013); Jackson G., Apostolakou A., Corporate social responsibility in Western Europe: An institutional mirror or substitute?, Journal of Business Ethics, 94, pp. 371-394, (2010); Jones M.J., Shoemaker P.A., Accounting narratives: A review of empirical studies of content and readability, Journal of Accounting Literature, 13, pp. 142-184, (1994); Kincaid J.P., Fishburne R.P., Rogers R.L., Chissom B.S., Derivation of new readability formulas (Automated Readability Index, Fog Count and Flesch Reading Ease Formula) for Navy enlisted personnel, (1975); Klare G.R., The measurement of readability, (1963); The KPMG Survey of Corporate Responsibility Reporting 2013, (2013); Kumar G., Determinants of readability of financial reports of U.S.-listed Asian companies, Asian Journal of Finance &amp; Accounting, 6, 2, (2014); Lehavy R., Li F., Merkley K., The effect of annual report readability on analyst following and the properties of their earnings forecasts, Accounting Review, 86, pp. 1087-1115, (2011); Leuz C., Nanda D., Wysocki P.D., Earnings management and investor protection: An international comparison, Journal of Financial Economics, 69, pp. 505-527, (2003); Li F., Annual report readability, current earnings, and earnings persistence, Journal of Accounting and Economics, 45, pp. 221-247, (2008); Sustainable development report for the year ended 30 September 2012, (2013); Manning C.D., Surdeanu M., Bauer J., Finkel J., Bethard S.J., McClosky D., The Stanford CoreNLP natural language processing toolkit, (2014); Matten D., Moon J., Implicit” and “explicit” CSR: A conceptual framework for a comparative understanding of corporate social responsibility, Academy of Management Review, 33, pp. 404-424, (2008); McLaughlin G.H., SMOG grading: A new readability formula, Journal of Reading, 12, pp. 639-646, (1969); Nearmy T., New ASX guidelines to force sustainability reporting, Conversation, (2014); Parsons R., McKenna B.J., Constructing social responsibility in mining company reports, Proceedings of the International Conference on Critical Discourse Analysis Theory into Research, pp. 595-608, (2005); Precht K., Great vs. lovely: Grammatical and lexical stance differences in American and British English, Corpus analysis: Language structure and language use, pp. 133-151, (2003); Precht K., Stance moods in spoken English: Evidentiality and affect in British and American conversation, Text: Interdisciplinary Journal for the Study of Discourse, 23, pp. 239-257, (2003); Rutherford B.A., Obfuscation, textual complexity and the role of regulated narrative accounting disclosure in corporate governance, Journal of Management and Governance, 7, pp. 187-210, (2003); Sacconi L., Corporate social responsibility (CSR) as a model of “ extended ” corporate governance. An explanation based on the economic theories of social contract, conformism, Liuc Papers, 147, Wieland 2003, pp. 1-49, (2004); A plain English handbook. How to create clear SEC disclosure documents, (1998); Fact sheet. Disclosing the use of conflict minerals, (2014); Smith D., Marikana mine shootings revive bitter days of Soweto and Sharpeville, The Guardian, (2012); Smith M., Taffler R., The chairman’s statement and corporate financial performance, Accounting &amp; Finance, 32, 2, pp. 75-90, (1992); Stanford parser, (2015); Software, (2016); Stanton P., Stanton J., Corporate annual reports: Research perspectives used, Accounting, Auditing &amp; Accountability Journal, 15, pp. 478-500, (2002); Story J., Neves P., When corporate social responsibility (CSR) increases performance: exploring the role of intrinsic and extrinsic CSR attribution, Business Ethics: A European Review, 24, pp. 111-124, (2015); Annual report 2012, (2013); Temouri Y., Jones C., Introduction: International business and institutions after the financial crisis, Academy of International Business (UKI), 21, pp. 1-6, (2014); ASSET4 ESG data glossary, (2013); Asset4, (2015); Tilling M.V., Refinements to legitimacy theory in social and environmental accounting, Commerce Research Paper Series, 6, 4, pp. 1-11, (2004); Tolsi N., Marikana, (2015); Working together for responsible energy, (2013); Townsend S., Bartels W., Renaut J.-P., Reporting change, Change, pp. 1-33, (2010); Frequently asked questions on corporate sustainability reporting, (2013); Varda H., Signalling sustainability: Drivers, types of signals and methods a comparative study between certified and non-certified companies within the UK sustainable fashion sector, (2014); Wee M., Tarca A., Krug L., Aerts W., Pink P., Tilling M.V., Factors affecting preparers’ and auditors’ judgements about materiality and conciseness in integrated reporting, (2016); Report of the World Commission on Environment and Development: Our common future, (1987)</t>
  </si>
  <si>
    <t>N. Smeuninx; Ghent University, Ghent, Belgium; email: nils.smeuninx@ugent.be</t>
  </si>
  <si>
    <t>SAGE Publications Ltd</t>
  </si>
  <si>
    <t>Intl. J. Bus. Comm.</t>
  </si>
  <si>
    <t>2-s2.0-85031113122</t>
  </si>
  <si>
    <t>Gauvain J.L.; Lamel L.F.; Adda G.; Adda-Decker M.</t>
  </si>
  <si>
    <t>Gauvain, J.L. (7006668377); Lamel, L.F. (7003849149); Adda, G. (6603935992); Adda-Decker, M. (6602979899)</t>
  </si>
  <si>
    <t>7006668377; 7003849149; 6603935992; 6602979899</t>
  </si>
  <si>
    <t>The LIMSI continuous speech dictation system: Evaluation on the ARPA wall street journal task</t>
  </si>
  <si>
    <t>I577</t>
  </si>
  <si>
    <t>I560</t>
  </si>
  <si>
    <t>10.1109/ICASSP.1994.389233</t>
  </si>
  <si>
    <t>https://www.scopus.com/inward/record.uri?eid=2-s2.0-85028690016&amp;doi=10.1109%2fICASSP.1994.389233&amp;partnerID=40&amp;md5=d9c7e04e9195a7c1cfa768a2a9553841</t>
  </si>
  <si>
    <t>LIMSI-CNRS, BP 133, Orsay Cedex, 91403, France</t>
  </si>
  <si>
    <t>Gauvain J.L., LIMSI-CNRS, BP 133, Orsay Cedex, 91403, France; Lamel L.F., LIMSI-CNRS, BP 133, Orsay Cedex, 91403, France; Adda G., LIMSI-CNRS, BP 133, Orsay Cedex, 91403, France; Adda-Decker M., LIMSI-CNRS, BP 133, Orsay Cedex, 91403, France</t>
  </si>
  <si>
    <t>In this paper we report progress made at LIMSI in speakerindependent large vocabulary speech dictation using the ARPA Wall Street Joumal-based CSR corpus. The recognizer makes use of continuous density HMM with Gaussian mixture for acoustic modeling and n-gram statistics estimated on the newspaper texts for language modeling. The recognizer uses a time-synchronous graph-search strategy which is shown to still be viable with vocabuliuies of up to 20K words when used with bigram back-off language models. A second forward pass, which makes use of a word graph generated with the bigram, incorporates a trigram language model. Acoustic modeling uses cepstrum-based features, context-dependent phone models (intra and interword). phone duration models, and sex-dependentmodels. The recognizer has been evalualed in the Nov92 and Nov93 ARPA tests for vocabularies of up to 20.000 words. © 1994 Institute of Electrical and Electronics Engineers Inc.. All rights reserved.</t>
  </si>
  <si>
    <t>Computational linguistics; Signal processing; Telephone sets; Context dependent; Continuous speech; Duration models; Gaussian mixtures; Language model; Large vocabulary; N-gram statistics; Wall Street Journal; Modeling languages</t>
  </si>
  <si>
    <t>Alleva E., Huang X., Hwang M.-Y., An improved search algorithm using incremental knowledge for continuous speech recognition, ICASSP-93; Davis S.B., Mermelstein P., Comparison of paramebic representations for monosyllabic word recognition in continuously spoken sentences, IEEE Truns.ASSP, 28, 4, (1980); Gauvain J.L., Et al., Speaker-IndependentContinuousS peech Dictation, Eurospeech-93; Gauvain J.L., Lee C.H., Bayesian learning for hidden Markov model with Gaussian mixture state observation densities, Speech Communicution, 11, 2-3, (1992); Katz S.M., Estimation of probabilities from sparse data for the language model component of a speech recognizer, IEEE Trans.ASSP, 35, 3, (1987); Lamel L., Gauvain J.L., Continuous speech recognition at LIMSI, Final Review DARPA T Speech Frog., (1992); Lamei L., Gauvain J.L., Kigh performance speaker-independent phone recognition using CDHMM, Eurospeech-93; Lamel L., Gauvain J.L., Identifying non-linguistic speech features, Eurospeech-93; Murveit H., Et al., Large-vocabulary dictation using SRL's decipher speech recognition system: Progressive search techniques, ICASSP-93; Ney H., The use of a one-stage dynamic programming algorithm for connected word recognition, IEEE Trum. ASSP, 32, 2, pp. 263-271, (1984); Paul D.B., Baker J.M., The design for the wall sweet journal-based CSR corpus, ICSLP-92; Pallett D.S., Et al., Benchmark tests for the DARPA spoken language program, ARPA Wshop Human Lung. Tech., (1993); Schwartz R., Et al., New uses for n-best sentence hypothesis within the BYBLOS speech recognition system, ICASSP-92; Gillick L., Roth R., A rapid match algorithm for continuous speech recognition, DARPA Speech &amp; NL Wshop, (1990); Bahl L.R., Et al., A fast match for continuous speech recognition using allophonic models, ICASSP-92</t>
  </si>
  <si>
    <t>J.L. Gauvain; LIMSI-CNRS, Orsay Cedex, BP 133, 91403, France; email: gauvain.lameI@limsi.fr</t>
  </si>
  <si>
    <t>IEEE</t>
  </si>
  <si>
    <t>Proceedings of the 1994 IEEE International Conference on Acoustics, Speech and Signal Processing. Part 2 (of 6)</t>
  </si>
  <si>
    <t>19 April 1994 through 22 April 1994</t>
  </si>
  <si>
    <t>Adelaide, Aust</t>
  </si>
  <si>
    <t>2-s2.0-85028690016</t>
  </si>
  <si>
    <t>Kang H.; Kim J.</t>
  </si>
  <si>
    <t>Kang, Hyewon (57679900900); Kim, Jinho (57224356074)</t>
  </si>
  <si>
    <t>57679900900; 57224356074</t>
  </si>
  <si>
    <t>Analyzing and Visualizing Text Information in Corporate Sustainability Reports Using Natural Language Processing Methods</t>
  </si>
  <si>
    <t>Applied Sciences (Switzerland)</t>
  </si>
  <si>
    <t>10.3390/app12115614</t>
  </si>
  <si>
    <t>https://www.scopus.com/inward/record.uri?eid=2-s2.0-85131736962&amp;doi=10.3390%2fapp12115614&amp;partnerID=40&amp;md5=4d1461090a89971c777033f1e74f8035</t>
  </si>
  <si>
    <t>Department of AI and Big Data, Swiss School of Management, Bellinzona, 6500, Switzerland</t>
  </si>
  <si>
    <t>Kang H., Department of AI and Big Data, Swiss School of Management, Bellinzona, 6500, Switzerland; Kim J., Department of AI and Big Data, Swiss School of Management, Bellinzona, 6500, Switzerland</t>
  </si>
  <si>
    <t>Sustainability is a major contemporary issue that affects everyone. Many companies now produce an annual sustainability report, mainly intended for their stakeholders and the public, enumerating their goals and degrees of achievement regarding sustainable development. Although sustainability reports are an important resource to understand a company’s sustainability strategies and practices, the difficulty of extracting key information from dozens or hundreds of pages with sustainability and business jargon has highlighted the need for metrics to effectively measure the content of such reports. Accordingly, many researchers have attempted to analyze the concepts and messages from sustainability reports using various natural language processing (NLP) methods. In this study, we propose a novel approach that overcomes the shortcomings of previous studies. Using the sentence similarity method and sentiment analysis, the study clearly shows thematic practices and trends, as well as a significant difference in the balance of positive and negative information in the reports across companies. The results of sentiment analysis prove that the new approach of this study is very useful. It confirms that companies actively use the sustainability report to improve their positive image when they experience a crisis. It confirms that companies actively use the sustainability report to improve their positive image when they experience a crisis. The inferences gained from this method will not only help companies produce better reports that can be utilized effectively, but also provide researchers with ideas for further research. In the concluding section, we summarize the implications of our approach and discuss limitations and future research areas. © 2022 by the authors. Licensee MDPI, Basel, Switzerland.</t>
  </si>
  <si>
    <t>natural language processing; sentiment analysis; sustainability reports; sustainable development goals; thematic analysis</t>
  </si>
  <si>
    <t>Keeble B.R., The Brundtland report: ‘Our common future’, Med. War, 4, pp. 17-25, (1988); Kuhlman T., Farrington J., What is Sustainability?, Sustainability, 2, pp. 3436-3448, (2010); Junior R.M., Best P.J., Cotter J., Sustainability Reporting and Assurance: A Historical Analysis on a World-Wide Phenomenon, J. Bus. Ethics, 120, pp. 1-11, (2014); Calabrese A., Costa R., Ghiron N.L., Menichini T., To be, or not to be, that is the question. Is sustainability report reliable?, Eur. J. Sustain. Dev, 6, pp. 519-526, (2017); Hinds P.J., The curse of expertise: The effects of expertise and debiasing methods on prediction of novice performance, J. Exp. Psychol. Appl, 5, pp. 205-221, (1999); Carlile P.R., Rebentisch E.S., Into the Black Box: The Knowledge Transformation Cycle, Manag. Sci, 49, pp. 1180-1195, (2003); SDG Compass: A Guide for Business Action to Advance the Sustainable Development Goals, SDG Compass, (2015); Modapothala J.R., Issac B., Evaluation of Corporate Environmental Reports Using Data Mining Approach, Proceedings of the 2009 International Conference on Computer Engineering and Technology, 2, pp. 543-547, (2009); Modapothala J.R., Issac B., Jayamani E., Appraising the Corporate Sustainability Reports—Text Mining and Multi-Discriminatory Analysis, Innovations in Computing Sciences and Software Engineering, pp. 489-494, (2010); Shahi A.M., Issac B., Modapothala J.R., Intelligent Corporate Sustainability Report Scoring Solution Using Machine Learning Approach to Text Categorization, Proceedings of the 2012 IEEE Conference on Sustainable Utilization and Development in Engineering and Technology (STUDENT), pp. 227-232, (2012); Liew W.T., Adhitya A., Srinivasan R., Sustainability trends in the process industries: A text mining-based analysis, Comput. Ind, 65, pp. 393-400, (2014); Landrum N.E., Ohsowski B., Identifying Worldviews on Corporate Sustainability: A Content Analysis of Corporate Sustainability Reports, Bus. Strat. Environ, 27, pp. 128-151, (2018); Amini M., Bienstock C.C., Narcum J.A., Status of corporate sustainability: A content analysis of Fortune 500 companies, Bus. Strat. Environ, 27, pp. 1450-1461, (2018); Wang X., Yuen K.F., Wong Y.D., Li K.X., How can the maritime industry meet Sustainable Development Goals? An analysis of sustainability reports from the social entrepreneurship perspective, Transp. Res. Part D Transp. Environ, 78, (2020); Brookes G., McEnery A., The utility of topic modelling for discourse studies: A critical evaluation, Discourse Stud, 21, pp. 3-21, (2019); Benites-Lazaro L., Giatti L., Giarolla A., Topic modeling method for analyzing social actor discourses on climate change, energy and food security, Energy Res. Soc. Sci, 45, pp. 318-330, (2018); Szekely N., vom Brocke J., What can we learn from corporate sustainability reporting? Deriving propositions for research and practice from over 9500 corporate sustainability reports published between 1999 and 2015 using topic modelling technique, PLoS ONE, 12, (2017); Kim D., Kim S., Sustainable Supply Chain Based on News Articles and Sustainability Reports: Text Mining with Leximancer and DICTION, Sustainability, 9, (2017); Myskova R., Hajek P., Sustainability and Corporate Social Responsibility in the Text of Annual Reports—The Case of the IT Services Industry, Sustainability, 10, (2018); Jindrichovska I., Kubickova D., Mocanu M., Case Study Analysis of Sustainability Reporting of an Agri-Food Giant, Sustainability, 12, (2020); Reyes-Menendez A., Saura J.R., Alvarez-Alonso C., Understanding #WorldEnvironmentDay User Opinions in Twitter: A Topic-Based Sentiment Analysis Approach, Int. J. Environ. Res. Public Health, 15, (2018); Lee R., Kim J., Developing a Social Index for Measuring the Public Opinion Regarding the Attainment of Sustainable Development Goals, Soc. Indic. Res, 156, pp. 201-221, (2021); Mahoney L.S., Thorne L., Cecil L., LaGore W., A research note on standalone corporate social responsibility reports: Signaling or greenwashing?, Crit. Perspect. Account, 24, pp. 350-359, (2013); Uyar A., Karaman A.S., Kilic M., Is corporate social responsibility reporting a tool of signaling or greenwashing? Evidence from the worldwide logistics sector, J. Clean. Prod, 253, (2020); Karaman A.S., Orazalin N., Uyar A., Shahbaz M., CSR achievement, reporting, and assurance in the energy sector: Does economic development matter?, Energy Policy, 149, (2021); Ruiz-Blanco S., Romero S., Fernandez-Feijoo B., Green, blue or black, but washing–What company characteristics determine greenwashing?, Environ. Dev. Sustain, 24, pp. 4024-4045, (2021); Lashitew A.A., Corporate uptake of the Sustainable Development Goals: Mere greenwashing or an advent of institutional change?, J. Int. Bus. Policy, 4, pp. 184-200, (2021); Hetze K., Effects on the (CSR) Reputation: CSR Reporting Discussed in the Light of Signalling and Stakeholder Perception Theories, Corp. Reput. Rev, 19, pp. 281-296, (2016); Ihlen O., Bartlett J., May S., The Handbook of Communication and Corporate Social Responsibility, (2011); The time has come: The KPMG survey of sustainability reporting 2020, KPMG’s Global Center of Excellence for Climate Change and Sustainability, (2020); GlobeScan/SustainAbility Survey: 2021 Sustainability Leaders, (2021); McKie J.X., PyMuPDF, (2016); Wu J., Guo S., Huang H., Liu W., Xiang Y., Information and Communications Technologies for Sustainable Development Goals: State-of-the-Art, Needs and Perspectives, IEEE Commun. Surv. Tutor, 20, pp. 2389-2406, (2018); Camacho-Collados J., Pilehvar M.T., On the Role of Text Preprocessing in Neural Network Architectures: An Evaluation Study on Text Categorization and Sentiment Analysis, (2017); Loper E., Bird S., Nltk: The natural language toolkit, (2002); Clarke V., Braun V., Hayfield N., Thematic analysis, Qual. Psychol. A Pract. Guide Res. Methods, 222, (2015); Turian J., Ratinov L., Bengio Y., Word Representations: A Simple and General Method for Semi-Supervised Learning, Proceedings of the 48th Annual Meeting of the Association for Computational Linguistics, pp. 384-394, (2010); Wang W., Wei F., Dong L., Bao H., Yang N., Zhou M., Minilm: Deep self-attention distillation for task-agnostic compression of pre-trained transformers, Adv. Neural Inf. Processing Syst, 33, pp. 5776-5788, (2020); Devlin J., Chang M.W., Lee K., Toutanova K., Bert: Pre-training of deep bidirectional transformers for language understanding, (2018); Reimers N., Gurevych I., Sentence-bert: Sentence embeddings using siamese bert-networks, (2019); Tata S., Patel J.M., Estimating the selectivity of tf-idf based cosine similarity predicates, ACM SIGMOD Rec, 36, pp. 7-12, (2007); Kramer O., Scikit-Learn, Machine Learning for Evolution Strategies, pp. 45-53, (2016); Medhat W., Hassan A., Korashy H., Sentiment analysis algorithms and applications: A survey, Ain Shams Eng. J, 5, pp. 1093-1113, (2014); Hoang M., Bihorac O.A., Rouces J., Aspect-Based Sentiment Analysis Using BERT, Proceedings of the 22nd Nordic Conference on Computational Linguistics, pp. 187-196, (2019); Sanh V., Debut L., Chaumond J., Wolf T., DistilBERT, a distilled version of BERT: Smaller, faster, cheaper and lighter, (2019); Hunter J.D., Matplotlib: A 2D graphics environment, Comput. Sci. Eng, 9, pp. 90-95, (2007); Kang H., Yin W., Kim J., Moon H.C., The Competitive Advantage of the Indian and Korean Film Industries: An Empirical Analysis Using Natural Language Processing Methods, Appl. Sci, 12, (2022); Khattak A., Paracha W.T., Asghar M.Z., Jillani N., Younis U., Saddozai F.K., Hameed I.A., Fine-Grained Sentiment Analysis for Measuring Customer Satisfaction Using an Extended Set of Fuzzy Linguistic Hedges, (2020); Tao J., Fang X., Toward multi-label sentiment analysis: A transfer learning based approach, J. Big Data, 7, (2020)</t>
  </si>
  <si>
    <t>H. Kang; Department of AI and Big Data, Swiss School of Management, Bellinzona, 6500, Switzerland; email: blacklogic.hkang@gmail.com</t>
  </si>
  <si>
    <t>Appl. Sci.</t>
  </si>
  <si>
    <t>2-s2.0-85131736962</t>
  </si>
  <si>
    <t>Tóth Á.; Suta A.; Szauter F.</t>
  </si>
  <si>
    <t>Tóth, Árpád (57215031756); Suta, Alex (57223709185); Szauter, Ferenc (6505559342)</t>
  </si>
  <si>
    <t>57215031756; 57223709185; 6505559342</t>
  </si>
  <si>
    <t>Interrelation between the climate-related sustainability and the financial reporting disclosures of the European automotive industry</t>
  </si>
  <si>
    <t>Clean Technologies and Environmental Policy</t>
  </si>
  <si>
    <t>10.1007/s10098-021-02108-w</t>
  </si>
  <si>
    <t>https://www.scopus.com/inward/record.uri?eid=2-s2.0-85106032227&amp;doi=10.1007%2fs10098-021-02108-w&amp;partnerID=40&amp;md5=054f858ee0c7a7ea061d2f97a221bd02</t>
  </si>
  <si>
    <t>Vehicle Industry Research Center, Széchenyi István University, Győr, 9026, Hungary</t>
  </si>
  <si>
    <t>Tóth Á., Vehicle Industry Research Center, Széchenyi István University, Győr, 9026, Hungary; Suta A., Vehicle Industry Research Center, Széchenyi István University, Győr, 9026, Hungary; Szauter F., Vehicle Industry Research Center, Széchenyi István University, Győr, 9026, Hungary</t>
  </si>
  <si>
    <t>The financial reports of the automotive companies' are measured in a standardized manner; therefore, they are transparent and comparable to each other, but this is not valid for the sustainability reports and it is not possible to compare their sustainability performances. Standard-setting organizations are currently searching for better reporting procedures. This study aims to investigate the connection between sustainability and financial reports for the most dominant European car manufacturers. It reviews the traceability of the sustainability elements back to the financial statements, which helps transparency, comparability, and impact measurement of the disclosed items and issues. This investigation allowed us to additionally review whether these companies are targeting to disclose the most harmful pollution impacts, or only focus to disclose the required obligatory items. Given the financial and sustainability reports magnitude manual testing would not provide complete and proper coverage, therefore we utilized an automated and AI-assisted content analysis with natural language processing. In this new review method, the sustainable elements of the textual reports were automatically retrieved following the 5-stage model of Landrum &amp; Ohsowski (2018). The study highlights the lack of true sustainability information content of reports and the potential discrepancies and connections between the financial and the sustainability reports. Findings concluded that sustainability disclosures at the reviewed companies from several aspects could be improved and quantified, traced back to the financial disclosures, and to be comparable to each other if they apply a similar review method. Graphic abstract: [Figure not available: see fulltext.]. © 2021, The Author(s).</t>
  </si>
  <si>
    <t>Automotive companies; Carbon emission; Financial reporting; Global reporting initiative; IFRS; Sustainability reporting</t>
  </si>
  <si>
    <t>Automobile manufacture; Finance; Natural language processing systems; Automotive companies; Financial statements; NAtural language processing; Standard setting organization; Sustainability disclosures; Sustainability informations; Sustainability performance; Sustainability report; Sustainable development</t>
  </si>
  <si>
    <t>European Commission, EC; European Social Fund, ESF</t>
  </si>
  <si>
    <t xml:space="preserve">Open access funding provided by Széchenyi István University (SZE). The research presented in this paper was carried out as part of the “Dynamics and Control of Autonomous Vehicles meeting the Synergy Demands of Automated Transport Systems (EFOP-3.6.2–16-2017–00016)” project in the framework of the New Széchenyi Plan. The completion of this project is funded by the European Union and co-financed by the European Social Fund. </t>
  </si>
  <si>
    <t>Anderson N., IFRS® Standards and Climate-Related Disclosures, (2019); Beretta V., Demartini M.C., Lico L., Trucco S., A Tone analysis of the non-financial disclosure in the automotive industry, Sustainability, 13, 4, (2021); Busco C., Consolandi C., Eccles R.G., Sofra E., A preliminary analysis of SASB reporting: Disclosure topics, financial relevance, and the financial intensity of ESG materiality, J Appl Corp Financ, 32, 2, pp. 117-125, (2020); Calace D., Battle of Giants: GRI Vs SASB Vs IR, (2016); Chofreh A.G., Goni F.A., Klemes J.J., Malik M.N., Khan H.H., Development of guidelines for the implementation of sustainable enterprise resource planning systems, J Clean Prod, 244, (2020); Debreceny R., Research into XBRL—old and new challenges, New Dimensions of Business Reporting and XBRL, pp. 3-15, (2007); IIRC and SASB intend to merge, (2020); Proposals for a Relevant and Dynamic EU Sustainability Reporting Standard Setting, (2021); Field Test of ESEF, (2020); Commission E., Regulation (EU) 2019/631 of the European Parliament and of the Council, (2019); Capital Markets Union: Final Report by the High-Level Forum, (2020); Press Release – Appointed Members and Chair of the European Lab Project Task Force on Preparatory Work for the Elaboration of Possible Eu Non-Financial Reporting Standards, (2020); Geissinger A., Laurell C., Oberg C., Sandstrom C., How sustainable is the sharing economy? On the sustainability connotations of sharing economy platforms, J Clean Prod, 206, pp. 419-429, (2019); Guthrie J., Manes-Rossi F., Orelli R.L., Integrated reporting and integrated thinking in Italian public sector organisations, Meditari Account Res, (2017); Hajek P., Henriques R., Mining corporate annual reports for intelligent detection of financial statement fraud–A comparative study of machine learning methods, Knowl-Based Syst, 128, pp. 139-152, (2017); Hoogervorst H., Speech: IASB Chair on What Sustainability Reporting Can and Cannot Achieve. Climate-Related Financial Reporting Conference, (2019); Consultation Paper on Sustainability Reporting., (2020); Kannenberg L., Schreck P., Integrated reporting: boon or bane? A review of empirical research on its determinants and implications, J Bus Econ, 89, 5, pp. 515-567, (2019); Landrum N.E., Ohsowski B., Identifying worldviews on corporate sustainability: A content analysis of corporate sustainability reports, Bus Strateg Environ, 27, 1, pp. 128-151, (2018); Mohin T., ESG Information is Now Critical for Investors, (2019); How European Automotive Industry Can Meet Tough CO2 Emissions Targets., (2020); Pejic Bach M., Krstic Z., Seljan S., Turulja L., Text mining for big data analysis in financial sector: A literature review, Sustainability, 11, 5, (2019); Software] Wordstat 8.0.33., (2020); Radzimski M., Sanchez-Cervantes J.L., Garcia-Crespo A., Temino-Aguirre I., Intelligent architecture for comparative analysis of public companies using semantics and XBRL data, Int J Software Eng Knowl Eng, 24, 5, pp. 801-823, (2014); Rivera S.J., Minsker B.S., Work D.B., Roth D., A text mining framework for advancing sustainability indicators, Environ Model Softw, 62, pp. 128-138, (2014); SASB and GRI Pen Joint Op-Ed on Sustainability Reporting Sychronicity, (2017); GRI and SASB Announce Collaboration., (2020); Shad M.K., Lai F.W., Fatt C.L., Klemes J.J., Bokhari A., Integrating sustainability reporting into enterprise risk management and its relationship with business performance: A conceptual framework, J Clean Prod, 208, pp. 415-425, (2019); Shin S.H., Kwon O.K., Ruan X., Chhetri P., Lee P.T.W., Shahparvari S., Analyzing sustainability literature in maritime studies with text mining, Sustainability, 10, 10, (2018); Leading Global Automotive Companies Based on Revenue in 2017 (In Million U.S. Dollars, (2018); Striukova L., Unerman J., Guthrie J., Corporate reporting of intellectual capital: Evidence from UK companies, Br Account Rev, 40, 4, pp. 297-313, (2008); Te Liew W., Adhitya A., Srinivasan R., Sustainability trends in the process industries: A text mining-based analysis, Comput Ind, 65, 3, pp. 393-400, (2014); Valverde-Berrocoso J., Garrido-Arroyo M.D.C., Burgos-Videla C., Morales-Cevallos M.B., Trends in educational research about e-Learning: A systematic literature review (2009–2018), Sustainability, 12, 12, (2020); Wenger M.R., Elam R., Williams K.L., A tour of five XBRL tools: Products that help make tagged data work for you and your clients, J Account, 215, 4, pp. 48-55, (2013); XBRL for Securities Filing, (2020)</t>
  </si>
  <si>
    <t>Á. Tóth; Vehicle Industry Research Center, Széchenyi István University, Győr, 9026, Hungary; email: totha@ga.sze.hu; A. Suta; Vehicle Industry Research Center, Széchenyi István University, Győr, 9026, Hungary; email: alex.suta@ga.sze.hu</t>
  </si>
  <si>
    <t>1618954X</t>
  </si>
  <si>
    <t>Clean Technol. Environ. Policy</t>
  </si>
  <si>
    <t>2-s2.0-85106032227</t>
  </si>
  <si>
    <t>Schimanski T.; Reding A.; Reding N.; Bingler J.; Kraus M.; Leippold M.</t>
  </si>
  <si>
    <t>Schimanski, Tobias (58202023600); Reding, Andrin (58763490100); Reding, Nico (58762053700); Bingler, Julia (57226197022); Kraus, Mathias (57196032478); Leippold, Markus (56385955900)</t>
  </si>
  <si>
    <t>58202023600; 58763490100; 58762053700; 57226197022; 57196032478; 56385955900</t>
  </si>
  <si>
    <t>Bridging the gap in ESG measurement: Using NLP to quantify environmental, social, and governance communication</t>
  </si>
  <si>
    <t>Finance Research Letters</t>
  </si>
  <si>
    <t>10.1016/j.frl.2024.104979</t>
  </si>
  <si>
    <t>https://www.scopus.com/inward/record.uri?eid=2-s2.0-85182555006&amp;doi=10.1016%2fj.frl.2024.104979&amp;partnerID=40&amp;md5=06af012fd1445b24ddfb98159e47683f</t>
  </si>
  <si>
    <t>University of Zurich, Switzerland; University of St. Gallen, Switzerland; University of Oxford and Council of Economic Policies (CEP), United Kingdom; FAU Erlangen-Nürnberg, Germany; University of Zurich and Swiss Finance Institute (SFI), Switzerland</t>
  </si>
  <si>
    <t>Schimanski T., University of Zurich, Switzerland; Reding A., University of St. Gallen, Switzerland; Reding N., University of St. Gallen, Switzerland; Bingler J., University of Oxford and Council of Economic Policies (CEP), United Kingdom; Kraus M., FAU Erlangen-Nürnberg, Germany; Leippold M., University of Zurich and Swiss Finance Institute (SFI), Switzerland</t>
  </si>
  <si>
    <t>Environmental, social, and governance (ESG) criteria take a central role in fostering sustainable development in economies. This paper introduces a class of novel Natural Language Processing (NLP) models to assess corporate disclosures in the ESG subdomains. Using over 13.8 million texts from reports and news, specific E, S, and G models were pretrained. Additionally, three 2k datasets were developed to classify ESG-related texts. The models effectively explain variations in ESG ratings, showcasing a robust method for enhancing transparency and accuracy in evaluating corporate sustainability. This approach addresses the gap in precise, transparent ESG measurement, advancing sustainable development in economies. © 2024 The Authors</t>
  </si>
  <si>
    <t>BERT model; ESG analysis in financial markets; Natural language processing</t>
  </si>
  <si>
    <t>Schweizerischer Nationalfonds zur Förderung der Wissenschaftlichen Forschung, SNF, (100018_207800)</t>
  </si>
  <si>
    <t xml:space="preserve">Funding text 1: This paper has received funding from the Swiss National Science Foundation (SNSF) under the project ‘How sustainable is sustainable finance? Impact evaluation and automated greenwashing detection’ (Grant Agreement no. 100018_207800).; Funding text 2: This paper has received funding from the Swiss National Science Foundation (SNSF) under the project ‘How sustainable is sustainable finance? Impact evaluation and automated greenwashing detection’ (Grant Agreement no. 100018_207800 ). </t>
  </si>
  <si>
    <t>Araci D., Finbert: Financial sentiment analysis with pre-trained language models, (2019); Berg F., Kolbel J.F., Rigobon R., Aggregate confusion: The divergence of ESG ratings*, Rev. Finance, 26, 6, pp. 1315-1344, (2022); Bingler J.A., Kraus M., Leippold M., Webersinke N., Cheap talk and cherry-picking: What ClimateBert has to say on corporate climate risk disclosures, Finance Res. Lett., (2022); Bingler J.A., Kraus M., Leippold M., Webersinke N., (2023); Callaghan M., Schleussner C.-F., Nath S., Lejeune Q., Knutson T.R., Reichstein M., Hansen G., Theokritoff E., Andrijevic M., Brecha R.J., Et al., Machine-learning-based evidence and attribution mapping of 100,000 climate impact studies, Nat. Clim. Change, 11, 11, pp. 966-972, (2021); Chalkidis I., Fergadiotis M., Malakasiotis P., Aletras N., Androutsopoulos I., Legal-bert: The muppets straight out of law school, (2020); Cody E.M., Reagan A.J., Mitchell L., Dodds P.S., Danforth C.M., Climate change sentiment on twitter: An unsolicited public opinion poll, PLoS One, 10, 8, pp. 1-18, (2015); EU, Corporate sustainability reporting, (2023); Huang A.H., Wang H., Yang Y., Finbert: A large language model for extracting information from financial text*, Contemp. Account. Res., 40, 2, pp. 806-841, (2023); Kolbel J.F., Leippold M., Rillaerts J., Wang Q., Ask BERT: How regulatory disclosure of transition and physical climate risks affects the CDS term structure*, J. Financ. Econom., (2022); Liu Y., Ott M., Goyal N., Du J., Joshi M., Chen D., Levy O., Lewis M., Zettlemoyer L., Stoyanov V., Roberta: A robustly optimized bert pretraining approach, (2019); Luccioni A., Baylor E., Duchene N., Analyzing sustainability reports using natural language processing, (2020); Rasmy L., Xiang Y., Xie Z., Tao C., Zhi D., Med-bert: pretrained contextualized embeddings on large-scale structured electronic health records for disease prediction, npj Digit. Med., 4, 86, (2021); Sanh V., Debut L., Chaumond J., Wolf T., Distilbert, a distilled version of bert: Smaller, faster, cheaper and lighter, (2020); Sautner Z., Lent L.V., Vilkov G., Zhang R., Firm-level climate change exposure, J. Finance, 78, 3, pp. 1449-1498, (2023); Stammbach D., Webersinke N., Bingler J.A., Kraus M., Leippold M., A dataset for detecting real-world environmental claims, (2022); UN, Who Cares Wins: connecting Financial Markets to a Changing World: Technical Report, (2004); Varini F.S., Boyd-Graber J., Ciaramita M., Leippold M., Climatext: A dataset for climate change topic detection, (2021); Wang G., Chillrud L.G., McKeown K., Evidence based automatic fact-checking for climate change misinformation, ICWSM Workshops, (2021); Webersinke N., Kraus M., Bingler J., Leippold M., (2022)</t>
  </si>
  <si>
    <t>M. Leippold; University of Zurich and Swiss Finance Institute (SFI), Switzerland; email: markus.leippold@bf.uzh.ch</t>
  </si>
  <si>
    <t>Finan. Res. Lett.</t>
  </si>
  <si>
    <t>2-s2.0-85182555006</t>
  </si>
  <si>
    <t>Sneha C.V.; Sarangh E.R.; Vindhya V.; Hegde R.R.; Lakshmi V.A.</t>
  </si>
  <si>
    <t>Sneha, C.V. (57212454564); Sarangh, E.R. (57202986487); Vindhya, V. (56229875300); Hegde, Rashmitha R (57202995738); Lakshmi, V Aishwarya (57202992984)</t>
  </si>
  <si>
    <t>57212454564; 57202986487; 56229875300; 57202995738; 57202992984</t>
  </si>
  <si>
    <t>Comprehensive analysis of CSR data using interactive reports</t>
  </si>
  <si>
    <t>2017 International Conference on Energy, Communication, Data Analytics and Soft Computing, ICECDS 2017</t>
  </si>
  <si>
    <t>10.1109/ICECDS.2017.8389687</t>
  </si>
  <si>
    <t>https://www.scopus.com/inward/record.uri?eid=2-s2.0-85050156048&amp;doi=10.1109%2fICECDS.2017.8389687&amp;partnerID=40&amp;md5=f5e9c9210e2b76edc4c0d4f68c5a240a</t>
  </si>
  <si>
    <t>Department of Computer Science, CMRIT, Bangalore, India</t>
  </si>
  <si>
    <t>Sneha C.V., Department of Computer Science, CMRIT, Bangalore, India; Sarangh E.R., Department of Computer Science, CMRIT, Bangalore, India; Vindhya V., Department of Computer Science, CMRIT, Bangalore, India; Hegde R.R., Department of Computer Science, CMRIT, Bangalore, India; Lakshmi V.A., Department of Computer Science, CMRIT, Bangalore, India</t>
  </si>
  <si>
    <t>Data Analysis has become a major domain for every organization to progress and perform better. The flow of the process starts from inspecting and transforming the raw data, and then modeling the data to derive some useful information from it in order to support various decisions and understand a trend and estimate the several performance parameters. LSA (Latent Semantic Analysis), a technique under NLP (Natural Language Processing), is quite frequently used to carry out the analysis by usage of lexical semantics and thereby providing detailed comparisons based on the vector distances. Different techniques such as SVD (Singular Value Decomposition), TDM (Term Document Matrix), and TF-IDF (Term Frequency-Inverse Document Frequency) from LSA are used in this paper to perform the analysis on L&amp;T Infotech CSR data. In order to make the analysis much simpler to the user, various interactive visualizations such as graphs and charts made with the help of Power BI can be developed. © 2017 IEEE.</t>
  </si>
  <si>
    <t>Analysis; CSR; LSA; NLP; Power BI; Visualizations</t>
  </si>
  <si>
    <t>Natural language processing systems; Semantics; Singular value decomposition; Soft computing; Text processing; Visualization; Analysis; Comprehensive analysis; Interactive visualizations; Latent Semantic Analysis; Nlp (natural language processing); SVD(singular value decomposition); Term frequency-inverse document frequencies; Term-document matrixes; Metadata</t>
  </si>
  <si>
    <t>Parra C.M., Tremblay M.C., Castellanos A., Prominent voices and prevalent discourses: A corporate social responsibility application, 2016 Eleventh International Conference on Digital Information Management (ICDIM), pp. 74-78, (2016); Yeh J.L., Liao P.C., Benchmarking social responsibility perceptions: A text-based approach, 2015 12th International Conference on Fuzzy Systems and Knowledge Discovery (FSKD), pp. 1377-1381, (2015); Gadri S., Moussaoui A., Information retrieval: A new multilingual stemmer based on a statistical approach, 2015 3rd International Conference on Control, Engineering &amp; Information Technology (CEIT), pp. 1-6, (2015)</t>
  </si>
  <si>
    <t>1 August 2017 through 2 August 2017</t>
  </si>
  <si>
    <t>Chennai</t>
  </si>
  <si>
    <t>978-153861886-8</t>
  </si>
  <si>
    <t>Int. Conf. Energy, Commun., Data Anal. Soft Comput., ICECDS</t>
  </si>
  <si>
    <t>2-s2.0-85050156048</t>
  </si>
  <si>
    <t>Rath O.; Haase F.; Erlacher N.A.; Schoder D.</t>
  </si>
  <si>
    <t>Rath, Oliver (59092722000); Haase, Frederic (57437147900); Erlacher, Nina Annika (59125112100); Schoder, Detlef (6602140901)</t>
  </si>
  <si>
    <t>59092722000; 57437147900; 59125112100; 6602140901</t>
  </si>
  <si>
    <t>Scalable Sustainability Monitoring of Financial Reports: A Design Science Artifact</t>
  </si>
  <si>
    <t>29th Annual Americas Conference on Information Systems, AMCIS 2023</t>
  </si>
  <si>
    <t>https://www.scopus.com/inward/record.uri?eid=2-s2.0-85192869411&amp;partnerID=40&amp;md5=15f5047933d931be3af46b656a4ecd3c</t>
  </si>
  <si>
    <t>University of Cologne, Germany</t>
  </si>
  <si>
    <t>Rath O., University of Cologne, Germany; Haase F., University of Cologne, Germany; Erlacher N.A., University of Cologne, Germany; Schoder D., University of Cologne, Germany</t>
  </si>
  <si>
    <t>The United Nations Climate Change (UNCC) report in 2022 warns that the likelihood of global warming exceeding 1.5°C by 2026 has surpassed 50%. Climate change is a global problem that requires collective action, and companies have a significant role to play in mitigating climate change. Companies have already started to incorporate climate change risk and liabilities in their annual reports. Monitoring a company's progress in transitioning to sustainability can help stakeholders make informed decisions. However, existing approaches for sustainability monitoring of annual reports are limited in scalability, mainly because of the manual steps involved. Therefore, we designed and evaluated a more scalable artifact using state-of-the-art natural language processing (NLP) techniques to monitor companies' sustainability targets based on their annual reports. This work presents a prototype that improves upon the current state of practice and contributes to the body of knowledge by outlining key design decisions. © 2023 29th Annual Americas Conference on Information Systems, AMCIS 2023. All rights reserved.</t>
  </si>
  <si>
    <t>Design Science Research; Financial Reports; Natural Language Processing; Sustainability</t>
  </si>
  <si>
    <t>Design; Global warming; Information systems; Information use; Natural language processing systems; Annual reports; Collective action; Design science; Design-science researches; Financial reports; Global problems; Language processing; Natural language processing; Natural languages; United Nations; Sustainable development</t>
  </si>
  <si>
    <t>Baskerville R., Baiyere A., Gregor S., Hevner A., Rossi M., Design science research contributions: Finding a balance between artifact and theory, Journal of the Association for Information Systems, 19, 5, (2018); Bingler J. A., Kraus M., Leippold M., Webersinke N., Cheap talk and cherry-picking: What ClimateBERT has to say on corporate climate risk disclosures, Finance Research Letters, 47, (2022); CDP Corporate Data, (2023); (2022); Devlin J., Chang M. W., Lee K., Toutanova K., Bert: Pre-training of deep bidirectional transformers for language understanding, (2019); Eccles R. G., Klimenko S., Shareholders are getting serious about sustainability, Harvard Business Review, pp. 106-116, (2019); A European Green Deal, (2023); Fankhauser S., Smith S. M., Allen M., Axelsson K., Hale T., Hepburn C., Wetzer T., The meaning of net zero and how to get it right, Nature Climate Change, 12, 1, pp. 15-21, (2022); Freeman R. E., Strategic management: a stakeholder approach, (1984); Friederich D., Kaack L. H., Luccioni A., Steffen B., Automated identification of climate risk disclosures in annual corporate reports, (2021); Gregor S., Hevner A. R., Positioning and presenting design science research for maximum impact, MIS quarterly, pp. 337-355, (2013); Annual Reports, (2023); Annual Report 2018, (2020); Thriving in the circular economy” ESG 2021 Report, (2021); Hale T., Kuramochi T., Lang J., Mapes B., Smith S., Aiyer R., Walsh T., Net Zero Tracker, (2021); Johnson J., Douze M., Jegou H., Billion-scale similarity search with gpus, IEEE Transactions on Big Data, 7, 3, pp. 535-547, (2019); Karpukhin V., Oguz B., Min S., Lewis P., Wu L., Edunov S., Yih W. T., Dense Passage Retrieval for Open-Domain Question Answering, Proceedings of the 2020 Conference on Empirical Methods in Natural Language Processing (EMNLP), pp. 6769-6781, (2020); Liu Y., Ott M., Goyal N., Du J., Joshi M., Chen D., Stoyanov V., RoBERTa: A robustly optimized BERT pretraining approach, (2019); Luccioni A., Baylor E., Duchene N., Analyzing sustainability reports using natural language processing, (2020); Pearce K., Zhan T., Komanduri A., Zhan J., A comparative study of transformer-based language models on extractive question answering, (2021); Peffers K., Tuunanen T., Rothenberger M. A., Chatterjee S., A design science research methodology for information systems research, Journal of Management Information Systems, 24, 3, pp. 45-77, (2007); Rajpurkar P., Zhang J., Lopyrev K., Liang P., SQuAD: 100,000+ Questions for Machine Comprehension of Text, Proceedings of the 2016 Conference on Empirical Methods in Natural Language Processing, pp. 2383-2392, (2016); Rajpurkar P., Jia R., Liang P., Know What You Don’t Know: Unanswerable Questions for SQuAD, Proceedings of the 56th Annual Meeting of the Association for Computational Linguistics (Volume 2: Short Papers), pp. 784-789, (2018); An overview of Environmental, Social and Corporate Governance - ESG, (2023); Sanh V., Debut L., Chaumond J., Wolf T., DistilBERT, a distilled version of BERT: smaller, faster, cheaper and lighter, (2019); Press Release: SEC Proposes Rules to Enhance and Standardize Climate-Related Disclosures for Investors, (2022); 2021 Status Report, (2021); Thogersen J., Consumer behavior and climate change: Consumers need considerable assistance, Current Opinion in Behavioral Sciences, 42, pp. 9-14, (2021); 50:50 Chance of Global Temperature Temporarily Reaching 1.5°C Threshold in Next 5 Years, (2022); Vaishnavi V., Kuechler W., Petter S., Design Science Research in Information Systems, (2004); Van Aken B., Winter B., Loser A., Gers F. A., How does BERT answer questions? a layer-wise analysis of transformer representations, Proceedings of the 28th ACM international conference on information and knowledge management, pp. 1823-1832, (2019); Vaswani A., Shazeer N., Parmar N., Uszkoreit J., Jones L., Gomez A. N., Polosukhin I., Attention is all you need, Advances in neural information processing systems, (2017); Wang L., Zheng K., Qian L., Li S., A Survey of Extractive Question Answering, 2022 International Conference on High Performance Big Data and Intelligent Systems (HDIS), pp. 147-153, (2022); Webersinke N., Kraus M., Bingler J. A., Leippold M., ClimateBERT: A pretrained language model for climate-related text, (2021); Wolf T., Debut L., Sanh V., Chaumond J., Delangue C., Moi A., Rush A. M., Transformers: State-of-the-art natural language processing, Proceedings of the 2020 conference on empirical methods in natural language processing: system demonstrations, pp. 38-45, (2020); Zheng D., Yang J., Yong B., Open Domain Question Answering Based on Retriever-Reader Architecture, Business Intelligence and Information Technology: Proceedings of the International Conference on Business Intelligence and Information Technology BIIT 2021, pp. 723-733, (2022)</t>
  </si>
  <si>
    <t>Association for Information Systems</t>
  </si>
  <si>
    <t>29th Annual Americas Conference on Information Systems: Diving into Uncharted Waters, AMCIS 2023</t>
  </si>
  <si>
    <t>10 August 2023 through 12 August 2023</t>
  </si>
  <si>
    <t>Panama City</t>
  </si>
  <si>
    <t>978-171389359-2</t>
  </si>
  <si>
    <t>Annu. Am. Conf. Inf. Syst., AMCIS</t>
  </si>
  <si>
    <t>2-s2.0-85192869411</t>
  </si>
  <si>
    <t>Jafari S.Q.; Shokouhyar S.; Shokoohyar S.</t>
  </si>
  <si>
    <t>Jafari, Soroush Qoli (57890169400); Shokouhyar, Sajjad (55270251400); Shokoohyar, Sina (57214445718)</t>
  </si>
  <si>
    <t>57890169400; 55270251400; 57214445718</t>
  </si>
  <si>
    <t>Producer-consumer sustainability continuum: Mutual understanding to implement extended producer responsibility</t>
  </si>
  <si>
    <t>Journal of Cleaner Production</t>
  </si>
  <si>
    <t>10.1016/j.jclepro.2022.133880</t>
  </si>
  <si>
    <t>https://www.scopus.com/inward/record.uri?eid=2-s2.0-85138040286&amp;doi=10.1016%2fj.jclepro.2022.133880&amp;partnerID=40&amp;md5=3ca7e6461054ba7bfa5242232d5d0405</t>
  </si>
  <si>
    <t>Department of Industrial Management, Faculty of Accounting and Management, Shahid Beheshti University, Tehran, Iran; Industrial and Information Technology Department, Faculty of Accounting and Management, Shahid Beheshti University, Tehran, Iran; Department of Computing and Decision Sciences, Stillman School of Business, Seton Hall University, 400 W S Orange Ave, South Orange, NJ, 07079, United States</t>
  </si>
  <si>
    <t>Jafari S.Q., Department of Industrial Management, Faculty of Accounting and Management, Shahid Beheshti University, Tehran, Iran; Shokouhyar S., Industrial and Information Technology Department, Faculty of Accounting and Management, Shahid Beheshti University, Tehran, Iran; Shokoohyar S., Department of Computing and Decision Sciences, Stillman School of Business, Seton Hall University, 400 W S Orange Ave, South Orange, NJ, 07079, United States</t>
  </si>
  <si>
    <t>It is widely accepted today that extended producer responsibility (EPR) is a legal means of ensuring sustainable production. As a result, the producer is responsible for environmental hazards resulting from the consumption of the product after it has been produced. Due to this, legislators and manufacturers pay great attention to this issue since a harmonious and mutually understanding relationship between consumers and producers is crucial to the success of these programs. Through an examination of the sustainability reports published by smartphone manufacturers and tweets regarding the EPR plans and programs within the community, this study analyzes the interaction between consumers and manufacturers for a deeper understanding. To perform topic modeling, machine learning algorithms and natural language processing algorithms have been applied to sustainability reports and tweets from people. The topics extracted from consumers and producers were divided into six general categories that form the roadmap created in the field of EPR. As part of the study, sentiment analysis was conducted in order to understand consumers' and producers' perceptions of this issue. Based on the results of this study, manufacturers have taken steps to address social needs and concerns about the dangers of electronic waste (E-waste). In light of the fact that sustainability covers both production activities and consumption activities at the same time and that a large portion of society views EPR programs in a neutral manner, there is a need for social awareness programs that adequately guide and inform individuals. Hence, culture building among the consumer community is one of the most important aspects of corporate strategy. © 2022</t>
  </si>
  <si>
    <t>Consumer behavior; Corporate policies; Extended producer responsibility; Social media analytics; Topic modeling; WEEE</t>
  </si>
  <si>
    <t>Consumer behavior; Learning algorithms; Machine learning; Manufacture; Modeling languages; Sentiment analysis; Social networking (online); Sustainable development; Corporate policies; Environmental hazards; Extended producer responsibility; Mutual understanding; Smart phones; Social media analytics; Sustainability report; Sustainable production; Topic Modeling; WEEE; Electronic Waste</t>
  </si>
  <si>
    <t>Agarwal V., Research on data preprocessing and categorization technique for smartphone review analysis, Int. J. Comput. Appl., 131, 4, pp. 30-36, (2015); Alamsyah A., Rizkika W., Nugroho D.D.A., Renaldi F., Saadah S., Dynamic large scale data on Twitter using sentiment analysis and topic modeling, 2018 6th International Conference on Information and Communication Technology (ICoICT), pp. 254-258, (2018); Bai H., Wang J., Zeng A.Z., Exploring Chinese consumers' attitude and behavior toward smartphone recycling, J. Clean. Prod., 188, pp. 227-236, (2018); Blasi S., Brigato L., Sedita S.R., Eco-friendliness and fashion perceptual attributes of fashion brands: an analysis of consumers' perceptions based on twitter data mining, J. Clean. Prod., 244, (2020); Borthakur A., Govind M., Emerging trends in consumers' E-waste disposal behaviour and awareness: a worldwide overview with special focus on India, Resour. Conserv. Recycl., 117, pp. 102-113, (2017); Brundtland G.H., Report of the World Commission on Environment and Development:" Our Common Future, (1987); Campbell-Johnston K., Friant M.C., Thapa K., Lakerveld D., Vermeulen W.J., How circular is your tyre: experiences with extended producer responsibility from a circular economy perspective, J. Clean. Prod., 270, (2020); Chae B.K., Insights from hashtag# supplychain and Twitter Analytics: considering Twitter and Twitter data for supply chain practice and research, Int. J. Prod. Econ., 165, pp. 247-259, (2015); Chae B.K., Park E.O., Corporate social responsibility (CSR): a survey of topics and trends using Twitter data and topic modeling, Sustainability, 10, 7, (2018); Chen Y.J., Chien C.F., An empirical study of demand forecasting of non-volatile memory for smart production of semiconductor manufacturing, Int. J. Prod. Res., 56, 13, pp. 4629-4643, (2018); Compagnoni M., Is Extended Producer Responsibility living up to expectations? A systematic literature review focusing on electronic waste, J. Clean. Prod., (2022); Concari A., Kok G., Martens P., Recycling behaviour: mapping knowledge domain through bibliometrics and text mining, J. Environ. Manag., 303, (2022); Corwin J., Between toxics and gold: devaluing informal labor in the global urban mine, Appl. Econ. Lett., 31, 4, pp. 106-123, (2020); Debnath B., Alghazo J.M., Latif G., Roychoudhuri R., Ghosh S.K., An analysis of data security and potential threat from IT assets for middle card players, institutions and individuals, Sustainable Waste Management: Policies and Case Studies, pp. 403-419, (2020); Dixit S., Vaish A., Perceived barriers, collection models, incentives and consumer preferences: an exploratory study for effective implementation of reverse logistics, Int. J. Logist. Syst. Manag., 21, pp. 304-318, (2015); Elkington J., The triple bottom line of 21 st century business Cannibals with forks, Environ. Qual. Manag., 8, (1998); Fachbach I., Lechner G., Reimann M., Drivers of the consumers' intention to use repair services, repair networks and to self-repair, J. Clean. Prod., 346, (2022); Fetanat A., Tayebi M., Shafipour G., Management of waste electrical and electronic equipment based on circular economy strategies: navigating a sustainability transition toward waste management sector, Clean Technol. Environ. Policy, 23, 2, pp. 343-369, (2021); Forti V., Balde C.P., Kuehr R., Bel G., The Global E-Waste Monitor 2020: Quantities, Flows and the Circular Economy Potential, (2020); Ghomi E.R., Khosravi F., Tahavori M.A., Ramakrishna S., Circular economy: a comparison between the case of Singapore and France, Mater. Circ. Econ., 3, 1, pp. 1-12, (2021); Islam M.T., Huda N., Reverse logistics and closed-loop supply chain of Waste Electrical and Electronic Equipment (WEEE)/E-waste: a comprehensive literature review, Resour. Conserv. Recycl., 137, pp. 48-75, (2018); Islam M.T., Dias P., Huda N., Young consumers'e-waste awareness, consumption, disposal, and recycling behavior: a case study of university students in Sydney, Australia, J. Clean. Prod., 282, (2021); Kao S.W., Luarn P., Topic modeling analysis of social enterprises: twitter evidence, Sustainability, 12, 8, (2020); Karmugilan K., Pachayappan M., Sustainable manufacturing with green environment: an evidence from social media, Mater. Today Proc., 22, pp. 1878-1884, (2020); Kumar B., Manrai A.K., Manrai L.A., Purchasing behaviour for environmentally sustainable products: a conceptual framework and empirical study, J. Retailing Consum. Serv., 34, pp. 1-9, (2017); Liu T., Cao J., Wu Y., Weng Z., Senthil R.A., Yu L., Exploring influencing factors of WEEE social recycling behavior: a Chinese perspective, J. Clean. Prod., 312, (2021); Mancilla Garcia M., Negotiating in the absence of trust: exploring the interactions between officials and residents in a waste management project in Copacabana, Bolivia, Local Environ., 22, 6, pp. 667-681, (2017); Miner K.J., Rampedi I.T., Ifegbesan A.P., Machete F., Survey on household awareness and willingness to participate in e-waste management in Jos, Plateau State, Nigeria, Sustainability, 12, 3, (2020); Mishra N., Singh A., Use of twitter data for waste minimisation in beef supply chain, Ann. Oper. Res., 270, 1, pp. 337-359, (2018); Nikou S., Mezei J., Evaluation of mobile services and substantial adoption factors with Analytic Hierarchy Process (AHP), Telecommun. Pol., 37, pp. 915-929, (2013); Nowakowski P., Investigating the reasons for storage of WEEE by residents–a potential for removal from households, Waste Manag., 87, pp. 192-203, (2019); Nunes M.F., Park C.L., Paiva E.L., Can we have it all? Sustainability trade-offs and cross-insurance mechanisms in supply chains, Int. J. Oper. Prod. Manag., (2020); Ogunmakinde O.E., Sher W., Egbelakin T., Circular economy pillars: a semi-systematic review, Clean Technol. Environ. Policy, pp. 1-16, (2021); Patil R.A., Ramakrishna S., A comprehensive analysis of e-waste legislation worldwide, Environ. Sci. Pollut. Control Ser., 27, 13, pp. 14412-14431, (2020); Phulwani P.R., Kumar D., Goyal P., A systematic literature review and bibliometric analysis of recycling behavior, J. Global Market., 33, 5, pp. 354-376, (2020); Pimpalkar A.P., Raj R.J.R., Influence of pre-processing strategies on the performance of ML classifiers exploiting TF-IDF and BOW features, ADCAIJ: Adv. Distr. Comput. Artif. Intell. J., 9, 2, pp. 49-68, (2020); Pouikli K., Concretising the role of extended producer responsibility in European Union waste law and policy through the lens of the circular economy, ERA Forum, 20, pp. 491-508, (2020); Publishing O.E.C.D., Extended Producer Responsibility: Updated Guidance for Efficient Waste Management, (2016); Qu Y., Wang W., Liu Y., Zhu Q., Understanding residents' preferences for e-waste collection in China-A case study of waste mobile phones, J. Clean. Prod., 228, pp. 52-62, (2019); Ranasinghe W.W., Athapattu B.C., Challenges in E-waste management in Sri Lanka, Handbook of Electronic Waste Management, pp. 283-322, (2020); Rizos V., Bryhn J., Implementation of circular economy approaches in the electrical and electronic equipment (EEE) sector: barriers, enablers and policy insights, J. Clean. Prod., 338, (2022); Saaty T.L., The Analytic Hierarchy Process: Planning, Priority Setting, Resources Allocation, (1980); Salmenpera H., Different pathways to a recycling society–Comparison of the transitions in Austria, Sweden and Finland, J. Clean. Prod., 292, (2021); Sapul M.S.C., Aung T.H., Jiamthapthaksin R., Trending topic discovery of Twitter Tweets using clustering and topic modeling algorithms, 2017 14th International Joint Conference On Computer Science And Software Engineering (JCSSE), pp. 1-6, (2017); Serna A., Gerrikagoitia J.K., Bernabe U., Ruiz T., Sustainability analysis on urban mobility based on social media content, Transport. Res. Procedia, 24, pp. 1-8, (2017); Shahrasbi A., Shokouhyar S., Zeidyahyaee N., Consumers' behavior towards electronic wastes from a sustainable development point of view: an exploration of differences between developed and developing countries, Sustain. Prod. Consum., 28, pp. 1736-1756, (2021); Shittu O.S., Williams I.D., Shaw P.J., Global E-waste management: can WEEE make a difference? A review of e-waste trends, legislation, contemporary issues and future challenges, Waste Manag., (2020); Singh S., Chauhan A., Dhir S., Analyzing the startup ecosystem of India: a Twitter analytics perspective, J. Adv. Manag. Res., (2019); Srivastava R.R., Pathak P., Policy issues for efficient management of E-waste in developing countries, Handbook of Electronic Waste Management, pp. 81-99, (2020); Sujata M., Khor K.S., Ramayah T., Teoh A.P., The role of social media on recycling behaviour, Sustain. Prod. Consum., 20, pp. 365-374, (2019); Tu Y., Peng B., Wei G., Wu W., EPR system participants' behavior: evolutionary game and strategy simulation, J. Clean. Prod., 271, (2020); Yin Y., Stecke K.E., Li D., The evolution of production systems from Industry 2.0 through Industry 4.0, Int. J. Prod. Res., 56, 1-2, pp. 848-861, (2018); Zeng X., Gong R., Chen W.Q., Li J., Uncovering the recycling potential of “New” WEEE in China, Environ. Sci. Technol., 50, 3, pp. 1347-1358, (2016); Zhang S., Ding Y., Liu B., Chang C.C., Supply and demand of some critical metals and present status of their recycling in WEEE, Waste Manag., 65, pp. 113-127, (2017)</t>
  </si>
  <si>
    <t>S. Shokouhyar; Industrial and Information Technology Department, Faculty of Accounting and Management, Shahid Beheshti University, Tehran, 1983969411, Iran; email: s_shokouhyar@sbu.ac.ir</t>
  </si>
  <si>
    <t>JCROE</t>
  </si>
  <si>
    <t>J. Clean. Prod.</t>
  </si>
  <si>
    <t>2-s2.0-85138040286</t>
  </si>
  <si>
    <t>Ichikawa T.; Kitanosono T.; Koizumi J.; Ogushi Y.; Tanaka O.; Endo J.; Hashimoto T.; Kawada S.; Saito M.; Kobayashi M.; Imai Y.</t>
  </si>
  <si>
    <t>Ichikawa, Tamaki (7402281634); Kitanosono, Takashi (6603606454); Koizumi, Jun (35375235900); Ogushi, Yoichi (35460360800); Tanaka, Osamu (35452145100); Endo, Jun (9536065200); Hashimoto, Takeshi (37034114400); Kawada, Shuichi (7103377119); Saito, Midori (56322772800); Kobayashi, Makiko (55624476322); Imai, Yutaka (36848420600)</t>
  </si>
  <si>
    <t>7402281634; 6603606454; 35375235900; 35460360800; 35452145100; 9536065200; 37034114400; 7103377119; 56322772800; 55624476322; 36848420600</t>
  </si>
  <si>
    <t>Radiological reporting that combine continuous speech recognition with error correction by transcriptionists</t>
  </si>
  <si>
    <t>Tokai Journal of Experimental and Clinical Medicine</t>
  </si>
  <si>
    <t>https://www.scopus.com/inward/record.uri?eid=2-s2.0-57149092408&amp;partnerID=40&amp;md5=9ccf757a97f8082d3d3cf5dd833b0db4</t>
  </si>
  <si>
    <t>Department of Radiology, School of Medicine, Tokai University, Isehara, Kanagawa 259-1193, 143 Shimokasuya, Japan; Department of Vascular and Interventional Radiology, University of Rochester Medical Center, Rochester, NY 14642, United States; Department of Medical Informatics, School of Medicine, Tokai University, Isehara, Kanagawa 259-1193, 143 Shimokasuya, Japan; Department of Radiology, Jichi Medical University, Omiya Medical Center, Saitama, Japan</t>
  </si>
  <si>
    <t>Ichikawa T., Department of Radiology, School of Medicine, Tokai University, Isehara, Kanagawa 259-1193, 143 Shimokasuya, Japan; Kitanosono T., Department of Vascular and Interventional Radiology, University of Rochester Medical Center, Rochester, NY 14642, United States; Koizumi J., Department of Radiology, School of Medicine, Tokai University, Isehara, Kanagawa 259-1193, 143 Shimokasuya, Japan; Ogushi Y., Department of Medical Informatics, School of Medicine, Tokai University, Isehara, Kanagawa 259-1193, 143 Shimokasuya, Japan; Tanaka O., Department of Radiology, Jichi Medical University, Omiya Medical Center, Saitama, Japan; Endo J., Department of Radiology, School of Medicine, Tokai University, Isehara, Kanagawa 259-1193, 143 Shimokasuya, Japan; Hashimoto T., Department of Radiology, School of Medicine, Tokai University, Isehara, Kanagawa 259-1193, 143 Shimokasuya, Japan; Kawada S., Department of Radiology, School of Medicine, Tokai University, Isehara, Kanagawa 259-1193, 143 Shimokasuya, Japan; Saito M., Department of Radiology, School of Medicine, Tokai University, Isehara, Kanagawa 259-1193, 143 Shimokasuya, Japan; Kobayashi M., Department of Radiology, School of Medicine, Tokai University, Isehara, Kanagawa 259-1193, 143 Shimokasuya, Japan; Imai Y., Department of Radiology, School of Medicine, Tokai University, Isehara, Kanagawa 259-1193, 143 Shimokasuya, Japan</t>
  </si>
  <si>
    <t>Objective: We evaluated the usefulness of radiological reporting that combines continuous speech recognition (CSR) and error correction by transcriptionists. Materials and Methods: Four transcriptionists (two with more than 10 years and two with less than 3 months transcription experience) listened to the same 100 dictation files and created radiological reports using conventional transcription and a method that combined CSR with manual error correction by the transcriptionists. We compared the 2 groups using the 2 methods for accuracy and report creation time and evaluated the transcriptionists' inter-personal dependence on accuracy rate and report creation time. We used a CSR system that did not require the training of the system to recognize the user's voice. Results: We observed no significant difference in accuracy between the 2 groups and 2 methods that we tested, though transcriptionists with greater experience transcribed faster than those with less experience using conventional transcription. Using the combined method, error correction speed was not significantly different between two groups of transcriptionists with different levels of experience. Conclusion: Combining CSR and manual error correction by transcriptionists enabled convenient and accurate radiological reporting.</t>
  </si>
  <si>
    <t>Continuous speech recognition; Radiological reporting; Transcriptionist</t>
  </si>
  <si>
    <t>Forms and Records Control; Humans; Linguistics; Medical Records Systems, Computerized; Natural Language Processing; Radiology Information Systems; Speech Recognition Software; Total Quality Management; article; automatic speech recognition; computer interface; computer system; controlled study; error; human; human experiment; information processing; intermethod comparison; nonmedical occupations; quality control; radiology</t>
  </si>
  <si>
    <t>Leeming B.W., Porter D., Jackson J.D., Bleich H.L., Simon M., Computerized radiologic reporting with voice data-entry, Radiology, 138, pp. 585-588, (1981); Robbins A.H., Horowitz D.M., Srinivasan M.K., Et al., Speech-controlled generation of radiology reports, Radiology, 164, pp. 569-573, (1987); Robbins A.H., Vincent M.E., Shaffer K., Maietta R., Srinivasan M.K., Radiology reports: Assessment of a 5,000-word speech recognizer, Radiology, 167, pp. 853-855, (1988); Herman S.J., Accuracy of a voice-to-text personal dictation system in the generation of radiology reports, Am J Roentgenol, 165, pp. 177-180, (1995); Zemmel N.J., Park S.M., Maurer E.J., Leslie L.F., Edlich R.F., Evaluation of Voice Type Dictation for Windows for the radiologist, Med Prog Technol, 21, pp. 177-180, (1997); Dietz U., Rupprecht H.J., Espinola-Klein C., Meyer J., Automatic report documentation in cardiology using a speech recognition system, Z Kardiol, 85, pp. 684-688, (1996); Kolles H., Feiden W., Computer-assisted speech recognition inn diagnostic pathology. Development of Dragon Dictate 30-k system for documentation, Pathology, 16, pp. 439-442, (1995); Rosenthal D.I., Chew F.S., Dupuy D.E., Kattapuram S.V., Palmer W.E., Yap R.M., Levie L.A., Computer-based speech recognition as a replacement for medical transcription, Am J Roentgenol, 170, pp. 23-25, (1998); Ramaswamy M.R., Chaljub G., Esch O., Fanning D.D., vanSonnenberg E., Continuous speech recognition in MR imaging reporting: Advantage, disadvantages, and impact, Am J Roentgenol, 174, pp. 617-622, (2000); Schwarz L.H., Kijewski P., Hertogen H., Poossin P.S., Castellino R., Voice recognition in radiology reporting, Am J Roentgenol, 169, pp. 27-29, (1997); White K.S., Speech recognition implementation in radiology, Pediatr Radiol, 35, pp. 841-846, (2005); Bramson R.T., Bramson R.A., Overcomng obstacles to work-changing technology such as PACS and voice recognition, Am J Roentgenol, 184, pp. 1727-1730, (2005); Seltzer S.E., Kelly P., Adams D.F., Et al., Expenditing the turn-around of radiology reports in a teaching hospital setting, Am J Roentgenol, 168, pp. 889-893, (1997); Ichikawa T., Koizumi J., Takahara T., Et al., Continuous speech recognition system for radiological reporting: Comparison with experience of dictation, Nippon Acta Radiologica, 65, pp. 384-386, (2005); Vorbech F., Ba-Ssalamah A., Kettenbach J., Huebsch P., Report generation using digital speech recognition in radiology, Eur. Radiol, 10, pp. 1976-1982, (2000); Mohr D.N., Turner D.W., Pond G.R., Kamath J.S., De Vos C.B., Carpenter P.C., Speech recognition as a transcription aid: A randomized comparison with standard transcription, J Am Med Inform Assoc, 10, pp. 85-93, (2003)</t>
  </si>
  <si>
    <t>T. Ichikawa; Department of Radiology, School of Medicine, Tokai University, Isehara, Kanagawa 259-1193, 143 Shimokasuya, Japan; email: tamaki-i@mars.sannet.ne.jp</t>
  </si>
  <si>
    <t>TJEMD</t>
  </si>
  <si>
    <t>Tokai J. Exp. Clin. Med.</t>
  </si>
  <si>
    <t>2-s2.0-57149092408</t>
  </si>
  <si>
    <t>Climate bonds toward achieving net zero emissions and carbon neutrality: Evidence from machine learning technique</t>
  </si>
  <si>
    <t>10.1016/j.jmse.2023.10.001</t>
  </si>
  <si>
    <t>Climate bonds funds utilization; Climate bonds policy text mining; Machine learning technique; Net zero emissions; Policy sentiment analysis</t>
  </si>
  <si>
    <t>J. Manag. Sci. Eng.</t>
  </si>
  <si>
    <t>Tseng Y.-M.; Chen C.-C.; Huang H.-H.; Chen H.-H.</t>
  </si>
  <si>
    <t>Tseng, Yu-Min (58729549300); Chen, Chung-Chi (57206727653); Huang, Hen-Hsen (56138799600); Chen, Hsin-Hsi (7501614471)</t>
  </si>
  <si>
    <t>58729549300; 57206727653; 56138799600; 7501614471</t>
  </si>
  <si>
    <t>DynamicESG: A Dataset for Dynamically Unearthing ESG Ratings from News Articles</t>
  </si>
  <si>
    <t>International Conference on Information and Knowledge Management, Proceedings</t>
  </si>
  <si>
    <t>10.1145/3583780.3615118</t>
  </si>
  <si>
    <t>https://www.scopus.com/inward/record.uri?eid=2-s2.0-85178127398&amp;doi=10.1145%2f3583780.3615118&amp;partnerID=40&amp;md5=56bcfbc48211f603d8d709436db7fbde</t>
  </si>
  <si>
    <t>Data Science Degree Program, National Taiwan University, Taiwan; Artificial Intelligence Research Center, AIST Japan, Japan; Institute of Information Science, Academia Sinica, Taiwan; Department of Computer Science and Information Engineering, National Taiwan University, Taiwan</t>
  </si>
  <si>
    <t>Tseng Y.-M., Data Science Degree Program, National Taiwan University, Taiwan; Chen C.-C., Artificial Intelligence Research Center, AIST Japan, Japan; Huang H.-H., Institute of Information Science, Academia Sinica, Taiwan; Chen H.-H., Department of Computer Science and Information Engineering, National Taiwan University, Taiwan</t>
  </si>
  <si>
    <t>This paper introduces the DynamicESG dataset, a unique resource for dynamically extracting ESG ratings from news articles. The ESG rating, a novel metric employed annually to gauge a company's sustainability, relies heavily on corporate disclosure and other external information, especially news narratives. Our dataset, comprising a wide spectrum of news over a twelve-year span, annotates articles in accordance with MSCI ESG ratings methodology and SASB standards, with relevance to ESG issues. DynamicESG provides a comprehensive means of investigating the relationship between public discourse, ESG-related events, and subsequent ESG rating adjustments. We detail our data collection, curation, annotation procedure, and inter-rater agreement, ensuring high data quality and usability. Importantly, our dataset includes a temporal dimension, enabling the analysis of longitudinal trends in ESG ratings and their correlation with news coverage. Moreover, the dataset incorporates an opportunity/risk tendency, thus permitting analysis from diverse perspectives to discern if the news is beneficial or detrimental to the company. We believe this dataset will serve as a valuable resource for researchers in fields such as corporate social responsibility, sustainable investing, machine learning, and natural language processing. Initial analysis using the dataset underscores its potential to facilitate new insights into the dynamics of ESG ratings and the influence of news media on these ratings. © 2023 Copyright held by the owner/author(s).</t>
  </si>
  <si>
    <t>ESG; ESG Rating; Social Good</t>
  </si>
  <si>
    <t>Learning algorithms; Social aspects; Corporates; Curation; Data collection; ESG; ESG rating; External informations; Inter-rater agreements; News articles; Social good; Wide spectrum; Natural language processing systems</t>
  </si>
  <si>
    <t>National Science and Technology Council, NSTC, (110-2221-E-002-128-MY3, 110-2634-F-002-050-, 111-2634-F-002-023); Japan Society for the Promotion of Science, JSPS, (23K16956, JPNP20006); New Energy and Industrial Technology Development Organization, NEDO</t>
  </si>
  <si>
    <t>This research is supported by National Science and Technology Council, Taiwan, under grants 110-2221-E-002-128-MY3, 110-2634-F-002-050-, and 111-2634-F-002-023-. The work of Chung-Chi Chen was supported in part by JSPS KAKENHI Grant Number 23K16956 and a project JPNP20006, commissioned by the New Energy and Industrial Technology Development Organization (NEDO).</t>
  </si>
  <si>
    <t>Beltagy I., Peters M.E., Cohan A., Longformer: The long-document transformer, (2020); Chen C.-C., Tseng Y.-M., Kang J., Lhuissier A., Day M.-Y., Tu T.-T., Chen H.-H., Multi-Lingual ESG Issue Identification, Proceedings of the Fifth Workshop on Financial Technology and Natural Language Processing (FinNLP) and the Second Multimodal AI For Financial Forecasting (Muffin), (2023); Cohen J., A coefficient of agreement for nominal scales, Educational and psychological measurement, 20, 1, pp. 37-46, (1960); Cortes C., Vapnik V., Support-vector networks, Machine learning, 20, 3, pp. 273-297, (1995); Cui Y., Che W., Liu T., Qin B., Wang S., Hu G., Revisiting Pre-Trained Models for Chinese Natural Language Processing, Findings of the Association for Computational Linguistics: EMNLP 2020, pp. 657-668, (2020); Devlin J., Chang M.-W., Lee K., Toutanova K., BERT: Pre-training of Deep Bidirectional Transformers for Language Understanding, Proceedings of the 2019 Conference of the North American Chapter of the Association for Computational Linguistics: Human Language Technologies, Volume 1 (Long and Short Papers), pp. 4171-4186, (2019); Fleiss J.L., Measuring nominal scale agreement among many raters, Psychological bulletin, 76, 5, (1971); Giese G., Nagy Z., Lee L.-E., Deconstructing ESG ratings performance: Risk and return for E, S, and G by time horizon, sector, and weighting, The Journal of Portfolio Management, 47, 3, pp. 94-111, (2021); Glenn P., Gon A., Kohli N., Zha S., Dakle P.P., Raghavan P., Jetsons at the FinNLP-2023: Using Synthetic Data and Transfer Learning for Multilingual ESG Issue Classification, Proceedings of the Fifth Workshop on Financial Technology and Natural Language Processing (FinNLP) and the Second Multimodal AI For Financial Forecasting (Muffin), (2023); Krippendorff K., Computing Krippendorff's alpha-reliability, (2011); Landis J.R., Koch G.G., The measurement of observer agreement for categorical data, biometrics, pp. 159-174, (1977); Lee O., Joo H., Choi H., Cheon M., Proposing an integrated approach to analyzing ESG data via machine learning and deep learning algorithms, Sustainability, 14, 14, (2022); Pontes E.L., Benjannet M., Ming L.K., Leveraging BERT Language Models for Multi-Lingual ESG Issue Identification, Proceedings of the Fifth Workshop on Financial Technology and Natural Language Processing (FinNLP) and the Second Multimodal AI For Financial Forecasting (Muffin), (2023); Liu Y., Ott M., Goyal N., Du J., Joshi M., Chen D., Levy O., Lewis M., Zettlemoyer L., Stoyanov V., Roberta: A robustly optimized bert pretraining approach, (2019); Mehra S., Louka R., Zhang Y., ESGBERT: Language Model to Help with Classification Tasks Related to Companies Environmental, Social, and Governance Practices, (2022); Raman N., Bang G., Nourbakhsh A., Mapping ESG trends by distant supervision of neural language models, Machine Learning and Knowledge Extraction, 2, 4, pp. 453-468, (2020); Reimers N., Gurevych I., Sentence-BERT: Sentence Embeddings using Siamese BERT-Networks, Proceedings of the 2019 Conference on Empirical Methods in Natural Language Processing and the 9th International Joint Conference on Natural Language Processing (EMNLP-IJCNLP), pp. 3982-3992, (2019); Wang W., Wei W., Song Q., Wang Y., Leveraging Contrastive Learning with BERT for ESG Issue Identification, Proceedings of the Fifth Workshop on Financial Technology and Natural Language Processing (FinNLP) and the Second Multimodal AI For Financial Forecasting (Muffin), (2023)</t>
  </si>
  <si>
    <t>ACM SIGIR; ACM SIGWEB</t>
  </si>
  <si>
    <t>32nd ACM International Conference on Information and Knowledge Management, CIKM 2023</t>
  </si>
  <si>
    <t>21 October 2023 through 25 October 2023</t>
  </si>
  <si>
    <t>Birmingham</t>
  </si>
  <si>
    <t>979-840070124-5</t>
  </si>
  <si>
    <t>Int Conf Inf Knowledge Manage</t>
  </si>
  <si>
    <t>2-s2.0-85178127398</t>
  </si>
  <si>
    <t>Gammack J.; Akay H.; Ceylan C.; Kim S.-G.</t>
  </si>
  <si>
    <t>Gammack, Jack (57346539000); Akay, Haluk (57202135969); Ceylan, Ceylan (57783488500); Kim, Sang-Gook (57213817985)</t>
  </si>
  <si>
    <t>57346539000; 57202135969; 57783488500; 57213817985</t>
  </si>
  <si>
    <t>Semantic knowledge management system for design documentation with heterogeneous data using machine learning</t>
  </si>
  <si>
    <t>10.1016/j.procir.2022.05.220</t>
  </si>
  <si>
    <t>https://www.scopus.com/inward/record.uri?eid=2-s2.0-85133542087&amp;doi=10.1016%2fj.procir.2022.05.220&amp;partnerID=40&amp;md5=807ff8b794c0a86fe276f4ecfd1e51d8</t>
  </si>
  <si>
    <t>Department Of Mechanical Engineering, Massachusetts Institute Of Technology, Cambridge, MA, United States</t>
  </si>
  <si>
    <t>Gammack J., Department Of Mechanical Engineering, Massachusetts Institute Of Technology, Cambridge, MA, United States; Akay H., Department Of Mechanical Engineering, Massachusetts Institute Of Technology, Cambridge, MA, United States; Ceylan C., Department Of Mechanical Engineering, Massachusetts Institute Of Technology, Cambridge, MA, United States; Kim S.-G., Department Of Mechanical Engineering, Massachusetts Institute Of Technology, Cambridge, MA, United States</t>
  </si>
  <si>
    <t>Design documentation is presumed to contain massive amounts of valuable information and expert knowledge that is useful for learning from the past successes and failures. However, the current practice of documenting design in most industries does not result in big data that can support a true digital transformation of enterprise. Very little information on concepts and decisions in early product design has been digitally captured, and the access and retrieval of them via taxonomy-based knowledge management systems are very challenging because most rule-based classification and search systems cannot concurrently process heterogeneous data (text, figures, tables, references). When experts retire or leave a design unit, industry often cannot benefit from past knowledge for future product design, and is left to reinvent the wheel repeatedly. In this work, we present AI-based Natural Language Processing (NLP) models which are trained for contextually representing technical documents containing texts, figures and tables, to do a semantic search for the retrieval of relevant data across large corpora of documents. By connecting textual and non-textual data through the use of an associative database, the semantic search question-answering system we developed can provide more comprehensive answers in the context of users' questions. For the demonstration and assessment of this model, the semantic search question-answering system is applied to the Intergovernmental Panel on Climate Change (IPCC) Special Report 2019, which is more than 600 pages long and difficult to read and understand, even by most experts. Users can input custom queries relating to climate change concerns and receive evidence from the report that is contextually meaningful. We expect this method can transform current repositories of design documentation of heterogeneous data forms into structured knowledge-bases which can return relevant information efficiently as well as can evolve to embody manageable big data for the true digital transformation of design. © 2022 The Authors.</t>
  </si>
  <si>
    <t>Artificial Intelligence; Machine Learning; Natural Language Processing; Sustainability</t>
  </si>
  <si>
    <t>Big data; Classification (of information); Climate change; Climate models; Knowledge based systems; Knowledge management; Learning algorithms; Machine learning; Metadata; Natural language processing systems; Search engines; Semantics; Text processing; Design documentation; Digital transformation; Heterogeneous data; Language processing; Machine-learning; Natural language processing; Natural languages; Question answering systems; Semantic knowledge managements; Semantic search; Product design</t>
  </si>
  <si>
    <t>SenseTime Alliance on Artificial Intelligence; National Science Foundation, NSF, (1854833); Massachusetts Institute of Technology, MIT</t>
  </si>
  <si>
    <t>This work was supported by MIT/SenseTime Alliance on Artificial Intelligence, and the National Science Foundation (NSF) Leading Engineering for America’s Prosperity, Health, and Infrastructure (LEAP HI) program, award number 1854833.</t>
  </si>
  <si>
    <t>Cer D., Yang Y., Kong S., Hua N., Limtiaco N., John R.S., Constant N., Guajardo-Cespedes M., Yuan S., Tar C., Sung Y., Strope B., Kurzweil R., CoRR, (2018); Kim S.-G., Yoon S.M., Yang M., Choi J., Akay H., Burnell E., Ai for design: Virtual design assistant, CIRP Annals, 68, 1, pp. 141-144, (2019); Riloff E., Thelen M., A rule-based question answering system for reading comprehension tests, ANLP-NAACL 2000 Workshop: Reading Comprehension Tests as Evaluation for Computer-Based Language Understanding Systems, (2000); Mikolov T., Sutskever I., Chen K., Corrado G.S., Dean J., Distributed representations of words and phrases and their compositionality, Advances in Neural Information Processing Systems, pp. 3111-3119, (2013); Vaswani A., Shazeer N., Parmar N., Uszkoreit J., Jones L., Gomez A.N., Kaiser L., Polosukhin I., Attention is all you need, Advances in neural information processing systems, pp. 5998-6008, (2017); Devlin J., Chang M.-W., Lee K., Toutanova K., Bert: Pre-training of deep bidirectional transformers for language understanding, NAACL-HLT, 1, (2019); Rajpurkar P., Zhang J., Lopyrev K., Liang P., Squad: 100, 000+ questions for machine comprehension of text, EMNLP, (2016); Henderson M., Al-Rfou R., Strope B., Sung Y.-H., Lukacs L., Guo R., Kumar S., Miklos B., Kurzweil R., Efficient Natural Language Response Suggestion For Smart Reply, (2017); Yang Y., Yuan S., Cer D., Kong S.-Y., Constant N., Pilar P., Ge H., Sung Y.-H., Strope B., Kurzweil R., Proceedings of The Third Workshop on Representation Learning for NLP, Association for Computational Linguistics, Melbourne, Australia, pp. 164-174, (2018); Google, (2018); Yang Y., Abrego G.H., Yuan S., Guo M., Shen Q., Cer D., Sung Y., Strope B., Kurzweil R., (2019); Akay H., Kim S.-G., Design transcription: Deep learning based design feature representation, CIRP Annals, 69, 1, pp. 141-144, (2020); Suh N.P., Kim S., Bell A., Wilson D., Cook N., Lapidot N., Von Turkovich B., Optimization of manufacturing systems through axiomatics, Annals of the CIRP, 27, 1, pp. 383-388, (1978); Akay H., Kim S.-G., Artificial intelligence tools for better use of axiomatic design, IOP Conference Series: Materials Science and Engineering, 1174, (2021); Akay H., Kim S.-G., Reading functional requirements using machine learning-based language processing, CIRP Annals, (2021); Akay H., Yang M., Kim S.-G., Automating design requirement extraction from text with deep learning, in: ASME, 2021 International Design Engineering Technical Conferences IDETC 2021, ASME, (2021); Li W., Zhang Y., Sun Y., Wang W., Li M., Zhang W., Lin X., Approximate nearest neighbor search on high dimensional data-experiments, analyses, and improvement, IEEE Transactions on Knowledge and Data Engineering, 32, 8, pp. 1475-1488, (2019); Bast H., Bjorn B., Haussmann E., Semantic search on text and knowledgë bases, Foundations and Trends in Information Retrieval, 10, 2-3, pp. 119-271, (2016); Intergovernmental Panel on Climate Change, (2018); Bird S., Klein E., Loper E., Natural language processing with Python: analyzing text with the natural language toolkit, (2009); MongoDB, (2021); Bernhardsson E., (2018)</t>
  </si>
  <si>
    <t>S.-G. Kim; Department Of Mechanical Engineering, Massachusetts Institute Of Technology, Cambridge, United States; email: sangkim@mit.edu</t>
  </si>
  <si>
    <t>Anwer N.</t>
  </si>
  <si>
    <t>32nd CIRP Design Conference, CIRP Design 2022</t>
  </si>
  <si>
    <t>28 March 2022 through 30 March 2022</t>
  </si>
  <si>
    <t>Gif-sur-Yvette</t>
  </si>
  <si>
    <t>2-s2.0-85133542087</t>
  </si>
  <si>
    <t>Li Y.; Rockinger M.</t>
  </si>
  <si>
    <t>Li, Yao (59070249900); Rockinger, Michael (6602901065)</t>
  </si>
  <si>
    <t>59070249900; 6602901065</t>
  </si>
  <si>
    <t>Unfolding the Transitions in Sustainability Reporting</t>
  </si>
  <si>
    <t>10.3390/su16020809</t>
  </si>
  <si>
    <t>https://www.scopus.com/inward/record.uri?eid=2-s2.0-85183365028&amp;doi=10.3390%2fsu16020809&amp;partnerID=40&amp;md5=70948d27125f6cdc819898a7a227d788</t>
  </si>
  <si>
    <t>HEC Lausanne, Faculty of Business and Economics, University of Lausanne, Lausanne, 1015, Switzerland</t>
  </si>
  <si>
    <t>Li Y., HEC Lausanne, Faculty of Business and Economics, University of Lausanne, Lausanne, 1015, Switzerland; Rockinger M., HEC Lausanne, Faculty of Business and Economics, University of Lausanne, Lausanne, 1015, Switzerland</t>
  </si>
  <si>
    <t>The sustainable development goals (SDGs) have been widely embraced by organizations as a sign of their commitment to sustainability. In this study, we develop a novel SDG-related bidirectional encoder representations from transformers (BERT) model, using the neural network methodology, to determine the thematic evolution of European banks’ sustainability reports. We train this model on the OSDG-CD corpus, which we extend by labeling approximately 10,000 sentences based on SDGs content. The classification capabilities of this model appear to be very effective. Analysts who use our methodology can make faster decisions about the sustainability claims of financial institutions. Our methodology can be extended to non-financial entities. By analyzing the sustainability reports of 98 listed banks covering the accounting periods ranging from 2010 to 2022, we can identify the temporal emphasis of the SDGs. By 2022, climate action had emerged as the most important focus theme. We further validate our classification methodology by establishing a strong correlation between the evolution of SDG prevalence and relevant macroeconomic indicators. We also reveal a difference in focus between various European regions. Finally, we use word counts and k-means cluster analysis to document changes in the objectives of banks by investigating their discussion content. © 2024 by the authors.</t>
  </si>
  <si>
    <t>BERT; natural language processing; SDGs; sustainability reporting; textual analysis</t>
  </si>
  <si>
    <t>Europe; artificial neural network; cluster analysis; financial services; macroeconomics; sustainability; Sustainable Development Goal</t>
  </si>
  <si>
    <t>Transforming Our World: The 2030 Agenda for Sustainable Development, (2015); Starks L.T., Presidential Address: Sustainable Finance and ESG Issues—Value versus Values, J. Financ, 78, pp. 1837-1872, (2023); Allen F., Gale D., Comparing Financial Systems, (2000); Liang H., Renneboog L., On the foundations of corporate social responsibility, J. Financ, 72, pp. 853-910, (2017); Baldissera A., Sustainability reporting in banks: History of studies and a conceptual framework for thinking about the future by learning from the past, Corp. Soc. Responsib. Environ. Manag, 30, pp. 2385-2405, (2023); Cosma S., Venturelli A., Schwizer P., Boscia V., Sustainable development and European banks: A non-financial disclosure analysis, Sustainability, 12, (2020); Blasco J.L., King A., Jayaram S., How to Report on the SDGs: What Good Looks Like and Why It Matters, (2018); SDG Reporting Challenge 2017: Exploring Business Communication on the Global Goals, (2017); Andrea V., Carlo L., Gabriele B., Ruggiero B., Fabio C., Antonio C., Federica D., Del Baldo M., Valeria F., Rossella L., Et al., The SDGs in the Reports of the Italian Companies Research Document N. 16, (2019); Schutze H., Manning C.D., Raghavan P., Introduction to Information Retrieval, 39, (2008); Sparck Jones K., A statistical interpretation of term specificity and its application in retrieval, J. Doc, 28, pp. 11-21, (1972); Ramos J., Using tf-idf to determine word relevance in document queries, Proc. First Instr. Conf. Mach. Learn, 242, pp. 29-48, (2003); Zhang Y., Jin R., Zhou Z.H., Understanding bag-of-words model: A statistical framework, Int. J. Mach. Learn. Cybern, 1, pp. 43-52, (2010); Devlin J., Chang M.W., Lee K., Toutanova K., BERT: Pre-training of deep bidirectional transformers for language understanding, arXiv, (2018); Van Zanten J.A., Van Tulder R., Multinational enterprises and the Sustainable Development Goals: An institutional approach to corporate engagement, J. Int. Bus. Policy, 1, pp. 208-233, (2018); Measuring Distance to the SDG Targets 2017: An Assessment of Where OECD Countries Stand, (2018); Reporting on the SDGs, (2023); Business Reporting on the SDGs, (2018); Bebbington J., Unerman J., Achieving the United Nations Sustainable Development Goals: An enabling role for accounting research, Account. Audit. Account. J, 31, pp. 2-24, (2018); Schramade W., Investing in the UN Sustainable Development Goals: Opportunities for companies and investors, J. Appl. Corp. Financ, 29, pp. 87-99, (2017); Rosati F., Faria L.G.D., Business contribution to the Sustainable Development Agenda: Organizational factors related to early adoption of SDG reporting, Corp. Soc. Responsib. Environ. Manag, 26, pp. 588-597, (2019); Edmans A., Kacperczyk M., Sustainable finance, Rev. Financ, 26, pp. 1309-1313, (2022); Weber O., Sustainable finance and the SDGs: The role of the banking sector, Achieving the Sustainable Development Goals, pp. 226-239, (2019); Schaltegger S., Burritt R., Business cases and corporate engagement with sustainability: Differentiating ethical motivations, J. Bus. Ethics, 147, pp. 241-259, (2018); Talbot D., Boiral O., GHG reporting and impression management: An assessment of sustainability reports from the energy sector, J. Bus. Ethics, 147, pp. 367-383, (2018); Lassala C., Orero-Blat M., Ribeiro-Navarrete S., The financial performance of listed companies in pursuit of the Sustainable Development Goals (SDG), Econ. Res. Ekon. Istraživanja, 34, pp. 427-449, (2021); Avrampou A., Skouloudis A., Iliopoulos G., Khan N., Advancing the Sustainable Development Goals: Evidence from leading European banks, Sustain. Dev, 27, pp. 743-757, (2019); Khaled R., Ali H., Mohamed E.K., The Sustainable Development Goals and corporate sustainability performance: Mapping, extent and determinants, J. Clean. Prod, 311, (2021); Azmi W., Hassan M.K., Houston R., Karim M.S., ESG activities and banking performance: International evidence from emerging economies, J. Int. Financ. Mark. Inst. Money, 70, (2021); Trane M., Marelli L., Siragusa A., Pollo R., Lombardi P., Progress by research to achieve the Sustainable Development Goals in the EU: A systematic literature review, Sustainability, 15, (2023); Nilsson M., Chisholm E., Griggs D., Howden-Chapman P., McCollum D., Messerli P., Neumann B., Stevance A.S., Visbeck M., Stafford-Smith M., Mapping interactions between the Sustainable Development Goals: Lessons learned and ways forward, Sustain. Sci, 13, pp. 1489-1503, (2018); Vinuesa R., Azizpour H., Leite I., Balaam M., Dignum V., Domisch S., Fellander A., Langhans S.D., Tegmark M., Fuso Nerini F., The role of artificial intelligence in achieving the Sustainable Development Goals, Nat. Commun, 11, (2020); Pincet A., Okabe S., Pawelczyk M., Linking Aid to the Sustainable Development Goals—A Machine Learning Approach, (2019); Pukelis L., Puig N.B., Skrynik M., Stanciauskas V., OSDG–Open-Source approach to classify text data by UN Sustainable Development Goals (SDGs), arXiv, (2020); Sciandra A., Surian A., Finos L., Supervised machine learning methods to disclose action and information in “UN 2030 agenda” social media data, Soc. Indic. Res, 156, pp. 689-699, (2021); Nugroho A., Kusumawardani S., Distributed classifier for SDGs topics in online news using RabbitMQ message broker, Proceedings of the Journal of Physics: Conference Series, 1577, (2020); ElAlfy A., Darwish K.M., Weber O., Corporations and Sustainable Development Goals communication on social media: Corporate social responsibility or just another buzzword?, Sustain. Dev, 28, pp. 1418-1430, (2020); Matsui T., Suzuki K., Ando K., Kitai Y., Haga C., Masuhara N., Kawakubo S., A Natural Language Processing model for supporting Sustainable Development Goals: Translating semantics, visualizing nexus, and connecting stakeholders, Sustain. Sci, 17, pp. 969-985, (2022); Guisiano J., Chiky R., Automatic classification of multilabel texts related to Sustainable Development Goals (SDGs), Proceedings of the TECHENV EGC2021; Vaswani A., Shazeer N., Parmar N., Uszkoreit J., Jones L., Gomez A.N., Kaiser L., Polosukhin I., Attention is all you need, Adv. Neural Inf. Process. Syst, 30, pp. 5998-6008, (2017); Wu Y., Schuster M., Chen Z., Le Q.V., Norouzi M., Macherey W., Krikun M., Cao Y., Gao Q., Macherey K., Google’s neural machine translation system: Bridging the gap between human and machine translation, arXiv, (2016); Turian J., Ratinov L., Bengio Y., Word representations: A simple and general method for semi-supervised learning, Proceedings of the 48th Annual Meeting of the Association for Computational Linguistics, pp. 384-394; Gonzalez-Carvajal S., Garrido-Merchan E.C., Comparing BERT against traditional machine learning text classification, arXiv, (2020); Torrey L., Shavlik J., Transfer learning, Handbook of Research on Machine Learning Applications and Trends: Algorithms, Methods, and Techniques, pp. 242-264, (2010); Liu Y., Ott M., Goyal N., Du J., Joshi M., Chen D., Levy O., Lewis M., Zettlemoyer L., Stoyanov V., RoBERTa: A robustly optimized BERT pretraining approach, arXiv, (2019); Howard J., Ruder S., Universal language model fine-tuning for text classification, arXiv, (2018); Lee J., Yoon W., Kim S., Kim D., Kim S., So C.H., Kang J., BioBERT: A pre-trained biomedical language representation model for biomedical text mining, Bioinformatics, 36, pp. 1234-1240, (2020); Mehra S., Louka R., Zhang Y., ESG-BERT: Language model to help with classification tasks related to companies Environmental, Social, and Governance practices, arXiv, (2022); Phang J., Fevry T., Bowman S.R., Sentence encoders on stilts: Supplementary training on intermediate labeled-data tasks, arXiv, (2018); Williams A., Nangia N., Bowman S.R., A broad-coverage challenge corpus for sentence understanding through inference, arXiv, (2017); Srivastava N., Hinton G., Krizhevsky A., Sutskever I., Salakhutdinov R., Dropout: A simple way to prevent neural networks from overfitting, J. Mach. Learn. Res, 15, pp. 1929-1958, (2014); Krogh A., Hertz J., A simple weight decay can improve generalization, Adv. Neural Inf. Process. Syst, 4, pp. 950-957, (1991); Loshchilov I., Hutter F., Fixing weight decay regularization in Adam, Proceedings of the ICLR; Agnello L., Sousa R.M., How does fiscal consolidation impact on income inequality?, Rev. Income Wealth, 60, pp. 702-726, (2014); Choi Y., Kim H., Lee Y., Economic consequences of the COVID-19 pandemic: Will it be a barrier to achieving sustainability?, Sustainability, 14, (2022); Elsamadony M., Fujii M., Ryo M., Nerini F.F., Kakinuma K., Kanae S., Preliminary quantitative assessment of the multidimensional impact of the COVID-19 pandemic on Sustainable Development Goals, J. Clean. Prod, 372, (2022); Krellenberg K., Koch F., Conceptualizing interactions between SDGs and urban sustainability transformations in COVID-19 times, Politics Gov, 9, pp. 200-210, (2021); Maffei L., Ciervo A., Perrotta A., Masullo M., Rosato A., Innovative energy-efficient prefabricated movable buildings for smart/co-working: Performance assessment upon varying building configurations, Sustainability, 15, (2023); Buallay A., Is sustainability reporting (ESG) associated with performance? Evidence from the E uropean banking sector, Manag. Environ. Qual. Int. J, 30, pp. 98-115, (2019); Cer D., Yang Y., Kong S.Y., Hua N., Limtiaco N., John R.S., Constant N., Guajardo-Cespedes M., Yuan S., Tar C., Et al., Universal sentence encoder, arXiv, (2018); Likas A., Vlassis N., Verbeek J.J., The global k-means clustering algorithm, Pattern Recognit, 36, pp. 451-461, (2003); Tibshirani R., Walther G., Hastie T., Estimating the number of clusters in a data set via the gap statistic, J. R. Stat. Soc. Ser. B (Stat. Methodol.), 63, pp. 411-423, (2001)</t>
  </si>
  <si>
    <t>M. Rockinger; HEC Lausanne, Faculty of Business and Economics, University of Lausanne, Lausanne, 1015, Switzerland; email: michael.rockinger@unil.ch</t>
  </si>
  <si>
    <t>Multidisciplinary Digital Publishing Institute (MDPI)</t>
  </si>
  <si>
    <t>2-s2.0-85183365028</t>
  </si>
  <si>
    <t>Bariz H.; Kiesel F.; Schreiber N.</t>
  </si>
  <si>
    <t>Bariz, Historei (59067995500); Kiesel, Florian (56416643100); Schreiber, Nicolas (57942232200)</t>
  </si>
  <si>
    <t>59067995500; 56416643100; 57942232200</t>
  </si>
  <si>
    <t>The Information Content of ESG Disclosures and the Public Perception of Credit Risk</t>
  </si>
  <si>
    <t>42nd International Conference on Information Systems, ICIS 2021 TREOs: "Building Sustainability and Resilience with IS: A Call for Action"</t>
  </si>
  <si>
    <t>https://www.scopus.com/inward/record.uri?eid=2-s2.0-85192345016&amp;partnerID=40&amp;md5=5425c7b4b4aedf146daed16e57c804dd</t>
  </si>
  <si>
    <t>Technische Universität Darmstadt, Hochschulstraße 1, Darmstadt, 64289, Germany; Grenoble Ecole de Management, 12 rue Pierre Sémard, Grenoble, 38000, France</t>
  </si>
  <si>
    <t>Bariz H., Technische Universität Darmstadt, Hochschulstraße 1, Darmstadt, 64289, Germany; Kiesel F., Grenoble Ecole de Management, 12 rue Pierre Sémard, Grenoble, 38000, France; Schreiber N., Technische Universität Darmstadt, Hochschulstraße 1, Darmstadt, 64289, Germany</t>
  </si>
  <si>
    <t>Environmental, social, and governance (ESG) topics are becoming omnipresent in capital markets. Despite the increasing importance of ESG-related risks, markets still exhibit a high degree of information asymmetry due to the mostly qualitative nature of ESG-related information. Using natural language processing and 2,300 annual reports, we examine how ESG-related content affects the market’s credit risk perception. We find that market participants integrate the tone and provision of numerical ESG-related information into their credit risk assessment. Additional evidence suggests that executives engage in strategic impression management, particularly thematic manipulation and manipulation through numerical information in their presentation of ESG content in annual reports, to improve the market’s perception of a firm’s ESG activities and thus to positively influence public perception of a firm’s credit risk. © 2021 42nd International Conference on Information Systems, ICIS 2021 TREOs: "Building Sustainability and Resilience with IS: A Call for Action". All Rights Reserved.</t>
  </si>
  <si>
    <t>and Governance (ESG); Credit Default Swap; Credit Risk; Environmental; Sentiment Analysis; Social; Textual Analysis</t>
  </si>
  <si>
    <t>Commerce; Information systems; Information use; Risk assessment; Sentiment analysis; Sustainable development; And governance (environmental, social, and governance); Annual reports; Credit default Swap; Credit risks; Environmental; Information contents; Public perception; Sentiment analysis; Social; Textual-analysis; Risk perception</t>
  </si>
  <si>
    <t>Attig N., El Ghoul S., Guedhami O., Suh J., Corporate Social Responsibility and Credit Ratings, Journal of Business Ethics, 117, 4, pp. 679-694, (2013); Baba N., Kozaki M., An intelligent forecasting system of stock price using neural networks, Proceedings 1992] IJCNN International Joint Conference on Neural Networks, (1992); Baier P., Berninger M., Kiesel F., Environmental, social and governance reporting in annual reports: A textual analysis, Financial Markets, Institutions &amp; Instruments, 29, 3, pp. 93-118, (2020); Ben-Amar W., Belgacem I., Do socially responsible firms provide more readable disclosures in annual reports?, Corporate Social Responsibility and Environmental Management, 25, 5, pp. 1009-1018, (2018); Beretta V., Demartini C., Trucco S., Does environmental, social and governance performance influence intellectual capital disclosure tone in integrated reporting?, Journal of Intellectual Capital, 20, 1, pp. 100-124, (2019); Berg F., Kolbel J., Rigobon R., Aggregate confusion: The divergence of ESG ratings, SSRN Electronic Journal, (2020); Biddle G. C., Hilary G., Verdi R. S., How does financial reporting quality relate to investment efficiency?, Journal of Accounting and Economics, 48, 2-3, pp. 112-131, (2009); Blei D. M., Ng A. Y., Jordan M. I., Latent dirichlet allocation, Journal of Machine Learnings Research, 3, pp. 993-1022, (2003); ESG assets may hit $53 trillion by 2025, a third of global AUM, (2021); Bozzolan S., Favotto F., Ricceri F., Italian annual intellectual capital disclosure, Journal of Intellectual Capital, 4, 4, pp. 543-558, (2003); Burgstahler D., Eames M., Management of earnings and analysts' forecasts to achieve zero and small positive earnings surprises, Journal of Business Finance &amp; Accounting, 33, 5-6, pp. 633-652, (2006); Cheng B., Ioannou I., Serafeim G., Corporate social responsibility and access to finance, Strategic Management Journal, 35, 1, pp. 1-23, (2014); Cho C. H., Roberts R. W., Patten D. M., The language of US corporate environmental disclosure, Accounting, Organizations and Society, 35, 4, pp. 431-443, (2010); Das S. R., Hanouna P., Sarin A., Accounting-based versus market-based cross-sectional models of CDS spreads, Journal of Banking &amp; Finance, 33, 4, pp. 719-730, (2009); Drago D., Carnevale C., Gallo R., Do corporate social responsibility ratings affect credit default swap spreads?, Corporate Social Responsibility and Environmental Management, 26, 3, pp. 644-652, (2019); Du S., Yu K., Do corporate social responsibility reports convey value relevant information? Evidence from report readability and tone, Journal of Business Ethics, pp. 1-22, (2020); Duarte J., Yu F., Young L. A., Why does corporate governance explain credit spreads?, SSRN Electronic Journal, (2008); Eccles R. G., Ioannou I., Serafeim G., The impact of corporate sustainability on organizational processes and performance, Management Science, 60, 11, pp. 2835-2857, (2014); Ertugrul M., Lei J., Qiu J., Wan C., Annual report readability, tone ambiguity, and the cost of borrowing, The Journal of Financial and Quantitative Analysis, 52, 2, pp. 811-836, (2017); Falschlunger L. M., Eisl C., Losbichler H., Greil A. M., Impression management in annual reports of the largest European companies, Journal of Applied Accounting Research, 16, 3, pp. 383-399, (2015); Feuerriegel S., Prollochs N., Investor Reaction to Financial Disclosures across Topics: An Application of Latent Dirichlet Allocation*, Decision Sciences, 52, 3, pp. 608-628, (2021); Finnerty J. D., Miller C. D., Chen R.-R., The impact of credit rating announcements on credit default swap spreads, Journal of Banking &amp; Finance, 37, 6, pp. 2011-2030, (2013); Franco G., Hope O.-K., Vyas D., Zhou Y., Analyst report readability, Contemporary Accounting Research, 32, 1, pp. 76-104, (2015); Gillan S. L., Koch A., Starks L. T., Firms and social responsibility: A review of ESG and CSR research in corporate finance, Journal of Corporate Finance, 66, (2021); Goss A., Roberts G. S., The impact of corporate social responsibility on the cost of bank loans, Journal of Banking &amp; Finance, 35, 7, pp. 1794-1810, (2011); Guay W., Samuels D., Taylor D., Guiding through the Fog: Financial statement complexity and voluntary disclosure, Journal of Accounting and Economics, 62, 2-3, pp. 234-269, (2016); Hirshleifer D., Behavioral finance, Annual Review of Financial Economics, 7, 1, pp. 133-159, (2015); Hu N., Liu L., Zhu L., Credit default swap spreads and annual report readability, Review of Quantitative Finance and Accounting, 50, 2, pp. 591-621, (2018); Huang K.-W., Li Z., A multilabel text classification algorithm for labeling risk factors in SEC form 10-K, ACM Transactions on Management Information Systems, 2, 3, pp. 1-19, (2011); Hull J., Predescu M., White A., The relationship between credit default swap spreads, bond yields, and credit rating announcements, Journal of Banking &amp; Finance, 28, 11, pp. 2789-2811, (2004); Hutto C. J., Gilbert E., VADER: A parsimonious rule-based model for sentiment analysis of social media text, Proceedings of the International AAAI Conference on Web and Social Media, 8, 1, (2014); Hutton A. P., Miller G. S., Skinner D. J., The role of supplementary statements with management earnings forecasts, Journal of Accounting Research, 41, 5, pp. 867-890, (2003); Kim C., Wang K., Zhang L., Readability of 10‐K reports and stock price crash risk, Contemporary Accounting Research, 36, 2, pp. 1184-1216, (2019); Kim O., Verrecchia R. E., Market liquidity and volume around earnings announcements, Journal of Accounting and Economics, 17, 1-2, pp. 41-67, (1994); Lehavy R., Li F., Merkley K., The effect of annual report readability on analyst following and the properties of their earnings forecasts, The Accounting Review, 86, 3, pp. 1087-1115, (2011); Leung S., Parker L., Courtis J., Impression management through minimal narrative disclosure in annual reports, The British Accounting Review, 47, 3, pp. 275-289, (2015); Li F., Annual report readability, current earnings, and earnings persistence, Journal of Accounting and Economics, 45, 2-3, pp. 221-247, (2008); Li F., Polychronopoulos A., What a difference an ESG ratings provider makes!, Research Affiliates, (2020); Li Y., Voluntary disclosure and investment in environmental technology, Journal of Economic Behavior &amp; Organization, 133, pp. 331-341, (2017); Li Y., Gong M., Zhang X.-Y., Koh L., The impact of environmental, social, and governance disclosure on firm value: The role of CEO power, The British Accounting Review, 50, 1, pp. 60-75, (2018); Loughran T., McDonald B., Yun H., A Wolf in Sheep’s Clothing: The Use of Ethics-Related Terms in 10-K Reports, Journal of Business Ethics, 89, pp. 39-49, (2009); Loughran T. I., McDonald B., When is a liability not a liability? Textual analysis, dictionaries, and 10-Ks, The Journal of Finance, 66, 1, pp. 35-65, (2011); Loughran T. I., McDonald B., Measuring readability in financial disclosures, The Journal of Finance, 69, 4, pp. 1643-1671, (2014); Loughran T. I., McDonald B., Textual analysis in accounting and finance: A survey, Journal of Accounting Research, 54, 4, pp. 1187-1230, (2016); Mc Laughlin G. H., SMOG grading - a new readability formula, Journal of Reading, 12, 8, pp. 639-646, (1969); Melloni G., Intellectual capital disclosure in integrated reporting: an impression management analysis, Journal of Intellectual Capital, 16, 3, pp. 661-680, (2015); Merkl-Davies D. M., Brennan N., Discretionary disclosure strategies in corporate narratives: incremental information or impression management?, Journal of Accounting Literature, 26, pp. 116-196, (2007); Miller B. P., The effects of reporting complexity on small and large investor trading, The Accounting Review, 85, 6, pp. 2107-2143, (2010); Moller R., Reichmann D., ECB language and stock returns – A textual analysis of ECB press conferences, The Quarterly Review of Economics and Finance, 80, pp. 590-604, (2021); ESG risk comes into focus, (2021); Mutua D. C., ESG is increasingly important in credit ratings, Moody’s says, (2020); Naumer H.-J., Yurtoglu B., It is not only what you say, but how you say it: ESG, corporate news, and the impact on CDS spreads, Global Finance Journal, (2020); Nofer M., Hinz O., Using Twitter to Predict the Stock Market, Business &amp; Information Systems Engineering, 57, 4, pp. 229-242, (2015); Offermann P., Blom S., Schonherr M., Bub U., Artifact Types in Information Systems Design Science – A Literature Review, Global Perspectives on Design Science Research: 5th International Conference, DESRIST 2010, pp. 77-92, (2010); Oikonomou I., Brooks C., Pavelin S., The effects of corporate social performance on the cost of corporate debt and credit ratings, Financial Review, 49, 1, pp. 49-75, (2014); Reber B., Gold A., Gold S., ESG Disclosure and Idiosyncratic Risk in Initial Public Offerings, Journal of Business Ethics, pp. 1-20, (2021); Renneboog L., Horst J. ter, Zhang C., Socially responsible investments: Institutional aspects, performance, and investor behavior, Journal of Banking &amp; Finance, 32, 9, pp. 1723-1742, (2008); Sarkis J., Koo C., Watson R. T., Green information systems &amp; technologies – this generation and beyond: Introduction to the special issue, Information Systems Frontiers, 15, 5, pp. 695-704, (2013); Schumaker R. P., Chen H., Textual analysis of stock market prediction using breaking financial news, ACM Transactions on Information Systems, 27, 2, pp. 1-19, (2009); How to Read a 10-K/10-Q, (2011); Tetlock P. C., Giving content to investor sentiment: The role of media in the stock market, The Journal of Finance, 62, 3, pp. 1139-1168, (2007); Toms J. S., Firm resources, quality signals and the determinants of corporate environmental reputation: Some UK evidence, The British Accounting Review, 34, 3, pp. 257-282, (2002); Verheyden T., Eccles R., Feiner A., ESG for all? The impact of ESG screening on return, risk, and diversification, Journal of Applied Corporate Finance, 28, 2, pp. 47-55, (2016); Wang Z., Hsieh T.-S., Sarkis J., CSR performance and the readability of CSR reports: Too good to be true?, Corporate Social Responsibility and Environmental Management, 25, 1, pp. 66-79, (2018)</t>
  </si>
  <si>
    <t>42nd International Conference on Information Systems: Building Sustainability and Resilience with IS: A Call for Action, ICIS 2021 TREOs</t>
  </si>
  <si>
    <t>12 December 2021 through 15 December 2021</t>
  </si>
  <si>
    <t>Austin</t>
  </si>
  <si>
    <t>978-171389360-8</t>
  </si>
  <si>
    <t>Int. Conf. Inf. Syst., ICIS: "Build. Sustain. Resil. IS: A Call Action"</t>
  </si>
  <si>
    <t>2-s2.0-85192345016</t>
  </si>
  <si>
    <t>Nechaev I.; Hain D.S.</t>
  </si>
  <si>
    <t>Nechaev, Ivan (58677296400); Hain, Daniel S. (56436208900)</t>
  </si>
  <si>
    <t>58677296400; 56436208900</t>
  </si>
  <si>
    <t>Social impacts reflected in CSR reports: Method of extraction and link to firms innovation capacity</t>
  </si>
  <si>
    <t>10.1016/j.jclepro.2023.139256</t>
  </si>
  <si>
    <t>https://www.scopus.com/inward/record.uri?eid=2-s2.0-85175529931&amp;doi=10.1016%2fj.jclepro.2023.139256&amp;partnerID=40&amp;md5=e1038c2ef9f508cf789bb2a49400dbde</t>
  </si>
  <si>
    <t>Aalborg University Business School, Denmark; Sino-Danish College (SDC), University of Chinese Academy of Sciences, Beijing, China</t>
  </si>
  <si>
    <t>Nechaev I., Aalborg University Business School, Denmark, Sino-Danish College (SDC), University of Chinese Academy of Sciences, Beijing, China; Hain D.S., Aalborg University Business School, Denmark</t>
  </si>
  <si>
    <t>Assessing and comprehending the social impact of firms at global and local level is a pressing concern for both researchers and policy-makers. To address this concern, our paper contributes to the stream of literature that studies the content of Corporate Social Responsibility (CSR) reports (which are also referred to as non-financial statements, sustainability reports or parts of annual reports) using text mining methods. We present a novel approach called Standard-based Impact Classification method (SBIC method), which employs natural language processing (NLP) and supervised machine learning techniques to identify the types of social impacts reflected in CSR reports. We deploy a Random Forest model which we train on reports adhering to Global Reporting Initiative (GRI) framework, enabling the identification of social impact in the majority of CSR reports that do not conform to this standard. Our proposed SBIC method serves as a valuable tool for comparing the social impacts generated by firms, industries, or countries. We showcase an application of our approach by examining the relationship between a company's social impact and its innovation capacity. Our findings support the existing literature consensus that CSR activities generally exhibit a positive correlation with a firm's ability to innovate. Furthermore, we reveal that specific types of social impacts have a more pronounced influence on innovation capacity. © 2023 The Author(s)</t>
  </si>
  <si>
    <t>Corporate social responsibility (CSR) report; CSR and innovation interconnection; Global Reporting Initiative (GRI); Machine learning; Natural language processing; Social impact</t>
  </si>
  <si>
    <t>Learning algorithms; Learning systems; Natural language processing systems; Supervised learning; Corporate social responsibility; Corporate social responsibility  report; Corporate social responsibility and innovation interconnection; Global Reporting Initiative; Language processing; Machine-learning; Natural language processing; Natural languages; Social impact; Social innovations; Economic and social effects</t>
  </si>
  <si>
    <t>Acs J.Z., Audretsch D.B., Patents as a measure of innovative activity, Kyklos Jahrb. Inst. Gesch. Med. Univ. Leipzig, 42, 2, pp. 171-180, (1989); Anon J.Z., Performance Standards on Environmental and Social Sustainability, (2012); Anon J.Z., World Bank Environmental and Social Framework, (2016); Anon J.Z., OECD Due Diligence Guidance for Responsible Business Conduct, (2018); Anon J.Z., SASB Standards Application Guidance, (2018); Anon J.Z., MSCI ESG Universal Indexes Methodology, (2019); Anon J.Z., Consolidated Set of GRI Sustainability Reporting Standards, (2020); Anon J.Z., The Equator Principles, (2020); Anon J.Z., GRI 1: Foundation 2021, (2023); Asif M., Jajja M.S.S., Searcy C., Social compliance standards: re-evaluating the buyer and supplier perspectives, J. Clean. Prod., 227, pp. 457-471, (2019); Audretsch D., Lehmann E., Meoli M., Vismara S., University Evolution, Entrepreneurial Activity and Regional Competitiveness, International Studies in Entrepreneurship, 32, (2016); Aureli S., A comparison of content analysis usage and text mining in CSR corporate disclosure, Int. J. Digit. Account. Res., 17, pp. 1-32, (2017); Becerra-Vicario R., Ruiz-Palomo D., Leon-Gomez A., Santos-Jaen J., The relationship between innovation and the performance of small and medium-sized businesses in the industrial sector: The mediating role of CSR, Economies, 11, 3, (2023); Blei D.M., Ng A.Y., Jordan M.I., Latent Dirichlet allocation, J. Mach. Learn. Res., 3, pp. 993-1022, (2003); Bocquet R., Le Bas C., Mothe C., Poussing N., Are firms with different CSR profiles equally innovative? Empirical analysis with survey data, Eur. Manag. J., 31, 6, pp. 642-654, (2013); Broadstock D.C., Matousek R., Meyer M., Tzeremes N.G., Does corporate social responsibility impact firms’ innovation capacity? The indirect link between environmental &amp; social governance implementation and innovation performance, J. Bus. Res., 119, pp. 99-110, (2020); Brown H.S., de Jong M., Levy D.L., Building institutions based on information disclosure: Lessons from GRI's sustainability reporting, J. Clean. Prod., 17, 6, pp. 571-580, (2009); Cai W., Gu J., Wu J., The effect of corporate social responsibility on open innovation: The moderating role of firm proactiveness, Manage. Decis., (2023); Castellanos A., Parra C., Tremblay M., Corporate social responsibility reports: Understanding topics via text mining, Analyzing CSR Reports via Text Mining Twenty-first Americas Conference on Information Systems, (2015); Cerioni E., Marasca S., The methods of social impact assessment: The state of the art and limits of application, Gen. Manag., 22, 183, (2021); Clark C., Rosenzweig W., Long D., Olsen S., Double Bottom Line Project Report: Assessing Social Impact In Double Bottom Line Ventures: Working Paper Series, (2004); Cook K.A., Romi A.M., Sanchez D., Sanchez J.M., The influence of corporate social responsibility on investment efficiency and innovation, J. Bus. Financ. Account., 46, 3-4, pp. 494-537, (2019); Costa C., Lages L.F., Hortinha P., The bright and dark side of CSR in export markets: Its impact on innovation and performance, Int. Bus. Rev., 24, 5, pp. 749-757, (2015); de Groen W.P., Alcidi C., Simonelli F., Campmas A., Di Salvo M., Musmeci R., Oliinyk I., Tadi S., European Commission, Directorate-General for Financial Stability, Financial Services and Capital Markets Union, Study on the Non-Financial Reporting Directive: Final Report, (2021); Dewar R.D., Dutton J.E., The adoption of radical and incremental innovations: An empirical analysis, Manage. Sci., 32, 11, pp. 1422-1433, (1986); Dolan P., Kahneman D., Interpretations of utility and their implications for the valuation of health, Econ. J., 118, 525, pp. 215-234, (2008); Drucker P.F., Innovation and Entrepreneurship: Practice and Principles, Routledge Classics, (2015); Duan Z., He Y., Zhong Y., Corporate social responsibility information disclosure objective or not: An empirical research of Chinese listed companies based on text mining, Nankai Bus. Rev. Int., 9, 4, pp. 519-539, (2018); Ebrahim A., Rangan V.K., What impact? A framework for measuring the scale and scope of social performance, Calif. Manage. Rev., 56, 3, pp. 118-141, (2014); Emerson J., The blended value proposition: Integrating social and financial returns, Calif. Manage. Rev., 45, 4, pp. 35-51, (2003); Esteves A.M., Vanclay F., Social development needs analysis as a tool for SIA to guide corporate-community investment: Applications in the minerals industry, Environ. Impact Assess. Rev., 29, 2, pp. 137-145, (2009); Ettlie J.E., Bridges W.P., O'Keefe R.D., Organization strategy and structural differences for radical versus incremental innovation, Manage. Sci., 30, 6, pp. 682-695, (1984); Fagerberg J., Mowery D.C., Nelson R.R., The Oxford Handbook of Innovation, (2005); Fonseca A., McAllister M.L., Fitzpatrick P., Sustainability reporting among mining corporations: A constructive critique of the GRI approach, J. Clean. Prod., 84, pp. 70-83, (2012); Freeman C., Soete L., Economics of Industrial Innovation, (2017); Fuente J., Garcia-Sanchez I., Lozano M., The role of the board of directors in the adoption of GRI guidelines for the disclosure of CSR information, J. Clean. Prod., 141, pp. 737-750, (2017); Furman J.L., Porter M.E., Stern S., The determinants of national innovative capacity, Res. Policy, 31, 6, pp. 899-933, (2002); Gallego-Alvarez I., Manuel Prado-Lorenzo J., Garcia-Sanchez I.-M., Corporate social responsibility and innovation: A resource-based theory, Manage. Decis., 49, 10, pp. 1709-1727, (2011); Gangopadhyay S., Homroy S., Do social policies foster innovation? Evidence from India's CSR regulation, Res. Policy, 52, 1, (2023); Garcia-Piqueres G., Garcia-Ramos R., Complementarity between CSR dimensions and innovation: Behaviour, objective or both?, Eur. Manag. J., (2021); Garcia-Sanchez I.-M., Drivers of the CSR report assurance quality: Credibility and consistency for stakeholder engagement, Corp. Soc. Responsib. Environ. Manag., 27, 6, pp. 2530-2547, (2020); Garcia-Sanchez I.-M., Hussain N., Aibar-Guzman C., Aibar-Guzman B., Assurance of corporate social responsibility reports: Does it reduce decoupling practices?, Bus. Ethics Environ. Responsib., 31, 1, pp. 118-138, (2022); Gaudencio P., Coelho A., Ribeiro N., Impact of CSR perceptions on workers’ innovative behaviour: Exploring the social exchange process and the role of perceived external prestige, World Rev. Entrepreneurship Manag. Sustain Dev., 15, 1-2, pp. 151-173, (2019); Goloshchapova I., Poon S.-H., Pritchard M., Reed P., Corporate social responsibility reports: Topic analysis and big data approach, Eur. J. Finance, 25, 17, pp. 1637-1654, (2019); Haab T.C., McConnell K.E., Valuing Environmental and Natural Resources: The Econometrics of Non-Market Valuation, New Horizons in Environmental Economics, (2002); Halkos G., Skouloudis A., Corporate social responsibility and innovative capacity: Intersection in a macro-level perspective, J. Clean. Prod., 182, pp. 291-300, (2018); Hart S.L., A natural-resource-based view of the firm, Acad. Manag. Rev., 20, 4, pp. 986-1014, (1995); Ho T.K., Random decision forests, Proceedings of 3rd International Conference on Document Analysis and Recognition, Vol. 1, pp. 278-282, (1995); Hu H., Zhang J., How do corporate social responsibility and innovation co-evolve with organizational forms? evidence from a transitional economy, J. Bus. Ethics, (2023); Jaffe A.B., Trajtenberg M., Henderson R., Geographic localization of knowledge spillovers as evidenced by patent citations, Q. J. Econ., 108, 3, pp. 577-598, (1993); Jones N., McGinlay J., Dimitrakopoulos P.G., Improving social impact assessment of protected areas: A review of the literature and directions for future research, Environ. Impact Assess. Rev., 64, pp. 1-7, (2017); Katila R., Using patent data to measure innovation performance, Int. J. Bus. Perform. Manag., 2, 1-3, pp. 180-193, (2000); Khan A., Chen C.-C., Suanpong K., Ruangkanjanases A., Kittikowit S., Chen S.-C., The impact of CSR on sustainable innovation ambidexterity: The mediating role of sustainable supply chain management and second-order social capital, Sustainability, 13, 21, (2021); Kiriu T., Nozaki M., A text mining model to evaluate firms’ ESG activities: An application for Japanese firms, Asia-Pac. Financ. Mark., 27, 4, pp. 621-632, (2020); Kleinknecht A., Van Montfort K., Brouwer E., The non-trivial choice between innovation indicators, Econ. Innov. New Technol., 11, 2, pp. 109-121, (2002); Knebel S., Seele P., Quo vadis GRI? A (critical) assessment of GRI 3.1 A+ non-financial reports and implications for credibility and standardization, Corp. Commun., 20, 2, pp. 196-212, (2015); Kraus S., Rehman S.U., Garcia F.J.S., Corporate social responsibility and environmental performance: The mediating role of environmental strategy and green innovation, Technol. Forecast. Soc. Change, 160, (2020); Kumar A., Das N., A text-mining approach to the evaluation of sustainability reporting practices: evidence from a cross-country study, Prob. Ekorozwoju, 16, 1, pp. 51-60, (2021); Lee M., Huang Y.-L., Corporate social responsibility and corporate performance: A hybrid text mining algorithm, Sustainability, 12, 8, (2020); Liew W.T., Adhitya A., Srinivasan R., Sustainability trends in the process industries: A text mining-based analysis, Comput. Ind., 65, 3, pp. 393-400, (2014); Liu S.-H., Chen S.-Y., Li S.-T., Text-mining application on CSR report analytics: a study of petrochemical industry, 2017 6th IIAI International Congress on Advanced Applied Informatics, IIAI-AAI, pp. 76-81, (2017); Lock I., Seele P., The credibility of CSR (corporate social responsibility) reports in Europe. Evidence from a quantitative content analysis in 11 countries, J. Clean. Prod., 122, pp. 186-200, (2016); Lundvall B.-A., The Learning Economy and the Economics of Hope, (2016); Luo X., Du S., Exploring the relationship between corporate social responsibility and firm innovation, Mark. Lett., 26, 4, pp. 703-714, (2015); MacGregor S.P., Fontrodona J., (2008); Mahmoudi H., Renn O., Vanclay F., Hoffmann V., Karami E., A framework for combining social impact assessment and risk assessment, Environ. Impact Assess. Rev., 43, pp. 1-8, (2013); Mantelero A., AI and big data: A blueprint for a human rights, social and ethical impact assessment, Comput. Law Secur. Rev., 34, 4, pp. 754-772, (2018); Marimon F., Alonso-Almeida M.D.M., Rodriguez M.D.P., Cortez Alejandro K.A., The worldwide diffusion of the global reporting initiative: What is the point?, J. Clean. Prod., 33, pp. 132-144, (2012); Martinez-Conesa I., Soto-Acosta P., Palacios-Manzano M., Corporate social responsibility and its effect on innovation and firm performance: An empirical research in SMEs, J. Clean. Prod., 142, pp. 2374-2383, (2017); Mendes T., Braga V., Correia A., Silva C., Linking corporate social responsibility, cooperation and innovation: The triple bottom line perspective, Innov. Manag. Rev., 20, 3, pp. 244-280, (2023); Molecke G., Pinkse J., Accountability for social impact: A bricolage perspective on impact measurement in social enterprises, J. Bus. Ventur., 32, 5, pp. 550-568, (2017); Nazir O., Islam J.U., Influence of CSR-specific activities on work engagement and employees’ innovative work behaviour: An empirical investigation, Curr. Issues Tour., 23, 24, pp. 3054-3072, (2020); Ning X., Yim D., Khuntia J., Online sustainability reporting and firm performance: Lessons learned from text mining, Sustainability, 13, 3, (2021); OECD X., OECD Guidelines for Multinational Enterprises, 2011 Edition, (2011); Olanipekun A.O., Omotayo T., Saka N., Review of the use of corporate social responsibility (CSR) tools, Sustain. Prod. Consum., 27, pp. 425-435, (2021); Padgett R.C., Galan J.I., The effect of R&amp;D intensity on corporate social responsibility, J. Bus. Ethics, 93, 3, pp. 407-418, (2010); Paruzel A., Schmidt L., Maier G., Corporate social responsibility and employee innovative behaviors: A meta-analysis, J. Clean. Prod., 393, (2023); Pavitt K., Patent statistics as indicators of innovative activities: Possibilities and problems, Scientometrics, 7, 1-2, pp. 77-99, (1985); Pencle N., Malaescu I., What's in the words? development and validation of a multidimensional dictionary for CSR and application using prospectuses, J. Emerg. Technol. Account., 13, 2, pp. 109-127, (2016); Ratajczak P., Szutowski D., Exploring the relationship between CSR and innovation, Sustain. Account. Manag. Policy J., 7, 2, pp. 295-318, (2016); Roszkowska-Menkes M.T., Integrating strategic CSR and open innovation. Towards a conceptual framework, Soc. Responsib. J., 14, 4, pp. 950-966, (2018); Ruggiero P., Cupertino S., CSR strategic approach, financial resources and corporate social performance: The mediating effect of innovation, Sustainability, 10, 10, (2018); Ruiz-Blanco S., Romero S., Fernandez-Feijoo B., Green, blue or black, but washing–what company characteristics determine greenwashing?, Environ. Dev. Sustain., 24, 3, pp. 4024-4045, (2022); Seele P., Digitally unified reporting: How XBRL-based real-time transparency helps in combining integrated sustainability reporting and performance control, J. Clean. Prod., 136, pp. 65-77, (2016); Shahi A.M., Issac B., Modapothala J.R., Intelligent corporate sustainability report scoring solution using machine learning approach to text categorization, 2012 IEEE Conference on Sustainable Utilization and Development in Engineering and Technology, STUDENT, pp. 227-232, (2012); Shahi A.M., Issac B., Modapothala J.R., Automatic analysis of corporate sustainability reports and intelligent scoring, Int. J. Comput. Intell. Appl., 13, 1, (2014); Shahzad M., Qu Y., Javed S.A., Zafar A.U., Rehman S.U., Relation of environment sustainability to CSR and green innovation: A case of Pakistani manufacturing industry, J. Clean. Prod., 253, (2020); Siew R.Y., A review of corporate sustainability reporting tools (SRTs), J. Environ. Manag., 164, pp. 180-195, (2015); Simmou W., Govindan K., Sameer I., Hussainey K., Simmou S., Doing good to be green and live clean! - Linking corporate social responsibility strategy, green innovation, and environmental performance: Evidence from Maldivian and Moroccan small and medium-sized enterprises, J. Clean. Prod., 384, (2023); Spark Jones K., A statistical interpretation of term importance in automatic indexing, J. Doc., 28, 1, pp. 11-21, (1972); Stiglitz J.E., Sen A., Fitoussi J.-P., Et al., Report by the Commission on the Measurement of Economic Performance and Social Progress, (2009); Szeto E., Innovation and strategy innovation capacity: Working towards a mechanism for improving innovation within an inter-organizational network, TQM Mag., 12, 2, (2000); Turban D.B., Greening D.W., Corporate social performance and organizational attractiveness to prospective employees, Acad. Manag. J., (1997); Uyar A., Karaman A.S., Kilic M., Is corporate social responsibility reporting a tool of signaling or greenwashing? evidence from the worldwide logistics sector, J. Clean. Prod., 253, (2020); Uyar A., Koseoglu M.A., Kilic M., Mehraliyev F., Thematic structure of sustainability reports of the hospitality and tourism sector: A periodical, regional, and format-based analysis, Curr. Issues Tour., 24, 18, pp. 2602-2627, (2021); Vanclay F., Reflections on social impact assessment in the 21 &lt;sup&gt;st&lt;/sup&gt; century, Impact Assess. Project Apprais., 38, 2, pp. 126-131, (2020); Vanclay F., Esteves A.M., Aucamp I., Research E., Franks D.M., Social impact assessment: Guidance for assessing and managing social impacts of projects, (2015); Vanclay F., Hanna A.M., Conceptualizing company response to community protest: Principles to achieve a social license to operate, Land, 8, 6, (2019); Wasiuzzaman S., Uyar A., Kuzey C., Karaman A.S., Corporate social responsibility: Is it a matter of slack financial resources or strategy or both?, Manag. Decis. Econ., (2021); Wooldridge J.M., Econometric Analysis of Cross Section and Panel Data, (2010)</t>
  </si>
  <si>
    <t>I. Nechaev; Aalborg University Business School, Denmark; email: ivann@business.aau.dk</t>
  </si>
  <si>
    <t>2-s2.0-85175529931</t>
  </si>
  <si>
    <t>Speaker-independent continuous speech dictation</t>
  </si>
  <si>
    <t>Speech Communication</t>
  </si>
  <si>
    <t>10.1016/0167-6393(94)90038-8</t>
  </si>
  <si>
    <t>https://www.scopus.com/inward/record.uri?eid=2-s2.0-0028529872&amp;doi=10.1016%2f0167-6393%2894%2990038-8&amp;partnerID=40&amp;md5=a707d8fb1dc6f4e66cae51ad7fb76379</t>
  </si>
  <si>
    <t>LIMSI-CNRS, 91403 Orsay cedex, BP 133, France</t>
  </si>
  <si>
    <t>Gauvain J.L., LIMSI-CNRS, 91403 Orsay cedex, BP 133, France; Lamel L.F., LIMSI-CNRS, 91403 Orsay cedex, BP 133, France; Adda G., LIMSI-CNRS, 91403 Orsay cedex, BP 133, France; Adda-Decker M., LIMSI-CNRS, 91403 Orsay cedex, BP 133, France</t>
  </si>
  <si>
    <t>In this paper we report on progress made at LIMSI in speaker-independent large vocabulary speech dictation using newspaper-based speech corpora in English and French. The recognizer makes use of continuous density HMMs with Gaussian mixtures for acoustic modeling and n-gram statistics estimated on newspaper texts for language modeling. Acoustic modeling uses cepstrum-based features, context-dependent phone models (intra and interword), phone duration models, and sex-dependent models. For English the ARPA Wall Street Journal-based CSR corpus is used and for French the BREF corpus containing recordings of texts from the French newspaper Le Monde is used. Experiments were carried out with both these corpora at the phone level and at the word level with vocabularies containing up to 20,000 words. Word recognition experiments are also described for the ARPA RM task which has been widely used to evaluate and compare systems. © 1994.</t>
  </si>
  <si>
    <t>Continuous speech recognition; Dictation; Large vocabulary; Phone recognition; Speaker-independent; Word recognition</t>
  </si>
  <si>
    <t>Acoustic signal processing; Formal languages; Markov processes; Mathematical models; Speech analysis; Speech communication; Statistical methods; Newspaper based speech corpora; Speech dictation; Speech recognition</t>
  </si>
  <si>
    <t>Cohen, Phonological Structures for Speech Recognition, PhD Thesis, (1989); Davis, Mermelstein, Comparison of parametric representations for monosyllabic word recognition in continuously spoken sentences, IEEE Transactions on Acoustics, Speech, and Signal Processing, 28, 4, (1980); Gauvain, Lamel, Speaker-independent phone recognition using BREF, Proc. DARPA Speech and Natural Language Workshop, (1992); Gauvain, Lee, Bayesian learning for hidden Markov model with Gaussian mixture state observation densities, Speech Communication, 11, 2-3, pp. 205-213, (1992); Gauvain, Lee, Maximum a posteriori estimation for multivariate Gaussian mixture observations of Markov chains, IEEE Transactions on Speech and Audio Processing, 2, 2, (1994); Gauvain, Lamel, Eskenazi, Design considerations and text selection for BREF, a large French read-speech corpus, Proc. ICSLP-90, (1990); Gauvain, Lamel, Adda, Mariani, Speech-to-text conversion in French, Internat. J. Pattern Recogn. Artif. Intell., 8, 1, (1994); Gauvain, Lamel, Adda, Adda-Decker, The LIMSI continuous speech dictation system: Evaluation on the ARPA Wall Street Journal task, Proc. IEEE Internat. Conf. Acoust. Speech Signal Process.-94, (1994); Giachin, Rosenberg, Lee, Word juncture modeling using phonological rules for HMM-based continuous speech recognition, Computer Speech &amp; Language, 5, (1991); Katz, Estimation of probabilities from sparse data for the language model component of a speech recognizer, IEEE Trans. Acoust. Speech Signal Process., 35, 3, (1987); Lamel, Gauvain, Continuous speech recognition at LIMSI, Proc. Final Review of the DARPA ANNT Speech Program, (1992); Lamel, Gauvain, Cross-lingual experiments with phone recognition, Proc. IEEE Internat. Conf. Acoust. Speech Signal Process.-93, (1993); Lamel, Gauvain, High performance speaker-independent phone recognition using CDHMM, Proc. Eurospeech-93, (1993); Lamel, Gauvain, Identifying non-linguistic speech features, Proc. Eurospeech-93, (1993); Lamel, Gauvain, Eskenazi, BREF, a large vocabulary spoken corpus for French, Proc. Eurospeech-91, (1991); Lee, Rabiner, Pieraccini, Wilpon, Acoustic modeling for large vocabulary speech recognition, Comput. Speech Language, 4, (1990); Ney, The use of a one-stage dynamic programming algorithm for connected word recognition, IEEE Trans. Acoust. Speech Signal Process., 32, 2, (1984); Pallett, Fiscus, Resource management corpus—Continuous speech recognition—September 1992 test set benchmark test results, Proc. Final Review of the DARPA ANNT Speech Program, (1992); Pallett, Fiscus, Fisher, Garofolo, Benchmark tests for the DARPA spoken language program, Proc. ARPA Human Language Technology Workshop, (1993); Pallett, Fiscus, Fisher, Garofolo, Lund, Pryzbocki, 1993 benchmark tests for the ARPA spoken language program, Proc. ARPA Human Language Technology Workshop, (1994); Paul, Baker, The design for the Wall Street Journal-based CSR corpus, Proc. ICSLP-92, (1992); Price, Fisher, Bernstein, Pallett, The DARPA 1000-word resource management database for continuous speech recognition, Proc. IEEE Internat. Conf. Acoust. Speech Signal Process.-88, (1988); Prouts, Contribution à la synthèse de la parole à partir du texte: Transcription graphème-phonème en temps réel sur microprocesseur, Thèse de docteur-ingénieur, (1980); Rabiner, Juang, Levinson, Sondhi, Recognition of isolated digits using hidden Markov models with continuous mixture densities, AT&amp;T Tech. J., 64, 6, (1985)</t>
  </si>
  <si>
    <t>SCOMD</t>
  </si>
  <si>
    <t>Speech Commun</t>
  </si>
  <si>
    <t>2-s2.0-0028529872</t>
  </si>
  <si>
    <t>Zhao Y.; Kroher L.; Engler M.; Schnattinger K.</t>
  </si>
  <si>
    <t>Zhao, Yue (58763596800); Kroher, Leon (58763759700); Engler, Maximilian (58763596900); Schnattinger, Klemens (6602518482)</t>
  </si>
  <si>
    <t>58763596800; 58763759700; 58763596900; 6602518482</t>
  </si>
  <si>
    <t>Detecting Greenwashing in the Environmental, Social, and Governance Domains Using Natural Language Processing</t>
  </si>
  <si>
    <t>10.5220/0012155400003598</t>
  </si>
  <si>
    <t>https://www.scopus.com/inward/record.uri?eid=2-s2.0-85179755237&amp;doi=10.5220%2f0012155400003598&amp;partnerID=40&amp;md5=900c7961c0936ece768820eb54e740e8</t>
  </si>
  <si>
    <t>Intergration Alpha GmbH, Fabrikstrasse 5, Cham, 6330, Switzerland; Business Innovation Center, Baden-Wuerttemberg Cooperative State University (DHBW), Hangstraße 46-50, Loerrach, 79539, Germany</t>
  </si>
  <si>
    <t>Zhao Y., Intergration Alpha GmbH, Fabrikstrasse 5, Cham, 6330, Switzerland; Kroher L., Business Innovation Center, Baden-Wuerttemberg Cooperative State University (DHBW), Hangstraße 46-50, Loerrach, 79539, Germany; Engler M., Business Innovation Center, Baden-Wuerttemberg Cooperative State University (DHBW), Hangstraße 46-50, Loerrach, 79539, Germany; Schnattinger K., Business Innovation Center, Baden-Wuerttemberg Cooperative State University (DHBW), Hangstraße 46-50, Loerrach, 79539, Germany</t>
  </si>
  <si>
    <t>Greenwashing, where companies misleadingly project environmental, social, and governance (ESG) virtues, challenges stakeholders. This study examined the link between internal ESG sentiments and public opinion on social media across 12 pharmaceutical firms from 2012 to 2022. Using natural language processing (NLP), we analyzed internal documents and social media. Our findings showed no significant correlation between internal and external sentiment scores, suggesting potential greenwashing if there's inconsistency in sentiment. This inconsistency can be a red flag for stakeholders like investors and regulators. In response, we propose an NLP-based Q&amp;A system that generates context-specific questions about a company's ESG performance, offering a potential solution to detect greenwashing. Future research should extend to other industries and additional data sources like financial disclosures. Copyright © 2023 by SCITEPRESS - Science and Technology Publications, Lda. Under CC license (CC BY-NC-ND 4.0)</t>
  </si>
  <si>
    <t>Environmental, Social, and Governance (ESG); Greenwashing; Monitoring Mechanisms; Natural Language Processing (NLP); Pharmaceutical Firms; Public Perception; Question-and-Answer Generation; Sentiment Analysis; Social Media</t>
  </si>
  <si>
    <t>Environmental technology; Information systems; Information use; Social aspects; Social networking (online); Environmental, social, and governance; Greenwashing; Language processing; Monitoring mechanisms; Natural language processing; Natural languages; Pharmaceutical firms; Public perception; Question-and-answer generation; Sentiment analysis; Social media; Sentiment analysis</t>
  </si>
  <si>
    <t>Agyei-Mensah B. K., Internal control information disclosure and corporate governance: evidence from an emerging market, Corporate Governance: The international journal of business in society, 16, 1, pp. 79-95, (2016); Asif M., Searcy C., Castka P., ESG and Industry 5.0: The role of technologies in enhancing ESG disclosure, Technological Forecasting and Social Change, 195, (2023); Delmas M. A., Burbano V. C., The drivers of greenwashing, California Management Review, 54, 1, pp. 64-87, (2011); Devlin J., Chang M. W., Lee K., Toutanova K., BERT: Pre-training of deep bidirectional transformers for language understanding, (2018); Davenport T. H., Harris J. G., Competing on analytics: Updated, with a new introduction: The new science of winning, (2019); Deep L., Why DeepL Pro? DeepL, (2023); Fortune 500, (2021); Goodell G., Aste T., A decentralized digital identity architecture, Frontiers in Blockchain, 2, (2019); Gautam A. K., Bansal A., Performance analysis of supervised machine learning techniques for cyberstalking detection in social media, Journal of Theoretical and Applied Information Technology, 100, 2, pp. 449-461, (2022); Huang A. H., Wang H., Yang Y., FinBERT: A large language model for extracting information from financial text, Contemporary Accounting Research, 40, 2, pp. 806-841, (2023); Kim E. H., Lyon T. P., Greenwash vs. brownwash: Exaggeration and undue modesty in corporate sustainability disclosure, Organization Science, 26, 3, pp. 705-723, (2015); Lyon T. P., Montgomery A. W., The means and end of greenwash, Organization &amp; Environment, 28, 2, pp. 223-249, (2015); Liu B., Sentiment analysis and opinion mining, Synthesis Lectures on Human Language Technologies, 5, 1, pp. 1-167, (2012); Liu B., Zhang L., A survey of opinion mining and sentiment analysis, Mining text data, pp. 415-463, (2012); Marquis C., Toffel M. W., Zhou Y., Scrutiny, norms, and selective disclosure: A global study of greenwashing, Organization Science, 27, 2, pp. 483-504, (2016); Moodaley W., Telukdarie A., Greenwashing, Sustainability Reporting, and Artificial Intelligence: A Systematic Literature Review, Sustainability, 15, 2, (2023); Nugent T., Stelea N., Leidner J. L., Detecting ESG topics using domain−specific language models and data augmentation approaches, (2020); Orlitzky M., Institutional logics in the study of organizations: The social construction of the relationship between corporate social and financial performance, Business Ethics Quarterly, 21, 3, pp. 409-444, (2011); Pang B., Lee L., Opinion mining and sentiment analysis, Foundations and Trends® in information retrieval, 2, 1-2, pp. 1-135, (2008); Schnattinger K., Walterscheid H., Opinion Mining Meets Decision Making: Towards Opinion Engineering, Proceedings of the 9th International Joint Conference on Knowledge Discovery, Knowledge Engineering and Knowledge Management - Volume 1: KDIR, pp. 334-341, (2017); Siano A., Vollero A., Conte F., Amabile S., “More than words”: Expanding the taxonomy of greenwashing after the Volkswagen scandal, Journal of Business Research, 117, pp. 577-586, (2021); Starik M., Kanashiro P., Collins E., Sustainability management textbooks: Potentials, limitations, and future directions, Organization &amp; Environment, 29, 1, pp. 69-95, (2016); Woloszyn V., Kobti J., Schmitt V., Towards Automatic Green Claim Detection, Proceedings of the 13th Annual Meeting of the Forum for Information Retrieval Evaluation, pp. 28-34, (2021); Yu H., Liang C., Liu Z., Wang H., News-based ESG sentiment and stock price crash risk, International Review of Financial Analysis, 88, (2023)</t>
  </si>
  <si>
    <t>2-s2.0-85179755237</t>
  </si>
  <si>
    <t>Bronzini M.; Nicolini C.; Lepri B.; Passerini A.; Staiano J.</t>
  </si>
  <si>
    <t>Bronzini, Marco (24757915300); Nicolini, Carlo (58709992200); Lepri, Bruno (14008023300); Passerini, Andrea (7006983227); Staiano, Jacopo (14832068200)</t>
  </si>
  <si>
    <t>24757915300; 58709992200; 14008023300; 7006983227; 14832068200</t>
  </si>
  <si>
    <t>Glitter or gold? Deriving structured insights from sustainability reports via large language models</t>
  </si>
  <si>
    <t>EPJ Data Science</t>
  </si>
  <si>
    <t>10.1140/epjds/s13688-024-00481-2</t>
  </si>
  <si>
    <t>https://www.scopus.com/inward/record.uri?eid=2-s2.0-85195597218&amp;doi=10.1140%2fepjds%2fs13688-024-00481-2&amp;partnerID=40&amp;md5=8f15a5c870c193ef56585deb0716e421</t>
  </si>
  <si>
    <t>University of Trento, Trento, Italy; Ipazia S.p.A., Milan, Italy; Fondazione Bruno Kessler (FBK), Trento, Italy</t>
  </si>
  <si>
    <t>Bronzini M., University of Trento, Trento, Italy, Ipazia S.p.A., Milan, Italy; Nicolini C., Ipazia S.p.A., Milan, Italy; Lepri B., Ipazia S.p.A., Milan, Italy, Fondazione Bruno Kessler (FBK), Trento, Italy; Passerini A., University of Trento, Trento, Italy; Staiano J., University of Trento, Trento, Italy</t>
  </si>
  <si>
    <t>Over the last decade, several regulatory bodies have started requiring the disclosure of non-financial information from publicly listed companies, in light of the investors’ increasing attention to Environmental, Social, and Governance (ESG) issues. Publicly released information on sustainability practices is often disclosed in diverse, unstructured, and multi-modal documentation. This poses a challenge in efficiently gathering and aligning the data into a unified framework to derive insights related to Corporate Social Responsibility (CSR). Thus, using Information Extraction (IE) methods becomes an intuitive choice for delivering insightful and actionable data to stakeholders. In this study, we employ Large Language Models (LLMs), In-Context Learning, and the Retrieval-Augmented Generation (RAG) paradigm to extract structured insights related to ESG aspects from companies’ sustainability reports. We then leverage graph-based representations to conduct statistical analyses concerning the extracted insights. These analyses revealed that ESG criteria cover a wide range of topics, exceeding 500, often beyond those considered in existing categorizations, and are addressed by companies through a variety of initiatives. Moreover, disclosure similarities emerged among companies from the same region or sector, validating ongoing hypotheses in the ESG literature. Lastly, by incorporating additional company attributes into our analyses, we investigated which factors impact the most on companies’ ESG ratings, showing that ESG disclosure affects the obtained ratings more than other financial or company data. © The Author(s) 2024.</t>
  </si>
  <si>
    <t>Bipartite graph analyses; ESG dimensions; In-context learning; Interpretability; Knowledge graphs; Large language models; Non-financial disclosures</t>
  </si>
  <si>
    <t>Computational linguistics; Data mining; Finance; Gold; Knowledge graph; Learning systems; Sustainable development; Bipartite graph analyze; Bipartite graphs; Context learning; Environmental, social, and governance dimension; Financial disclosure; Graph analysis; In contexts; In-context learning; Interpretability; Knowledge graphs; Language model; Large language model; Non-financial disclosure; Graphic methods</t>
  </si>
  <si>
    <t>NRRP; FAIR, (PE00000013)</t>
  </si>
  <si>
    <t xml:space="preserve">The work of JS has been partially funded by Ipazia S.p.A. BL and AP acknowledge the support of the PNRR project FAIR - Future AI Research (PE00000013), under the NRRP MUR program funded by the NextGenerationEU. </t>
  </si>
  <si>
    <t>United Nations: The Sustainable Development Agenda.; European Union: Corporate Sustainability Reporting Directive (CSRD).; Wong C., Petroy E., Rate the raters 2020: Investor survey and interview results, (2020); Chatterji A.K., Durand R., Levine D.I., Touboul S., Do ratings of firms converge? Implications for managers, investors and strategy researchers, Strateg Manag J, 37, 8, pp. 1597-1614, (2016); Abhayawansa S., Tyagi S., Sustainable investing: the black box of environmental, social, and governance (ESG) ratings, J Wealth Manag, 24, 1, pp. 49-54, (2021); Billio M., Costola M., Hristova I., Latino C., Pelizzon L., Inside the esg ratings: (dis)agreement and performance, Corp Soc-Responsib Environ Manag, 28, 5, pp. 1426-1445, (2021); Berg F., Koelbel J.F., Rigobon R., Aggregate confusion: the divergence of ESG ratings, Rev Finance, 26, 6, pp. 1315-1344, (2022); Ehlers T., Elsenhuber U., Jegarasasingam K., Jondeau E., Deconstructing ESG scores: how to invest with your own criteria?, IMF Work Pap, 2023, 57, (2023); Brown T., Mann B., Ryder N., Subbiah M., Kaplan J.D., Dhariwal P., Neelakantan A., Shyam P., Sastry G., Askell A., Et al., Language models are few-shot learners, Adv Neural Inf Process Syst, 33, pp. 1877-1901, (2020); Wei J., Bosma M., Zhao V.Y., Guu K., Yu A.W., Lester B., Du N., Dai A.M., Le Q.V., Finetuned Language Models are Zero-Shot Learners. Arxiv Preprint. Arxiv, 2109, (2021); Wei J., Tay Y., Bommasani R., Raffel C., Zoph B., Borgeaud S., Yogatama D., Bosma M., Zhou D., Metzler D., Chi E.H., Hashimoto T., Vinyals O., Liang P., Dean J., Fedus W., Emergent abilities of large language models., (2022); Lundberg S.M., Lee S.-I., A unified approach to interpreting model predictions, Advances in neural information processing systems, pp. 4765-4774, (2017); Asratian A.S., Denley T.M., Haggkvist R., Bipartite graphs and their applications, (1998); Guillaume J.-L., Latapy M., Bipartite graphs as models of complex networks, Phys A, Stat Mech Appl, 371, 2, pp. 795-813, (2006); Xu C., Sun Q., Zheng K., Geng X., Zhao P., Feng J., Tao C., Jiang D., WizardLM: Empowering large language models to follow complex instructions, (2023); Dong Q., Li L., Dai D., Zheng C., Wu Z., Chang B., Sun X., Xu J., Li L., Sui Z., Survey on in-context learning, (2023); Lewis P., Perez E., Piktus A., Petroni F., Karpukhin V., Goyal N., Kuttler H., Lewis M., Yih W.-T., Rocktaschel T., Et al., Retrieval-augmented generation for knowledge-intensive nlp tasks, Adv Neural Inf Process Syst, 33, pp. 9459-9474, (2020); Kojima T., Gu S.S., Reid M., Matsuo Y., Iwasawa Y., Large language models are zero-shot reasoners, Adv Neural Inf Process Syst, 35, pp. 22199-22213, (2022); Trott S., Jones C., Chang T., Michaelov J., Bergen B., Do large language models know what humans know?, Cogn Sci, 47, 7, (2023); Zhao W.X., Zhou K., Li J., Tang T., Wang X., Hou Y., Min Y., Zhang B., Zhang J., Dong Z., Et al., A survey of large language models, (2023); Reynolds L., McDonell K., Prompt programming for large language models: beyond the few-shot paradigm, Extended abstracts of the 2021 CHI conference on human factors in computing systems, pp. 1-7, (2021); Wang Y., Zhong W., Li L., Mi F., Zeng X., Huang W., Shang L., Jiang X., Liu Q., Aligning large language models with human: A survey, (2023); Zhang S., Dong L., Li X., Zhang S., Sun X., Wang S., Li J., Hu R., Zhang T., Wu F., Et al., Instruction tuning for large language models: A survey, (2023); Carta S., Giuliani A., Piano L., Podda A.S., Pompianu L., Tiddia S.G., Iterative zero-shot LLM prompting for knowledge graph construction., (2023); Meyer L.-P., Stadler C., Frey J., Radtke N., Junghanns K., Meissner R., Dziwis G., Bulert K., Martin M., Llm-assisted knowledge graph engineering: Experiments with chatgpt. arXiv preprint., (2023); Trajanoska M., Stojanov R., Trajanov D., Enhancing knowledge graph construction using large language models., (2023); Zhu Y., Wang X., Chen J., Qiao S., Ou Y., Yao Y., Deng S., Chen H., Zhang N., LLMs for knowledge graph construction and reasoning: Recent capabilities and future opportunities., (2023); Reinanda R., Meij E., de Rijke M., Et al., Knowledge graphs: an information retrieval perspective, Found Trends Inf Retr, 14, 4, pp. 289-444, (2020); Fensel D., Simsek U., Angele K., Huaman E., Karle E., Panasiuk O., Toma I., Umbrich J., Wahler A., Fensel D., Et al., Introduction: what is a knowledge graph?, Knowledge graphs: methodology, tools and selected use cases, pp. 1-10, (2020); Hogan A., Blomqvist E., Cochez M., d'Amato C., Melo G.D., Gutierrez C., Kirrane S., Gayo J.E.L., Navigli R., Neumaier S., Et al., Knowledge graphs, ACM Comput Surv, 54, 4, pp. 1-37, (2021); Yu E.P.-Y., Van Luu B., International variations in esg disclosure—do cross-listed companies care more?, Int Rev Financ Anal, 75, (2021); Baldini M., Maso L.D., Liberatore G., Mazzi F., Terzani S., Role of country-and firm-level determinants in environmental, social, and governance disclosure, J Bus Ethics, 150, pp. 79-98, (2018); Eccles R.G., Krzus M.P., Rogers J., Serafeim G., The need for sector-specific materiality and sustainability reporting standards, J Appl Corp Finance, 24, 2, pp. 65-71, (2012); Khan M., Serafeim G., Yoon A., Corporate sustainability: first evidence on materiality, Account Rev, 91, 6, pp. 1697-1724, (2016); Busco C., Consolandi C., Eccles R.G., Sofra E., A preliminary analysis of SASB reporting: disclosure topics, financial relevance, and the financial intensity of ESG materiality, J Appl Corp Finance, 32, 2, pp. 117-125, (2020); Zou X., A survey on application of knowledge graph, J Phys Conf Ser, 1487, (2020); Ji S., Pan S., Cambria E., Marttinen P., Philip S.Y., A survey on knowledge graphs: representation, acquisition, and applications, IEEE Trans Neural Netw Learn Syst, 33, 2, pp. 494-514, (2021); Jia Z., Pramanik S., Saha Roy R., Weikum G., Complex temporal question answering on knowledge graphs, Proceedings of the 30th ACM international conference on information &amp; knowledge management, pp. 792-802, (2021); Shao B., Li X., Bian G., A survey of research hotspots and frontier trends of recommendation systems from the perspective of knowledge graph, Expert Syst Appl, 165, (2021); Fensel D., Simsek U., Angele K., Huaman E., Karle E., Panasiuk O., Toma I., Umbrich J., Wahler A., Knowledge graphs, (2020); Yan J., Wang C., Cheng W., Gao M., Zhou A., A retrospective of knowledge graphs, Front Comput Sci, 12, pp. 55-74, (2018); Katiyar A., Cardie C., Going out on a limb: joint extraction of entity mentions and relations without dependency trees, Proceedings of the 55th annual meeting of the association for computational linguistics (volume 1: long papers), pp. 917-928, (2017); Wang Y., Yu B., Zhang Y., Liu T., Zhu H., Sun L., Tplinker: Single-Stage Joint Extraction of Entities and Relations through Token Pair Linking. Arxiv Preprint. Arxiv, 2010, (2020); Niklaus C., Cetto M., Freitas A., Handschuh S., A Survey on Open Information Extraction. Arxiv Preprint. Arxiv, 1806, (2018); Ro Y., Lee Y., Kang P., Multi&lt;sup&gt;2&lt;/sup&gt;OIE: multilingual open information extraction based on multi-head attention with BERT, Findings of the association for computational linguistics: EMNLP 2020, pp. 1107-1117, (2020); Wang C., Liu X., Chen Z., Hong H., Tang J., Song D., Zero-shot information extraction as a unified text-to-triple translation, Proceedings of the 2021 conference on empirical methods in natural language processing, pp. 1225-1238, (2021); Devlin J., Chang M.-W., Lee K., Toutanova K., Bert: Pre-training of deep bidirectional transformers for language understanding., (2018); Open information extraction from 2007 to 2022 – a survey., (2022); Pan S., Luo L., Wang Y., Chen C., Wang J., Wu X., Unifying large language models and knowledge graphs: A roadmap., (2023); Chen J., Ma L., Li X., Thakurdesai N., Xu J., Cho J.H.D., Nag K., Korpeoglu E., Kumar S., Achan K., Knowledge graph completion models are few-shot learners: An empirical study of relation labeling in e-commerce with LLMs, (2023); Axelsson A., Skantze G., Using large language models for zero-shot natural language generation from knowledge graphs, (2023); Chou C., Clark R., Kimbrough S.O., What do firms say in reporting on impacts of climate change? An approach to monitoring ESG actions and environmental policy, Corporate social responsibility and environmental management, (2023); Raghupathi V., Ren J., Raghupathi W., Identifying corporate sustainability issues by analyzing shareholder resolutions: a machine-learning text analytics approach, Sustainability, 12, 11, (2020); The proof is in the pudding. Revealing the SDGs with artificial intelligence., (2022); SDG Prospector – Artificial Intelligence Serving the Sdgs.; Webersinke N., Kraus M., Bingler J.A., Leippold M., Climatebert: A Pretrained Language Model for Climate-Related Text. Arxiv Preprint. Arxiv, 2110, (2021); Vaghefi S.A., Wang Q., Muccione V., Ni J., Kraus M., Bingler J., Schimanski T., Colesanti-Senni C., Stammbach D., Webersinke N., Et al., Chatclimate: Grounding Conversational Ai in Climate Science, (2023); Chatclimate Grounded on the Latest IPCC Report.; Ni J., Bingler J., Colesanti-Senni C., Kraus M., Gostlow G., Schimanski T., Stammbach D., Vaghefi S.A., Wang Q., Webersinke N., Et al., Paradigm Shift in Sustainability Disclosure Analysis: Empowering Stakeholders with Chatreport, a Language Model-Based Tool. Arxiv Preprint. Arxiv, 2306, (2023); Recommendations of the task force on climate-related financial disclosures, Task Force on Climate-Related Financial Disclosures, (2017); Campbell J.L., Why would corporations behave in socially responsible ways? An institutional theory of corporate social responsibility, Acad Manag Rev, 32, 3, pp. 946-967, (2007); Drempetic S., Klein C., Zwergel B., The influence of firm size on the ESG score: corporate sustainability ratings under review, J Bus Ethics, 167, pp. 333-360, (2020); European Union: Fit for 55; LaBella M.J., Sullivan L., Russell J., Novikov D., The devil is in the details: the divergence in esg data and implications for responsible investing, (2019); Dobrick J., Klein C., Zwergel B., Size bias in refinitiv esg data, Finance Res Lett, 55, (2023); Why Impact Materiality is Critical to Double Materiality Assessments. Section: Blog, (2023); Working Paper: Balancing Your Materiality Assessment. Deloitte, (2022); Doyle T.M., Ratings that don’t Rate: The Subjective World of Esg Ratings Agencies. American Council for Capital Formation, pp. 65-71, (2018); OECD business and finance outlook 2020: sustainable and resilient finance. OECD business and finance outlook, (2020); Aliakbari E., Globerman S., The Impracticality of Standardizing ESG Reporting (ESG: Myths and Realities, (2023); SSAB: SASB Reporters; IR Solutions: Responsibilityreports.; Hugging Face: Statistics on the Number of Monolingual Models by Language Hosted on the Hugging Face Platform.; Refinitiv: Environmental, Social and Governance (ESG) Scores from Refinitiv; Sahin O., Bax K., Czado C., Paterlini S., Environmental, social, governance scores and the missing pillar—why does missing information matter?, Corp Soc-Responsib Environ Manag, 29, 5, pp. 1782-1798, (2022); Sadvilkar N., Neumann M., PySBD: pragmatic sentence boundary disambiguation, Proceedings of second workshop for NLP open source software (NLP-OSS), pp. 110-114, (2020); Croft W.B., Metzler D., Strohman T., Search engines: information retrieval in practice, (2010); Bast H., Buchhold B., Haussmann E., Semantic search on text and knowledge bases, Found Trends Inf Retr, 10, 2-3, pp. 119-271, (2016); Reimers N., Gurevych I., Sentence-bert: Sentence embeddings using siamese bert-networks., (2019); Muennighoff N., SGPT: GPT sentence embeddings for semantic search, (2022); Guo J., Cai Y., Fan Y., Sun F., Zhang R., Cheng X., Semantic models for the first-stage retrieval: a comprehensive review, ACM Trans Inf Syst, 40, 4, pp. 1-42, (2022); Buttcher S., Clarke C.L., Cormack G.V., Information retrieval: implementing and evaluating search engines, (2016); Palangi H., Deng L., Shen Y., Gao J., He X., Chen J., Song X., Ward R., Deep sentence embedding using long short-term memory networks: analysis and application to information retrieval, IEEE/ACM Trans Audio Speech Lang Process, 24, 4, pp. 694-707, (2016); Yang W., Zhang H., Lin J., Simple applications of bert for ad hoc document retrieval., (2019); NLP Group of the University of Hong Kong: Instructor-Xl ⋅ Hugging Face – Huggingface.Co.; Su H., Kasai J., Wang Y., Hu Y., Ostendorf M., Yih W.-T., Smith N.A., Zettlemoyer L., Yu T., Et al., One Embedder, Any Task: Instruction-Finetuned Text Embeddings. Arxiv Preprint. Arxiv, 2212, (2022); Allen Institute for AI: Open information extraction –, Demo; Chung H.W., Hou L., Longpre S., Zoph B., Tay Y., Fedus W., Li E., Wang X., Dehghani M., Brahma S., Et al., Scaling Instruction-Finetuned Language Models. Arxiv Preprint. Arxiv, 2210, (2022); Touvron H., Lavril T., Izacard G., Martinet X., Lachaux M.-A., Lacroix T., Roziere B., Goyal N., Hambro E., Azhar F., Rodriguez A., Joulin A., Grave E., Lample G., Llama: Open and Efficient Foundation Language Models. Arxiv, 2302, (2023); Taori R., Gulrajani I., Zhang T., Dubois Y., Li X., Guestrin C., Liang P., Hashimoto T.B., Stanford Alpaca: An Instruction-Following Llama Model, (2023); Hugging Face.; Estrada E., The structure of complex networks: theory and applications, (2011); Newman M., Networks: an introduction, (2010); Brandes U., Network analysis: methodological foundations, (2005); Zhang J., Luo Y., Degree centrality, betweenness centrality, and closeness centrality in social network, 2017 2nd international conference on modelling, simulation and applied mathematics (MSAM2017), pp. 300-303, (2017); Faust K., Centrality in affiliation networks, Soc Netw, 19, 2, pp. 157-191, (1997); Barthelemy M., Betweenness centrality in large complex networks, Eur Phys J B, 38, 2, pp. 163-168, (2004); Cover T.M., Elements of information theory, (1999); Costa L., Further generalizations of the Jaccard index., (2021); Gotelli J.N., Ulrich W., Statistical challenges in null model analysis, Oikos, 121, 2, pp. 171-180, (2012); Zheng A., Casari A., Feature engineering for machine learning: principles and techniques for data scientists, (2018); Abdi H., The Kendall rank correlation coefficient, Encyclopedia of measurement and statistics, pp. 508-510, (2007); Cohen I., Huang Y., Chen J., Benesty J., Benesty J., Chen J., Huang Y., Cohen I., Pearson correlation coefficient, Noise reduction in speech processing, pp. 1-4, (2009); Ott R.L., Longnecker M.T., An introduction to statistical methods and data analysis, (2015); Draper N.R., Smith H., Applied regression analysis, (1998); Dismuke C., Lindrooth R., Ordinary least squares, Methods Des Outcomes Res, 93, 1, pp. 93-104, (2006); Zou H., Hastie T., Regularization and variable selection via the elastic net, J R Stat Soc, Ser B, Stat Methodol, 67, 2, pp. 301-320, (2005); Hastie T., Tibshirani R., Friedman J.H., Friedman J.H., The elements of statistical learning: data mining, inference, and prediction, (2009); Berrar D., Cross-Validation, (2018); SASB.; Sustainalytics: ESG Risk Ratings – Methodology Abstract, Version 2.1.; Zhao Z., Wallace E., Feng S., Klein D., Singh S., Calibrate before use: improving few-shot performance of language models, International conference on machine learning, pp. 12697-12706, (2021); Tunstall L., Von Werra L., Wolf T., Natural language processing with transformers, (2022); Hewitt J., Manning C.D., Liang P., Truncation sampling as language model desmoothing, Arxiv Preprint. Arxiv, 2210, (2022); Zhang D., A coefficient of determination for generalized linear models, Am Stat, 71, 4, pp. 310-316, (2017); Willmott C.J., Matsuura K., Advantages of the mean absolute error (mae) over the root mean square error (rmse) in assessing average model performance, Clim Res, 30, 1, pp. 79-82, (2005); Kim S., Kim H., A new metric of absolute percentage error for intermittent demand forecasts, Int J Forecast, 32, 3, pp. 669-679, (2016); Nelson L.S., The Anderson-Darling test for normality, J Qual Technol, 30, 3, (1998)</t>
  </si>
  <si>
    <t>M. Bronzini; University of Trento, Trento, Italy; email: marco.bronzini-1@unitn.it</t>
  </si>
  <si>
    <t>EPJ Data Sci.</t>
  </si>
  <si>
    <t>2-s2.0-85195597218</t>
  </si>
  <si>
    <t>Kazakov A.; Denisova S.; Barsola I.; Kalugina E.; Molchanova I.; Egorov I.; Kosterina A.; Tereshchenko E.; Shutikhina L.; Doroshchenko I.; Sotiriadi N.; Budennyy S.</t>
  </si>
  <si>
    <t>Kazakov, A. (57855421100); Denisova, S. (58954154400); Barsola, I. (57846544300); Kalugina, E. (58954711400); Molchanova, I. (58955265800); Egorov, I. (57846988000); Kosterina, A. (57845651800); Tereshchenko, E. (58955265900); Shutikhina, L. (58954154500); Doroshchenko, I. (58927133200); Sotiriadi, N. (59015022100); Budennyy, S. (55448279400)</t>
  </si>
  <si>
    <t>57855421100; 58954154400; 57846544300; 58954711400; 58955265800; 57846988000; 57845651800; 58955265900; 58954154500; 58927133200; 59015022100; 55448279400</t>
  </si>
  <si>
    <t>ESGify: Automated Classification of Environmental, Social, and Corporate Governance Risks</t>
  </si>
  <si>
    <t>Doklady Mathematics</t>
  </si>
  <si>
    <t>S529</t>
  </si>
  <si>
    <t>S540</t>
  </si>
  <si>
    <t>10.1134/S1064562423701673</t>
  </si>
  <si>
    <t>https://www.scopus.com/inward/record.uri?eid=2-s2.0-85188635781&amp;doi=10.1134%2fS1064562423701673&amp;partnerID=40&amp;md5=0725767379489e97672f4dbbe398a770</t>
  </si>
  <si>
    <t>Sber AI Lab, Moscow, Russian Federation; Artificial Intelligence Research Institute (AIRI), Moscow, Russian Federation</t>
  </si>
  <si>
    <t>Kazakov A., Sber AI Lab, Moscow, Russian Federation; Denisova S., Sber AI Lab, Moscow, Russian Federation; Barsola I., Sber AI Lab, Moscow, Russian Federation; Kalugina E., Sber AI Lab, Moscow, Russian Federation; Molchanova I., Sber AI Lab, Moscow, Russian Federation; Egorov I., Sber AI Lab, Moscow, Russian Federation; Kosterina A., Sber AI Lab, Moscow, Russian Federation; Tereshchenko E., Sber AI Lab, Moscow, Russian Federation; Shutikhina L., Sber AI Lab, Moscow, Russian Federation; Doroshchenko I., Sber AI Lab, Moscow, Russian Federation; Sotiriadi N., Sber AI Lab, Moscow, Russian Federation; Budennyy S., Sber AI Lab, Moscow, Russian Federation, Artificial Intelligence Research Institute (AIRI), Moscow, Russian Federation</t>
  </si>
  <si>
    <t>Abstract: The growing recognition of environmental, social, and governance (ESG) factors in financial decision-making has spurred the need for effective and comprehensive ESG risk assessment tools. In this study, we introduce an open-source Natural Language Processing (NLP) model, “ESGify”1,2, based on MPNet-base architecture and aimed to classify texts within the frames of ESG risks. We also present a hierarchical and detailed methodology for ESG risk classification, leveraging the expertise of ESG professionals and global best practices. Anchored by a manually annotated multilabel dataset of 2000 news articles and domain adaptation with texts of sustainability reports, ESGify is developed to automate ESG risk classification following the established methodology. We compare augmentation techniques based on back translation and Large Language Models (LLMs) to improve the model quality and achieve 0.5 F1-weighted model quality in the dataset with 47 classes. This result outperforms ChatGPT 3.5 with a simple prompt. The model weights and documentation is hosted on Github https://github.com/sb-ai-lab/ESGify under the Apache 2.0 license. © Pleiades Publishing, Ltd. 2023. ISSN 1064-5624, Doklady Mathematics, 2023, Vol. 108, Suppl. 2, pp. S529–S540. Pleiades Publishing, Ltd., 2023. Russian Text The Author(s), 2023, published in Doklady Rossiiskoi Akademii Nauk. Matematika, Informatika, Protsessy Upravleniya, 2023, Vol. 514, No. 2, pp. 417–430.</t>
  </si>
  <si>
    <t>ESG; LLM; NLP; sustainability</t>
  </si>
  <si>
    <t>Bell F., Vuuren G., “The impact of climate risk on corporate credit risk,” Cogent Econ, Finance, 10, 1, (2022); Song K., Tan X., Qin T., Lu J., Liu T.-Y., MPNet: Masked and permuted pre-training for language understanding, (2020); What are the Principles for Responsible Investment?; IFC performance standards on environmental and social sustainability, (2012); World Bank Environmental and Social Framework, (2016); The European Bank for Reconstruction and Development, (2016); Consolidated Set of the GRI Standard, Global Reporting Initiative, (2023); IFRS Foundation, (2023); ESG Ratings Methodology: MSCI ESG Research LLC (, (2023); (S, Corporate Sustainability Assessment, (2023); Lee O., Joo H., Choi H., Cheon M., Proposing an integrated approach to analyzing ESG data via machine learning and deep learning algorithms, Sustainability, 14, (2022); Park J., Choi W., Jung S.-U., Exploring trends in environmental, social, and governance themes and their sentimental value over time, Front. Psychol., 13, (2022); Araci D., Finbert: Financial Sentiment Analysis with Pre-Trained Language models”, (2019); Bogatinovski J., Todorovski L., Dzeroski S., Kocev D., Comprehensive comparative study of multi-label classification methods, Expert Syst. Appl., 203, (2022); See A., Liu P.J., Manning C.D., Get to the point: Summarization with pointer-generator networks, In Proceedings of the 55Th Annual Meeting of the Association for Computational Linguistics, 1, pp. 1073-1083, (2017); Perez-Mayos L., Ballesteros M., Wanner L., How much pretraining data do language models need to learn syntax?, (2021); Akbik A., Blythe D., Vollgraf R., pp. 1638-1649, (2018); Sechidis K., Tsoumakas G., Vlahavas I., On the stratification of multi-label data, (2011); Szymanski P., Kajdanowicz T., “A network perspective on stratification of multi-label dat, In Proceedings of the First International Workshop on Learning with Imbalanced Domains: Theory and Applications, ECML-PKDD, Skopje, 74, pp. 22-35, (2017); Marivate V., Sefara T., , “Improving Short Text Classification through Global Augmentation methods,” in International Cross-Domain Conference for Machine Learning and Knowledge Extraction (Springer, pp. 385-399, (2020); Llama 2: Open Foundation and Fine-Tuned Chat models”, (2023); Budennyy S.A., Lazarev V.D., Zakharenko N.N., Korovin A.N., Plosskaya O.A., Dimitrov D.V., Akhripkin V.S., Pavlov I.V., Oseledets I.V., Barsola I.S., Egorov I.V., Kosterina A.A., Zhukov L.E., eco2AI: Carbon emissions tracking of machine learning models as the first step towards sustainable AI, Dokl. Math, 106, pp. S118-S128, (2023)</t>
  </si>
  <si>
    <t>S. Budennyy; Sber AI Lab, Moscow, Russian Federation; email: sanbudenny@sberbank.ru</t>
  </si>
  <si>
    <t>Pleiades Publishing</t>
  </si>
  <si>
    <t>Dokl. Math.</t>
  </si>
  <si>
    <t>2-s2.0-85188635781</t>
  </si>
  <si>
    <t>Kim J.S.; Sim J.B.; Kim Y.J.; Park M.K.; Oh S.J.; Doo I.C.</t>
  </si>
  <si>
    <t>Kim, Ji Sue (58455064900); Sim, Jun Bo (58451547700); Kim, Yoon Ju (58450142900); Park, Min Kyu (58453531300); Oh, Se Jong (57190844366); Doo, Ill Chul (55990425500)</t>
  </si>
  <si>
    <t>58455064900; 58451547700; 58450142900; 58453531300; 57190844366; 55990425500</t>
  </si>
  <si>
    <t>Establishment of NLP-Based Greenwashing Pattern Detection Service</t>
  </si>
  <si>
    <t>10.1007/978-981-99-1252-0_32</t>
  </si>
  <si>
    <t>https://www.scopus.com/inward/record.uri?eid=2-s2.0-85164020385&amp;doi=10.1007%2f978-981-99-1252-0_32&amp;partnerID=40&amp;md5=027deb77df731eb01e0194631e02a4a6</t>
  </si>
  <si>
    <t>Linguistics and Cognitive Science, Hankuk University of Foreign Studies, Yongin, South Korea; Information Communications Engineering, Hankuk University of Foreign Studies, Yongin, South Korea; South Slavic Studies, Hankuk University of Foreign Studies, Yongin, South Korea; Artificial Intelligence Education, Hankuk University of Foreign Studies, Yongin, South Korea</t>
  </si>
  <si>
    <t>Kim J.S., Linguistics and Cognitive Science, Hankuk University of Foreign Studies, Yongin, South Korea; Sim J.B., Information Communications Engineering, Hankuk University of Foreign Studies, Yongin, South Korea; Kim Y.J., South Slavic Studies, Hankuk University of Foreign Studies, Yongin, South Korea; Park M.K., South Slavic Studies, Hankuk University of Foreign Studies, Yongin, South Korea; Oh S.J., Artificial Intelligence Education, Hankuk University of Foreign Studies, Yongin, South Korea; Doo I.C., Artificial Intelligence Education, Hankuk University of Foreign Studies, Yongin, South Korea</t>
  </si>
  <si>
    <t>This study aims to establish a search service that provides greenwashing pattern detection and infographic of enterprises through AI-based NLP technology. The purpose of it is to provide decision indicators by checking data on greenwashing trends of companies by users, including investment institutions and general consumers. We used a deep learning model to adopted evaluation factors to score the ‘greenwashing’ and collected the title of media data with active monitoring of companies based on those factors. In addition, construct greenwashing sentence discrimination model and a corporate greenwashing scoring model using the BERT model. As a result, a service provided scores using data collected through its keywords through visualization and the process of calculation when users input the name of the company. © 2023, The Author(s), under exclusive license to Springer Nature Singapore Pte Ltd.</t>
  </si>
  <si>
    <t>BERT; Greenwashing; Visualization</t>
  </si>
  <si>
    <t>Data visualization; Deep learning; Pattern recognition; Visualization; Active monitoring; BERT; Corporates; Discrimination model; Evaluation factor; Greenwashing; Infographic; Learning models; Pattern detection; Search services; Natural language processing systems</t>
  </si>
  <si>
    <t>Institute of Information and communications Technology Planning and Evaluation, (2019-0-01816); MIST; Hankuk University of Foreign Studies, HUFS; Ministry of Education, MOE; Ministry of Science, ICT and Future Planning, MSIP; National Research Foundation of Korea, NRF, (NRF-2021S1A5A8065934); Institute for Information and Communications Technology Promotion, IITP</t>
  </si>
  <si>
    <t>Funding text 1: Funding This work was supported by the Ministry of Education of the Republic of Korea and the National Research Foundation of Korea (NRF-2021S1A5A8065934).; Funding text 2: Acknowledgements This research was supported by Hankuk University of Foreign Studies Research Fund (of 2020).; Funding text 3: This research was supported by the MIST (Ministry of Science, ICT), Korea, under the National Program for Excellence in SW), supervised by the IITP (Institute of Information and communications Technology Planning and Evaluation) in 2022” (2019-0-01816).</t>
  </si>
  <si>
    <t>Jeongki L., Jay Hyuk R., Current status and future directions of research on sustainable management: Focusing on the ESG measurement index, J Strat Manage, 23, 2, pp. 65-92, (2020); The seven sins of Greenwashing, Summary Report, (2009); Gae Y.D., The effect of green marketing and greenwashing on purchase intention. Master’s thesis in Korea Graduate school of KonKuk University, Seoul, (2022); Dong Soo K., Recent ESG disclosure trends and greenwashing, Future Growth Res, 8, 1, pp. 101-107, (2022); Min Y.L., Zheng Q., Et al., MGTF 490 capstone project: Identify “Greenwashing” funds using NLP in firms’ prospectuses, As You Sow, (2022); Nemes N., Scanlan S.J., An integrated framework to assess greenwashing, Sustainability, 14, 8, (2022)</t>
  </si>
  <si>
    <t>S.J. Oh; Artificial Intelligence Education, Hankuk University of Foreign Studies, Yongin, South Korea; email: tbells@hufs.ac.kr</t>
  </si>
  <si>
    <t>2-s2.0-85164020385</t>
  </si>
  <si>
    <t>Li W.Y.; Chersoni E.; Ngai C.S.B.</t>
  </si>
  <si>
    <t>Li, Wing Yan (58506048900); Chersoni, Emmanuele (57193697675); Ngai, Cindy Sing Bik (55253606200)</t>
  </si>
  <si>
    <t>58506048900; 57193697675; 55253606200</t>
  </si>
  <si>
    <t>Evaluating Multilingual Language Models for Cross-Lingual ESG Issue Identification</t>
  </si>
  <si>
    <t>Joint Workshop of the 7th Financial Technology and Natural Language Processing, the 5th Knowledge Discovery from Unstructured Data in Financial Services and the 4th Economics and Natural Language Processing, FinNLP-KDF-ECONLP 2024 at LREC-COLING 2024 - Workshop Proceedings</t>
  </si>
  <si>
    <t>https://www.scopus.com/inward/record.uri?eid=2-s2.0-85195210403&amp;partnerID=40&amp;md5=c7a5ee077ff580442c41fc0f9f1c7d9d</t>
  </si>
  <si>
    <t>University of Sussex, United Kingdom; The Hong Kong Polytechnic University, Hong Kong</t>
  </si>
  <si>
    <t>Li W.Y., University of Sussex, United Kingdom, The Hong Kong Polytechnic University, Hong Kong; Chersoni E., The Hong Kong Polytechnic University, Hong Kong; Ngai C.S.B., The Hong Kong Polytechnic University, Hong Kong</t>
  </si>
  <si>
    <t>The automation of information extraction from ESG reports has recently become a topic of increasing interest in the Natural Language Processing community. While such information is highly relevant for socially responsible investments, identifying the specific issues discussed in a corporate social responsibility report is one of the first steps in an information extraction pipeline. In this paper, we evaluate methods for tackling the Multilingual Environmental, Social and Governance (ESG) Issue Identification Task. Our experiments use existing datasets in English, French and Chinese with a unified label set. Leveraging multilingual language models, we compare two approaches that are commonly adopted for the given task: off-the-shelf and fine-tuning. We show that fine-tuning models end-to-end is more robust than off-the-shelf methods. Additionally, translating text into the same language has negligible performance benefits. © 2024 ELRA Language Resource Association.</t>
  </si>
  <si>
    <t>Cross-lingual Transfer; ESG Reports; Multilingual NLP; Pre-trained Language Models; Text Classification</t>
  </si>
  <si>
    <t>Classification (of information); Computational linguistics; Economic and social effects; Information retrieval; Social aspects; Text processing; Cross-lingual; Cross-lingual transfer; Environmental, social and governance report; Fine tuning; Issue identifications; Language model; Multilingual NLP; Natural languages; Pre-trained language model; Text classification; Natural language processing systems</t>
  </si>
  <si>
    <t>The authors acknowledge the support from the project\u201CAnalyzing the semantics of Transformers representations for financial natural language processing\u201D(ZVYU), sponsored by the Faculty of Humanities of the Hong Kong Polytechnic University. The authors would like to thank Ivan Mashkin for his help in data preparation, and the two anonymous reviewers for their constructive feedback. Also, we would like to thank Leonidas Gee for proofreading the paper.</t>
  </si>
  <si>
    <t>Araci Dogu, FinBERT: Financial Sentiment Analysis with Pre-trained Language Models, (2019); Bowman Samuel R., Angeli Gabor, Potts Christopher, Manning Christopher D., A Large Annotated Corpus for Learning Natural Language Inference, Proceedings of EMNLP, (2015); Chen Chung-Chi, Tseng Yu-Min, Kang Juyeon, Lhuissier Anais, Day Min-Yuh, Tu Teng-Tsai, Chen Hsin-Hsi, Multi-Lingual ESG Issue Identification, Proceedings of the IJCAI Workshop on Financial Technology and Natural Language Processing and the Second Multimodal AI For Financial Forecasting, (2023); Chen Chung-Chi, Tseng Yu-Min, Kang Juyeon, Lhuissier Anais, Day Min-Yuh, Tu Teng-Tsai, Chen Hsin-Hsi, Multi-lingual ESG issue identification, Proceedings of the Fifth Workshop on Financial Technology and Natural Language Processing and the Second Multimodal AI For Financial Forecasting, pp. 111-115, (2023); Chen Chung-Chi, Tseng Yu-Min, Kang Juyeon, Lhuissier Anais, Seki Yohei, Day Min-Yuh, Tu Teng-Tsai, Chen Hsin-Hsi, MultiLingual ESG Impact Type Identification, Proceedings of the IJCNLP-AACL Workshop on Financial Technology and Natural Language Processing and the Second Multimodal AI For Financial Forecasting, (2023); Conneau Alexis, Khandelwal Kartikay, Goyal Naman, Chaudhary Vishrav, Wenzek Guillaume, Guzman Francisco, Grave Edouard, Ott Myle, Zettlemoyer Luke, Stoyanov Veselin, Unsupervised Cross-lingual Representation Learning at Scale, Proceedings of ACL, (2020); Devlin Jacob, Chang Ming-Wei, Lee Kenton, Toutanova Kristina, BERT: Pre-training of Deep Bidirectional Transformers for Language Understanding, Proceedings of NAACL, (2019); Glenn Parker, Gon Alolika, Kohli Nikhil, Zha Sihan, Dakle Parag Pravin, Raghavan Preethi, Jetsons at the FinNLP-2023: Using Synthetic Data and Transfer Learning for Multilingual ESG Issue Classification, Proceedings of the IJCAI Workshop on Financial Technology and Natural Language Processing and the Second Multimodal AI For Financial Forecasting, (2023); Kang Juyeon, Kchouk Mehdi, Bellato Sandra, Gan Mei, Maarouf Ismail El, FinSim4-ESG Shared Task: Learning Semantic Similarities for the Financial Domain. Extended Edition to ESG insights, Proceedings of the IJCAI Workshop on Financial Technology and Natural Language Processing, (2022); Pontes Elvys Linhares, Benjannet Mohamed, Ming Lam Kim, Leveraging BERT Language Models for Multi-lingual ESG Issue Identification, Proceedings of the IJCAI Workshop on Financial Technology and Natural Language Processing and the Second Multimodal AI For Financial Forecasting, (2023); Lu Lu, Gu Jinghang, Huang Chu-Ren, Inclusion in CSR Reports: The Lens from a Data-driven Machine Learning Model, Proceedings of the LREC Workshop on Computing Social Responsibility, (2022); Mashkin Ivan, Chersoni Emmanuele, HKESG at the ML-ESG Task: Exploring Transformer Representations for Multilingual ESG Issue Identification, Proceedings of the IJCAI Workshop on Financial Technology and Natural Language Processing and the Second Multimodal AI For Financial Forecasting, (2023); Mehra Srishti, Louka Robert, Zhang Yixun, ESGBERT: Language Model to Help with Classification Tasks Related to Companies Environmental, Social, and Governance Practices, (2022); Mukherjee Mukut, ESG-BERT: NLP Meets Sustainable Investing, Towards Data Science Blog, (2020); Open AI., Chatgpt: Optimizing language models for dialogue, (2022); Pedregosa Fabian, Varoquaux Gael, Gramfort Alexandre, Michel Vincent, Thirion Bertrand, Grisel Olivier, Blondel Mathieu, Prettenhofer Peter, Weiss Ron, Dubourg Vincent, Scikit-learn: Machine Learning in Python, Journal of Machine Learning Research, 12, pp. 2825-2830, (2011); Peng Bo, Chersoni Emmanuele, Hsu Yu-Yin, Huang Chu-Ren, Is Domain Adaptation Worth your Investment? Comparing BERT and FinBERT on Financial Tasks, Proceedings of the EMNLP Workshop on Economics and Natural Language Processing, (2021); Peng Bo, Chersoni Emmanuele, Hsu Yu-Yin, Huang Chu-Ren, Discovering Financial Hypernyms by Prompting Masked Language Models, Proceedings of the LREC Workshop on Financial Narrative Processing Workshop, (2022); Reimers Nils, Gurevych Iryna, Sentence-BERT: Sentence Embeddings Using Siamese BERT-networks, Proceedings of EMNLP, (2019); Reimers Nils, Gurevych Iryna, Making Monolingual Sentence Embeddings Multilingual using Knowledge Distillation, Proceedings of EMNLP, (2020); Serafeim George, Yoon Aaron, Stock Price Reactions to ESG News: The Role of ESG Ratings and Disagreement, Review of Accounting Studies, pp. 1-31, (2022); Sheehy Benedict, Farneti Federica, Corporate Social Responsibility, Sustainability, Sustainable Development and Corporate Sustainability: What Is the Difference, and Does It Matter?, Sustainability, 13, 11, (2021); Sustainable Investing Basics, (2020); Srivastava Nitish, Hinton Geoffrey, Krizhevsky Alex, Sutskever Ilya, Salakhutdinov Ruslan, Dropout: A Simple Way to Prevent Neural Networks from Overfitting, Journal of Machine Learning Research, (2014); Marrewijk Marcel Van, Concepts and Definitions of CSR and Corporate Sustainability: Between Agency and Communion, Journal of Business Ethics, 44, 2-3, pp. 95-105, (2003); Wan Mingyu, Huang Chu-Ren, Proceedings of the First Computing Social Responsibility Workshop within the 13th Language Resources and Evaluation Conference, Proceedings of the LREC Workshop on Computing Social Responsibility, (2022); Wang Liang, Yang Nan, Huang Xiaolong, Jiao Binxing, Yang Linjun, Jiang Daxin, Majumder Rangan, Wei Furu, Text Embeddings by Weakly-Supervised Contrastive Pre-training, (2022); Wang Liang, Yang Nan, Huang Xiaolong, Yang Linjun, Majumder Rangan, Wei Furu, Improving Text Embeddings with Large Language Models, (2024); Wang Liang, Yang Nan, Huang Xiaolong, Yang Linjun, Majumder Rangan, Wei Furu, Multilingual E5 Text Embeddings: A Technical Report, (2024); Williams Adina, Nangia Nikita, Bowman Samuel, A Broad-Coverage Challenge Corpus for Sentence Understanding through Inference, Proceedings of NAACL, (2018); Wolf Thomas, Debut Lysandre, Sanh Victor, Chaumond Julien, Delangue Clement, Moi Anthony, Cistac Pierric, Rault Tim, Louf Remi, Funtowicz Morgan, Davison Joe, Shleifer Sam, von Platen Patrick, Ma Clara, Jernite Yacine, Plu Julien, Xu Canwen, Le Scao Teven, Gugger Sylvain, Drame Mariama, Lhoest Quentin, Rush Alexander, Transformers: State-of-the-Art Natural Language Processing, Proceedings of EMNLP: System Demonstrations, (2020); Yang Yi, Christopher Siy Uy Mark, Huang Allen, FinBERT: A Pretrained Language Model for Financial Communications, (2020); Yang Yinfei, Cer Daniel, Ahmad Amin, Guo Mandy, Law Jax, Constant Noah, Abrego Gustavo Hernandez, Yuan Steve, Tar Chris, Sung Yun-hsuan, Strope Brian, Kurzweil Ray, Multilingual Universal Sentence Encoder for Semantic Retrieval, Proceedings of ACL: System Demonstrations, (2020)</t>
  </si>
  <si>
    <t>Chen C.-C.; Ma Z.; Hahn U.</t>
  </si>
  <si>
    <t>New Energy and Industrial Technology Development Organization (NEDO)</t>
  </si>
  <si>
    <t>Joint Workshop of the 7th Financial Technology and Natural Language Processing, 5th Knowledge Discovery from Unstructured Data in Financial Services and 4th Economics and Natural Language Processing, FinNLP-KDF-ECONLP 2024</t>
  </si>
  <si>
    <t>Torino</t>
  </si>
  <si>
    <t>978-249381419-7</t>
  </si>
  <si>
    <t>Jt. Workshop Financ. Technol. Nat. Lang. Process., Knowl. Discov.  from Unstructured Data Financ. Serv. Econ. Nat. Lang. Process., FinNLP-KDF-ECONLP LREC-COLING - Workshop Proc.</t>
  </si>
  <si>
    <t>2-s2.0-85195210403</t>
  </si>
  <si>
    <t>Nandiraju A.; Kanthi S.</t>
  </si>
  <si>
    <t>Nandiraju, Abhiram (59184959700); Kanthi, Siddha (59184658900)</t>
  </si>
  <si>
    <t>59184959700; 59184658900</t>
  </si>
  <si>
    <t>Leveraging Multimodal Large Language Models and Natural Language Processing Techniques for Comprehensive ESG Risk Score Prediction</t>
  </si>
  <si>
    <t>10.5220/0012725700003717</t>
  </si>
  <si>
    <t>https://www.scopus.com/inward/record.uri?eid=2-s2.0-85196756261&amp;doi=10.5220%2f0012725700003717&amp;partnerID=40&amp;md5=b328206b5a6130dab196d0cf326d310a</t>
  </si>
  <si>
    <t>Frisco High School, Frisco, United States; Reedy High School, Frisco, United States</t>
  </si>
  <si>
    <t>Nandiraju A., Frisco High School, Frisco, United States; Kanthi S., Reedy High School, Frisco, United States</t>
  </si>
  <si>
    <t>Companies are subject to stringent expectations in terms of social responsibility, particularly in managing risks associated with their environmental, social, and governance (ESG) practices. These practices are evaluated using ESG risk scores. Traditionally, ESG risk scores are generated by firms like Sustainalytics and MSCI, which primarily focus on larger corporations. Consequently, entities investing in smaller companies, such as venture capital firms, private equity firms, and individual investors, face a challenging and resource-intensive process for initial risk assessment. However, our research has uncovered a novel approach through the application of machine learning techniques and the use of multimodal large language models based on publicly released company reports. This approach enables the prediction of ESG risk scores with an accuracy of 68.09%, offering a viable tool for preliminary analysis. Significantly, this research introduces a pioneering framework that utilizes a new architecture for analyzing ESG practices, transforming the traditional assessment process for both large and small companies alike. Our research shows high accuracy in predicting risk assessments and simplifies the evaluation process. Nonetheless, there is potential for enhancing this accuracy through further refinement of the models, improvements in data extraction, and continued exploration of additional modeling techniques. Copyright © 2024 by SCITEPRESS - Science and Technology Publications, Lda.</t>
  </si>
  <si>
    <t>Corporate Sustainability; ESG Risk Assessment; Financial Decision Making; Natural Language Processing; S&amp;P 500</t>
  </si>
  <si>
    <t>Computational linguistics; Decision making; Forecasting; Information systems; Information use; Investments; Learning algorithms; Learning systems; Natural language processing systems; Risk management; Social aspects; Sustainable development; Corporate-sustainability; Decisions makings; Environmental risks; Environmental, social, and governance risk assessment; Financial decision making; Financial decisions; Governance risks; Language processing; Natural language processing; Natural languages; Risks assessments; S&amp;P 500; Social risks; Risk assessment</t>
  </si>
  <si>
    <t>Ahmed S., Alshater M. M., El Ammari A., Hammami H., Artificial intelligence and machine learning in finance: A bibliometric review, Research in International Business and Finance, 61, (2022); Aithal P. K., Geetha M., U D., Savitha B., Menon P., Real-time portfolio management system utilizing machine learning techniques, IEEE Access, 11, pp. 32595-32608, (2023); Bauguess S. W., The role of big data, machine learning, and ai in assessing risks: a regulatory perspective. SSRN, (2017); Chen Q., Liu X.-Y., Quantifying esg alpha using scholar big data: an automated machine learning approach, Proceedings of the First ACM International Conference on AI in Finance (ICAIF '20), pp. 1-8, (2021); Chowdhury M. A. F., Abdullah M., Azad M. A. K., Sulong Z., Islam M. N., Environmental social and governance (esg) rating prediction using machine learning approaches, Annals of Operations Research, (2023); D'Amato V., D'Ecclesia R., Levantesi S., Firms' profitability and esg score: A machine learning approach, Applied Stochastic Models in Business and Industry, pp. 1-19, (2023); Dastile X., Celik T., Potsane M., Statistical and machine learning models in credit scoring: A systematic literature survey, Applied Soft Computing Journal, 91, (2020); Del Vitto A., Marazzina D., Stocco D., Esg ratings explainability through machine learning techniques, Annals of Operations Research, (2023); Dornadula V. N., Geetha S., Credit card fraud detection using machine learning algorithms, Procedia Computer Science, 165, pp. 631-641, (2019); Dugar P., S and p 500 esg risk ratings, Kaggle.; Dwivedi D., Batra S., Pathak Y. K., A machine learning based approach to identify key drivers for improving corporate's esg ratings, Journal of Law and Sustainable Development, 11, 1, (2023); D'Amato V., D'Ecclesia R., Levantesi S., Fundamental ratios as predictors of esg scores: a machine learning approach, Decisions in Economics and Finance, 44, pp. 1087-1110, (2021); D'Amato V., D'Ecclesia R., Levantesi S., Esg risk score prediction through random forest algorithm, Computational Management Science, 19, pp. 347-373, (2022); Hansen K. B., The virtue of simplicity: On machine learning models in algorithmic trading, Big Data &amp; Society, 7, 1, (2020); Krappel T., Bogun A., Borth D., Heterogeneous ensemble for esg ratings prediction, (2021); Rundo F., Trenta F., di Stallo A. L., Battiato S., Machine learning for quantitative finance applications: A survey, Applied Sciences, 9, 24, (2019); Teoh T.-T., Heng Q. K. J. J., Chia Shie J. M., Liaw S. W., Yang M., Nguwi Y.-Y., Machine learning-based corporate social responsibility prediction, Proc. IEEE Conf. on Cybernetics and Intelligent Systems (CIS) and Robotics, Automation and Mechatronics (RAM), pp. 501-505, (2019); Zhang Y., Esg-based market risk prediction and management using machine learning and natural language processing, (2023)</t>
  </si>
  <si>
    <t>2-s2.0-85196756261</t>
  </si>
  <si>
    <t>Ottinger M.E.; Monaghan S.F.; Gregg S.C.; Stephen A.H.; Connolly M.D.; Harrington D.T.; Adams C.A., Jr.; Cioffi W.G.; Heffernan D.S.</t>
  </si>
  <si>
    <t>Ottinger, Mary E. (57214527081); Monaghan, Sean F. (36630696800); Gregg, Shea C. (6603753077); Stephen, Andrew H. (35359540300); Connolly, Michael D. (35940475100); Harrington, David T. (7202712409); Adams, Charles A. (7402376223); Cioffi, William G. (7007175085); Heffernan, Daithi S. (13205066300)</t>
  </si>
  <si>
    <t>57214527081; 36630696800; 6603753077; 35359540300; 35940475100; 7202712409; 7402376223; 7007175085; 13205066300</t>
  </si>
  <si>
    <t>Trauma morning report is the ideal environment to teach and evaluate resident communication and sign-outs in the 80 hour work week</t>
  </si>
  <si>
    <t>Injury</t>
  </si>
  <si>
    <t>10.1016/j.injury.2017.04.060</t>
  </si>
  <si>
    <t>https://www.scopus.com/inward/record.uri?eid=2-s2.0-85019117695&amp;doi=10.1016%2fj.injury.2017.04.060&amp;partnerID=40&amp;md5=51bca3a710ba038051affaa90a40a4a8</t>
  </si>
  <si>
    <t>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 Bridgeport Hospital Yale-New Haven Health System, Bridgeport, 06611, CT, United States</t>
  </si>
  <si>
    <t>Ottinger M.E., Division of Trauma and Surgical Critical Care, Department of Surgery, Warren Alpert Medical School of Brown University, Rhode Island Hospital, Providence, 02903, RI, United States; Monaghan S.F., 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 Gregg S.C., Bridgeport Hospital Yale-New Haven Health System, Bridgeport, 06611, CT, United States; Stephen A.H., Division of Trauma and Surgical Critical Care, Department of Surgery, Warren Alpert Medical School of Brown University, Rhode Island Hospital, Providence, 02903, RI, United States; Connolly M.D., Division of Trauma and Surgical Critical Care, Department of Surgery, Warren Alpert Medical School of Brown University, Rhode Island Hospital, Providence, 02903, RI, United States; Harrington D.T., Division of Trauma and Surgical Critical Care, Department of Surgery, Warren Alpert Medical School of Brown University, Rhode Island Hospital, Providence, 02903, RI, United States; Adams C.A., Jr., Division of Trauma and Surgical Critical Care, Department of Surgery, Warren Alpert Medical School of Brown University, Rhode Island Hospital, Providence, 02903, RI, United States; Cioffi W.G., Division of Trauma and Surgical Critical Care, Department of Surgery, Warren Alpert Medical School of Brown University, Rhode Island Hospital, Providence, 02903, RI, United States; Heffernan D.S., Division of Trauma and Surgical Critical Care, Department of Surgery, Warren Alpert Medical School of Brown University, Rhode Island Hospital, Providence, 02903, RI, United States, Division of Surgical Research, Department of Surgery, Warren Alpert Medical School of Brown University, Rhode Island Hospital, Providence, 02903, RI, United States</t>
  </si>
  <si>
    <t>Background The 80 h work week has raised concerns that complications may increase due to multiple sign-outs or poor communication. Trauma Surgery manages complex trauma and acute care surgical patients with rapidly changing physiology, clinical demands and a large volume of data that must be communicated to render safe, effective patient care. Trauma Morning Report format may offer the ideal situation to study and teach sign-outs and resident communication. Materials and methods Surgery Residents were assessed on a 1–5 scale for their ability to communicate to their fellow residents. This consisted of 10 critical points of the presentation, treatment and workup from the previous night's trauma admissions. Scores were grouped into three areas. Each area was scored out of 15. Area 1 consisted of Initial patient presentation. Area 2 consisted of events in the trauma bay. Area 3 assessed clarity of language and ability to communicate to their fellow residents. The residents were assessed for inclusion of pertinent positive and negative findings, as well as overall clarity of communication. In phase 1, residents were unaware of the evaluation process. Phase 2 followed a series of resident education session about effective communication, sign-out techniques and delineation of evaluation criteria. Phase 3 was a resident-blinded phase which evaluated the sustainability of the improvements in resident communication. Results 50 patient presentations in phase 1, 200 in phase 2, and 50 presentations in phase 3 were evaluated. Comparisons were made between the Phase 1 and Phase 2 evaluations. Area 1 (initial events) improved from 6.18 to 12.4 out of 15 (p &lt; 0.0001). Area 2 (events in the trauma bay) improved from 9.78 to 16.53 (p &lt; 0.0077). Area 3 (communication and language) improved from 8.36 to 12.22 out of 15 (P &lt; 0.001). Phase 2 to Phase 3 evaluations were similar, showing no deterioration of skills. Conclusions Trauma Surgery manages complex surgical patients, with rapidly changing physiologic and clinical demands. Trauma Morning Report, with diverse attendance including surgical attendings and residents in various training years, is the ideal venue for real-time teaching and evaluation of sign-outs and reinforcing good communication skills in residents. © 2017 Elsevier Ltd</t>
  </si>
  <si>
    <t>Communication; Hand-off; Morning report; Sign-out; Trauma</t>
  </si>
  <si>
    <t>Clinical Competence; Critical Care; Humans; Internship and Residency; Interpersonal Relations; Models, Educational; Physician-Patient Relations; Quality Improvement; Quality of Health Care; Teaching Rounds; United States; Workload; Article; communication skill; health education; health survey; human; injury; interpersonal communication; priority journal; rating scale; scoring system; clinical competence; doctor patient relation; educational model; health care quality; human relation; intensive care; medical education; organization and management; standards; teaching round; total quality management; United States; workload</t>
  </si>
  <si>
    <t>Horwitz L., Moin T., Krumholz H., Wang L., Bradley E., Consequence of inadequate sign-out for patient care, Arch Intern Med, 168, 16, pp. 1755-1760, (2008); Horwitz L., Moin T., Green M., Development and implementation of an oral sign-out skills curriculum, J Gen Intern Med, 22, 10, pp. 1470-1474, (2007); Solet D., Norvell J., Rutan G., Frankel R., Lost in translation: challenges and opportunities in physician to physician communication during patient handoffs, Acad Med, 80, 12, pp. 1094-1099, (2005); (2011); RadumaTomas M., Flin R., Yule S., Williams D., Doctors’ handovers in hospitals: a literature review, BMJ Qual Saf, 20, 2, (2011); ATLSSubcommittee American College of Surgeons, Advanced trauma life support (ATLS), (2012); Barth J., Lannen P., Efficacy of communication skills training courses in oncology: a systematic review and meta-analysis, Ann Oncol, 22, 5, pp. 1030-1040, (2011); O'Byrne W., Weavind L., Selby J., The science and economics of improving clinical communication, Anesthesiol Clin, 26, 4, pp. 729-744, (2008); Trauma ASACoSCo, Advanced trauma life support (ATLS): the ninth edition, J Trauma Acute Care Surg, 74, 5, pp. 1363-1366, (2013); Barger L., Cade B., Ayas N., Cronin J., Rosner B., Speizer F., Et al., Extended work shifts and the risk of motor vehicle crashes among interns, N Engl J Med, 32, 2, (2005); Stiles B., Reece B., Hedrick T., Garwood R., Hughes M., Dubose J., Et al., General surgery morning report: a competency-based conference that enhances patient care and resident education, Curr Surg, 63, 6, pp. 385-390, (2006); Riesenberg L., Leitzch J., Massucci J., Jaeger J., Rosenfeld J., Patow C., Et al., Residents’ and attending physicians’ handoffs: a systematic review of the literature, Acad Med, 84, 2, (2009); Chang V., Arora V., Lev-Ari S., D'Arcy M., Keysar B., Interns overestimate the effectiveness of their hand-off communication, Pediatrics, 125, 3, pp. 491-496, (2010); Amin Z., Guajardo J., Wisniewski W., Bordage G., Tekian A., Niederman L., Morning report: focus and methods over the past three decades, Acad Med, 75, pp. S1-S5, (2000); Kemp C., Bath J., Berger J., Bergsman A., Ellison T., Emery K., Et al., The top 10 list for a safe and effective sign-out, Arch Surg, 143, 10, pp. 1008-1010, (2008); Eberhardt S., Improve handoff communication with SBAR, Nursing, 44, 11, pp. 17-20, (2014); Tews M., Liu J., Treat R., Situation-background-assessment-recommendation (SBAR) and emergency medicine resident's learning of case presentation skills, J Grad Med Educ, 4, 3, pp. 370-373, (2012); Williams R., Silverman R., Schwind C., Fortune J., Sutyak J., Horvath K., Et al., Surgeon information transfer and communication: factors affecting quality and efficiency of inpatient care, Ann Surg, 245, 2, pp. 159-169, (2007); Horwitz L., Krumholz H., Green M., Huot S., Transfers of patient care between house staff on internal medicine wards: a national survey, Arch Intern Med, 166, 11, pp. 1173-1177, (2006); Greenberg C., Regenbogen S., Studdert D., Lipsitz S., Rogers S., Zinner M., Patterns of communication breakdowns resulting in injury to surgical patients, J Am Coll Surg, 204, 4, pp. 533-540, (2007); Petersen L., Brennan T., O'Neil A., Cook E., Lee T., Does housestaff discontinuity of care increase the risk of preventable adverse events?, Ann Intern Med, 121, 11, pp. 866-872, (1994); Patterson E., Roth E., Woods D., Chow R., Gomes J., Handoff strategies in settings with high consequences for failure: lessons for health care operations, Int J Qual Health Care, 16, 2, pp. 125-132, (2004); Filichia L., Halan S., Blackwelder E., Rossen B., Lok B., Korndorffer J., Et al., Description of web-enhanced virtual character simulation system to standardize patient hand-offs, J Surg Res, 166, 2, pp. 176-181, (2011); Telem D., Buch K., Ellis S., Coakley B., Divino C., Integration of a formalized handoff system into the surgical curriculum: resident perspectives and early results, Arch Surg, 146, 1, pp. 89-93, (2011); Phitayakorn R., Williams R., Yudkowsky R., Harris I., Hauge L., Widmann W., Et al., Patient-care-related telephone communication between general surgery residents and attending surgeons, J Am Coll Surg, 206, 4, pp. 742-750, (2008)</t>
  </si>
  <si>
    <t>D.S. Heffernan; Division of Surgical Research, Division of Trauma and Surgical Critical Care, Department of Surgery, Rhode Island Hospital, Providence, Room 205 Middle House, 593 Eddy Street, 02903, United States; email: dheffernan@brown.edu</t>
  </si>
  <si>
    <t>INJUB</t>
  </si>
  <si>
    <t>2-s2.0-85019117695</t>
  </si>
  <si>
    <t>Chinese Brand Identity Management Based on Never-Ending Learning and Knowledge Graphs</t>
  </si>
  <si>
    <t>10.3390/electronics12071625</t>
  </si>
  <si>
    <t>Aguado-Correa F.; de la Vega-Jiménez J.J.; López-Jiménez J.M.; Padilla-Garrido N.; Rabadán-Martín I.</t>
  </si>
  <si>
    <t>Aguado-Correa, Francisco (36501934000); de la Vega-Jiménez, Juan José (57226391275); López-Jiménez, José María (58078771900); Padilla-Garrido, Nuria (56375939100); Rabadán-Martín, Inmaculada (56115987500)</t>
  </si>
  <si>
    <t>36501934000; 57226391275; 58078771900; 56375939100; 56115987500</t>
  </si>
  <si>
    <t>Evaluation of non-financial information and its contribution to advancing the sustainable development goals within the Spanish banking sector</t>
  </si>
  <si>
    <t>European Research on Management and Business Economics</t>
  </si>
  <si>
    <t>10.1016/j.iedeen.2022.100211</t>
  </si>
  <si>
    <t>https://www.scopus.com/inward/record.uri?eid=2-s2.0-85146887012&amp;doi=10.1016%2fj.iedeen.2022.100211&amp;partnerID=40&amp;md5=c3d967fd0b2dcce8e819a85efcbc16df</t>
  </si>
  <si>
    <t>Department of Financial Economics, Accounting and Operations Management, Faculty of Business Sciences and Tourism, University of Huelva, Plaza de la Merced, 11, Huelva, 21071, Spain; Department of Civil Law, Ecclesiastical State Law of the State and Roman Law, Faculty of Law, University of Malaga, Campus de Teatinos, Málaga, 29071, Spain; Department of Economics, Faculty of Business Sciences and Tourism, University of Huelva, Plaza de la Merced, 11, Huelva, 21071, Spain</t>
  </si>
  <si>
    <t>Aguado-Correa F., Department of Financial Economics, Accounting and Operations Management, Faculty of Business Sciences and Tourism, University of Huelva, Plaza de la Merced, 11, Huelva, 21071, Spain; de la Vega-Jiménez J.J., Department of Financial Economics, Accounting and Operations Management, Faculty of Business Sciences and Tourism, University of Huelva, Plaza de la Merced, 11, Huelva, 21071, Spain; López-Jiménez J.M., Department of Civil Law, Ecclesiastical State Law of the State and Roman Law, Faculty of Law, University of Malaga, Campus de Teatinos, Málaga, 29071, Spain; Padilla-Garrido N., Department of Economics, Faculty of Business Sciences and Tourism, University of Huelva, Plaza de la Merced, 11, Huelva, 21071, Spain; Rabadán-Martín I., Department of Financial Economics, Accounting and Operations Management, Faculty of Business Sciences and Tourism, University of Huelva, Plaza de la Merced, 11, Huelva, 21071, Spain</t>
  </si>
  <si>
    <t>Non-financial information and its contribution to the achievement of each Sustainable Development Goal (SDG) are assuming great relevance in the business world, in which it is not enough to be economically sustainable without also being sustainable from ethical, environmental, and social points of view. An analysis of how the financial sector contributes to the achievement of the SDGs is crucial in two ways. Firstly, due to the relevance and the magnitude of this sector itself; secondly, and more importantly in our view, because of the financial leverage of the banking sector that has a mandate to facilitate the transition of all economic sectors towards sustainability, guided by the 2030 Agenda. However, despite the expectations placed on banking entities, there is a research gap on their disclosure practices and on the SDG-related information that they report. In addition, the academic literature centered on the analysis of SDG-related disclosures through artificial intelligence is very scarce. To fill this gap, the objective of our study is, on the one hand, to analyze whether there is greater homogeneity in the disclosure of non-financial information in the Spanish banking sector following the transposition of Directive 2014/95/EU into Spanish Law. On the other hand, it is to evaluate the contribution of banking entities to the SDGs. To do so, the non-financial information reports of 12 Spanish banks are analyzed, completing a comparative evaluation and using artificial intelligence to identify mentions of each SDG and its targets. The Technique for Order Preference by Similarity to Ideal Solution (TOPSIS) was also used to rank the banking entities in accordance with their contribution to each SDG. The results reflected the plurality, in both breadth and quality, in the disclosure of non-financial information and in the contribution to the SDGs. The only point in common between all the entities that were studied was the use of the GRI disclosure framework and the identification of the priority SDGs, positioning SDGs 8, 13, and 4 in priority positions. The banks with higher bank capitalization levels occupied the top of the ranking of contributions to the SDGs. Differences were presented for all other aspects, even to the point of highlighting that some entities or independent verifiers had not offered all the information. In conclusion, greater efforts to improve the quality of non-financial reporting and further development of the common regulatory framework will be fundamental for better comparability between the reports from banking entities. Furthermore, this study shows that natural language processing can be applied to better measure companies' alignment with the SDGs based on the text of their non-financial reports. © 2022 The Author(s)</t>
  </si>
  <si>
    <t>Banks; Natural language processing; Non-financial information report; SDGs; Sustainability</t>
  </si>
  <si>
    <t>Agostini M., Costa E., Korca B., Non-Financial Disclosure and Corporate Financial Performance Under Directive 2014/95/EU: Evidence from Italian Listed Companies, Accounting in Europe, 19, 1, pp. 78-109, (2022); Aras G., Tezcan N., Furtuna O.K., Kazak E.H., Corporate Sustainability Measurement based on Entropy Weight and TOPSIS: A Turkish Banking Case Study, Meditari Accountancy Research, 25, 3, pp. 391-413, (2017); Aureli S., Magnaghi E., Salvatori F., The role of existing regulation and discretion in Harmonising non-financial disclosure, Accounting in Europe, 16, 3, pp. 290-312, (2019); Aureli S., Salvatori F., Magnaghi E., A Country-Comparative Analysis of the Transposition of the EU Non-Financial Directive: An Institutional Approach, Accounting, Economics and Law: A Convivium, 10, 2, (2020); Avrampou A., Skouloudis A., Iliopoulos G., Khan N., Advancing the Sustainable Development Goals: Evidence from leading European banks, Sustainable Development, 27, pp. 743-757, (2019); Baldini M., Maso L.D., Liberatore G., Mazzi F., Terzani S., Role of Country- and Firm-Level Determinants in Environmental, Social, and Governance Disclosure, Journal of Business Ethics, 150, pp. 79-98, (2018); Bebbington J., Kirk E., Larrinaga C., The Production of Normativity: A Comparison of Reporting Regimes in Spain and the UK, Accounting Organizations and Society, 37, 2, pp. 78-94, (2012); Bennich T., Weitz N., Carlsen H., Deciphering the scientific literature on SDG interactions: A review and reading guide, Science of the Total Environment, 728, pp. 138405-138423, (2020); Biermann F., Kanie N., Kim R.E., Global governance by goal-setting: The novel approach of the UN Sustainable Development Goals, Current Opinion in Environmental Sustainability, 26, pp. 26-31, (2017); Bini L., Dainelli F., Giunta F., Is a loosely specified regulatory intervention effective in discipline management commentary. The case of performance disclosure indicator, Journal of Management and Governance, 21, 1, pp. 63-91, (2017); Biondi L., Dumay J., Monciardini D., Using the International Integrated Reporting Framework to comply with EU Directive 2014/95/EU: Can we afford another reporting façade?, Meditari Accountancy Research, 28, 5, pp. 889-914, (2020); Brooks C., Oikonomou I., The effects of environmental, social and governance disclosures and performance on firm value: A review of the literature in accounting and finance, The British Accounting Review, 50, 1, pp. 1-15, (2018); Buallay A., Is sustainability reporting (ESG) associated with performance? Evidence from the European banking sector, Management of Environmental Quality, 30, 1, pp. 98-115, (2019); Caputo F., Leopizzi R., Pizzi S., Milone V., The Non-Financial Reporting Harmonization in Europe: Evolutionary Pathways, Sustainability, 12, 1, pp. 92-104, (2020); Chen M., Mussalli G., Amel-Zadeh A., Weinberg M.O., NLP for SDGs: Measuring Corporate Alignment with the Sustainable Development Goals, The Journal of Impact and ESG Investing, 2, 3, pp. 61-81, (2022); (2021); (2022); Conforti C., Hirmer S., Morgan D., Basaldella M., Or Y.B., Natural language processing for achieving sustainable development: The case of neural labelling to enhance community profiling, In Proceedings of the 2020 Conference on Empirical Methods in Natural Language Processing (EMNLP), pp. 8427-8444, (2020); Cosma S., Venturelli A., Schwizer P., Boscia V., Sustainable Development and European Banks: A Non-Financial Disclosure Analysis, Sustainability, 12, 15, pp. 6146-6164, (2020); Costa E., Agostini M., Mandatory Disclosure about Environmental and Employee Matters in the Reports of Italian-Listed Corporate Groups, Social and Environmental, Accountability Journal, 36, 1, pp. 10-33, (2016); Curto-Pages F., Ortega-Rivera E., Castellon-Duran M., Jane-Llopis E., Coming in from the Cold: A Longitudinal Analysis of SDG Reporting Practices by Spanish Listed Companies Since the Approval of the 2030 Agenda, Sustainability, 13, 3, pp. 1178-1204, (2021); Diaz-Sarachaga J.M., Shortcomings in reporting contributions towards the sustainable development goals, Corporate Social Responsibility and Environmental Management, 28, 4, pp. 1299-1312, (2021); Doni F., Bianchi Martini S., Corvino A., Mazzoni M., Voluntary versus mandatory non-financial disclosure: EU Directive 95/2014 and sustainability reporting practices based on empirical evidence from Italy, Meditari Accountancy Research, 28, 5, pp. 781-802, (2020); Dumitru M., Dyduch J., Guse R.G., Krasodomska J., Corporate Reporting Practices in Poland and Romania – An Ex-ante Study to the New Non-financial Reporting European Directive, Accounting in Europe, 14, 3, pp. 279-304, (2017); Elalfy A., Weber O., Geobey S., The Sustainable Development Goals (SDGs): A rising tide lifts all boats? Global reporting implications in a post SDGs world, Journal of Applied Accounting Research, 22, 3, pp. 557-575, (2021); Erkens M., Paugam L., Stolowy H., Non-financial information: State of the art and research perspectives based on a bibliometric study, Comptabilité Contrôle Audit, 21, pp. 15-92, (2015); (2021); (2021); (2021); Directive 2014/95/EU of the european parliament and the council of 22 october 2014 amending directive 2013/34/EU as regards disclosure of non-financial and diversity information by certain large undertakings and groups, (2014); (2021); (2021); Evangelinos K., Skouloudis A., Nikolaou I., Filho W.L., An Analysis of Corporate Social Responsibility (CSR) and Sustainability Reporting Assessment in the Greek Banking Sector, Professionals' perspectives of corporate social responsibility, pp. 157-173, (2009); (2021); Fisher I.E., Garnsey M.R., Hughes M.E., Natural Language Processing in Accounting, Auditing and Finance: A Synthesis of the Literature with a Roadmap for Future Research. Intelligent Systems in Accounting, Finance and Management, 23, 3, pp. 157-214, (2016); Gallego-Sosa C., Gutierrez-Fernandez M., Fernandez-Torres Y., Nevado-Gil M.T., Corporate social responsibility in the European banking sector: Commitment to the 2030 Agenda and its relationship with gender diversity, Sustainability, 13, 4, pp. 1731-1753, (2021); Gangi F., Meles A., D'Angelo E., Daniele L.M., Sustainable development and corporate governance in the financial system: Are environmentally friendly banks less risky?, Corporate Social Responsibility and Environmental Management, 26, 3, pp. 529-547, (2019); Garcia-Benau M.A., Bollas-Araya H.M., Sierra-Garcia L., Non-financial reporting in Spain. The effects of the adoption of the 2014 EU Directive, Spanish Accounting Review, 25, 1, pp. 3-15, (2022); Garcia-Sanchez I.M., Rodriguez-Ariza L., Aibar-Guzman B., Aibar-Guzman C., Do institutional investors drive corporate transparency regarding business contribution to the sustainable development goals?, Business Strategy and the Environment, 29, pp. 2019-2036, (2020); Govindan K., Khodaverdi K., Jafarian A., A fuzzy multi criteria approach for measuring sustainability performance of a supplier based on triple bottom line approach, Journal of Cleaner Production, 47, pp. 345-354, (2013); (2021); (2022); Gunawan J., Permatasari P., Tilt C., Sustainable development goal disclosures: Do they support responsible consumption and production?, Journal of Cleaner Production, 246, pp. 118989-119000, (2020); Gusmao Caiado R.G., Leal Filho W., Quelhas O.L.G., Luiz de Mattos Nascimento D., Avila L.V., A literature-based review on potentials and constraints in the implementation of the sustainable development goals, Journal of Cleaner Production, 198, pp. 1276-1288, (2018); Haller A., Link M., Gross T., The Term ‘Non-financial Information’ – A Semantic Analysis of a Key Feature of Current and Future Corporate Reporting, Accounting in Europe, 14, 3, pp. 407-429, (2017); Heras-Saizarbitoria I., Urbieta L., Boiral O., Organizations' engagement with sustainable development goals: From cherry-picking to SDG-washing?, Corporate Social Responsibility and Environmental Management, 29, 2, pp. 316-328, (2022); Huang X.B., Watson L., Corporate social responsibility research in accounting, Journal of Accounting Literature, 34, pp. 1-16, (2015); Hummel K., Szekely M., Disclosure on the Sustainable Development Goals – Evidence from Europe, Accounting in Europe, 19, 1, pp. 152-189, (2022); Hwang C.-L., Yoon K., Methods and Applications. A State-of-the-Art Survey, Multiple attribute decision making, (1981); Ioannou I., Serafeim G., The impact of corporate social responsibility on investment recommendations: Analysts' perceptions and shifting institutional logics, Strategic Management Journal, 36, pp. 1053-1081, (2015); Izzo M.F., Ciaburri M., Tiscini R., The Challenge of Sustainable Development Goal Reporting: The First Evidence from Italian Listed Companies, Sustainability, 12, 8, pp. 3494-3511, (2020); Jackson G., Bartosch J., Avetisyan E., Kinderman D., Knudsen J.S., Mandatory Non-financial Disclosure and Its Influence on CSR: An International Comparison, Journal of Business Ethics, 162, pp. 323-342, (2020); Korca B., Costa E., Directive 2014/95/EU: Building a research agenda, Journal of Applied Accounting Research, 22, 3, pp. 401-422, (2021); (2021); Lafortune G., Fuller G., Moreno J., Schmidt-Traub G., Kroll C., (2021); La Torre M., Sabelfeld S., Blomkvist M., Tarquinio L., Dumay J., Harmonising non-financial reporting regulation in Europe: Practical forces and projections for future research, Meditari Accountancy Research, 26, 4, pp. 598-621, (2018); Lewis C., Young S., Fad or future? Automated analysis of financial text and its implications for corporate reporting, Accounting and Business Research, 49, 5, pp. 587-615, (2019); Liddy E.D., Natural Language Processing, Encyclopedia of library and information science, (2001); (2021); Lopez-Jimenez J.M., Zamarriego-Munoz A., La sostenibilidad y el nuevo marco institucional y regulatorio de las finanzas sostenibles, (2021); Luque-Vilchez M., Larrinaga C., La regulación de la información no financiera en España a través de la Ley de Economía Sostenible y la Directiva 2014/95/UE, Revista contable, 49, pp. 102-107, (2016); (2021); Mandic K., Delibasic B., Knezevic S., Benkovic S., Analysis of the financial parameters of Serbian banks through the application of the fuzzy AHP and TOPSIS methods, Economic Modelling, 43, pp. 30-37, (2014); Mio C., Fasan M., Marcon C., Panfilo S., The predictive ability of legitimacy and agency theory after the implementation of the EU directive on non-financial information, Corporate Social Responsibility and Environmental Management, 27, 6, pp. 2465-2476, (2020); Mion G., Loza C.R., Mandatory Nonfinancial Disclosure and Its Consequences on the Sustainability Reporting Quality of Italian and German Companies, Sustainability, 11, 17, pp. 4612-4639, (2019); Miralles-Quiros M.M., Miralles-Quiros J.L., Redondo-Hernandez J., ESG Performance and Shareholder Value Creation in the Banking Industry: International Differences, Sustainability, 11, 5, pp. 1404-1418, (2019); Moreno A.I., Caminero T., Application of text mining to the analysis of climate-related disclosures, Banco de España. Retrieved from, (2020); Nicolo G., Zampone G., Sannino G., De Iorio S., Sustainable corporate governance and non-financial disclosure in Europe: Does the gender diversity matter?, Journal of Applied Accounting Research, 23, 1, pp. 227-249, (2021); Oral C., Evaluating the financial performances of privately owned deposit banks in Turkey by Topsis method, Journal of Business Research Turk, 8, 1, pp. 448-455, (2016); Ordonez-Ponce E., Khare A., GRI 300 as a measurement tool for the United Nations sustainable development goals: Assessing the impact of car makers on sustainability, Journal of Environmental Planning and Management, 64, 1, pp. 47-75, (2021); Perrault Crawford E., Clark Williams C., Should corporate social reporting be voluntary or mandatory? Evidence from the banking sector in France and the United States, Corporate Governance, 10, 4, pp. 512-526, (2010); Pizzi S., Rosati F., Venturelli A., (2021); (2021); (2021); Qureshi M.A., Kirkerud S., Theresa K., Ahsan T., The impact of sustainability (environmental, social, and governance) disclosure and board diversity on firm value: The moderating role of industry sensitivity, Business Strategy and the Environment, 29, pp. 1199-1214, (2020); Rosati F., Faria L., Addressing the SDGs in sustainability reports: The relationship with institutional factors, Journal of Cleaner Production, 215, pp. 1312-1326, (2019); Rosati F., Faria L., Business contribution to the Sustainable Development Agenda: Organizational factors related to early adoption of SDG reporting, Corporate Social Responsibility and Environmental Management, 26, 3, pp. 588-597, (2019); Santos A.L., Rodrigues L.L., Banks and Climate-Related Information: The Case of Portugal, Sustainability, 13, 21, pp. 12215-12234, (2021); La contribución de las empresas españolas a los Objetivos de Desarrollo Sostenible, Tercer Informe. Retrieved from, (2020); Sepasi S., Rahdari A., Rexhepi G., Developing a sustainability reporting assessment tool for higher education institutions: The University of California, Sustainable Development, 26, pp. 672-682, (2018); Smith T.B., Vacca R., Mantegazza L., Capua I., Natural language processing and network analysis provide novel insights on policy and scientific discourse around Sustainable Development Goals, Scientific Reports, 11, (2021); Stolowy H., Paugam L., The expansion of non-financial reporting: An exploratory study, Accounting and Business Research, 48, 5, pp. 525-548, (2018); Szabo D.G., Sorensen K.E., New EU Directive on the Disclosure of Non-Financial Information (CSR), European Company and Financial Law Review, 12, 3, pp. 307-340, (2015); Tamimi N., Sebastianelli R., Transparency among S&amp;P 500 companies: An analysis of ESG disclosure scores, Management Decision, 55, 8, pp. 1660-1680, (2017); Tarquinio L., Posadas S.C., Exploring the term “non-financial information”: An academics’ view, Meditari Accountancy Research, 28, 5, pp. 727-749, (2020); Tsalis T.A., Malamateniou K.E., Koulouriotis D., Nikolaou I.E., New challenges for corporate sustainability reporting: United Nations' 2030 Agenda for sustainable development and the sustainable development goals, Corporate Social Responsibility and Environmental Management, 27, pp. 1617-1629, (2020); (2021); (2021); (2021); Unerman J., Chapman C., Academic contributions to enhancing accounting for sustainable development, Accounting, Organizations and Society, 39, 6, pp. 385-394, (2014); (2021); (2021); (2021); van der Waal J.W.H., Thijssens T., Corporate involvement in Sustainable Development Goals: Exploring the territory, Journal of Cleaner Production, 252, pp. 119625-119635, (2020); van Duuren E., Plantinga A., Scholtens B., ESG Integration and the Investment Management Process: Fundamental Investing Reinvented, Journal of Business Ethics, 138, pp. 525-533, (2016); Venturelli A., Caputo F., Cosma S., Leopizzi R., Pizzi S., Directive 2014/95/EU: Are Italian Companies Already Compliant?, Sustainability, 9, 8, pp. 1385-1403, (2017); (2021); (2021); Zanakis S.H., Solomon A., Wishart N., Dublish S., Multi-attribute decision making: A simulation comparison of selection methods, European Journal of Operational Research, 107, 3, pp. 507-529, (1998); Zimmermann S., Same but different: How and why banks approach sustainability, Sustainability, 11, 8, pp. 2267-2286, (2019)</t>
  </si>
  <si>
    <t>F. Aguado-Correa; Department of Financial Economics, Accounting and Operations Management, Faculty of Business Sciences and Tourism, University of Huelva, Huelva, Plaza de la Merced, 11, 21071, Spain; email: agucor@uhu.es</t>
  </si>
  <si>
    <t>European Academy of Management and Business Economics</t>
  </si>
  <si>
    <t>European Res. Manag. Bus. Econom.</t>
  </si>
  <si>
    <t>2-s2.0-85146887012</t>
  </si>
  <si>
    <t>Proceedings of the 22nd Pacific Asia Conference on Language, Information and Computation, PACLIC 22</t>
  </si>
  <si>
    <t>https://www.scopus.com/inward/record.uri?eid=2-s2.0-84863871399&amp;partnerID=40&amp;md5=e76bab3c2e891b737a7f90881f47234b</t>
  </si>
  <si>
    <t>The proceedings contain 51 papers. The topics includes: generic structures and linguistic features of print advertising in the Philippines; transcription and annotation in the creation of signed language corpora; scalar implicatures as pragmatic inferences or grammar; NIST 2007 language recognition evaluation; call for executable linguistics research; challenges of advanced question-answering; even revises expectation in a scalar model with Japanese Mo analogy; a global infrastructure for the sustainability of language resources; rule-based morpho-semantic analyzer of the Japanese verb phrases of simple sentences; induction through probabilistic approaches for constituent structure for Filipino; argument sharing in core cosubordinate construction in Filipino; towards a model for the prediction of Chinese novel verbs; natural language generation of museum object descriptions based on user model; ontology of Chinese radicals; stress processing sensitivity in reading Korean and English words; preliminary study on the impact of lexical concreteness on word senses disambiguation; improved corpus comparison approach to domain specific term recognition; integrating prosodics into a language model for spoken language understanding of Thai; trend-based document clustering for sensitive and stable topic detection; stochastic test using ICE-GB and WordNet; using 'Low-cost' learning features for pronoun resolution; controlled Korean for Korean-English MT; contrastive approach towards text source classification based on Top-Bag-of-Word similarity; extracting troubles from daily reports based on syntactic pieces; semantic structures of polysemous psych-adjectives in Korean; sign language and computing in a developing country; and chunking with Max-Margin Markov networks.</t>
  </si>
  <si>
    <t>22nd Pacific Asia Conference on Language, Information and Computation, PACLIC 22</t>
  </si>
  <si>
    <t>20 November 2008 through 22 November 2008</t>
  </si>
  <si>
    <t>Cebu</t>
  </si>
  <si>
    <t>Proc. Pacific Asia Conf. Lang., Inf. Comput. - PACLIC</t>
  </si>
  <si>
    <t>2-s2.0-84863871399</t>
  </si>
  <si>
    <t>Antoncic M.</t>
  </si>
  <si>
    <t>Antoncic, Madelyn (57205235428)</t>
  </si>
  <si>
    <t>Uncovering hidden signals for sustainable investing using big data: Artificial intelligence, machine learning and natural language processing</t>
  </si>
  <si>
    <t>Journal of Risk Management in Financial Institutions</t>
  </si>
  <si>
    <t>https://www.scopus.com/inward/record.uri?eid=2-s2.0-85084218276&amp;partnerID=40&amp;md5=33138d4e0bbabff93f47a9cdc820154d</t>
  </si>
  <si>
    <t>Managing Partner, Global AI Corporation, 205 Hudson Street Floor 7, New York, 10013, NY, United States</t>
  </si>
  <si>
    <t>Antoncic M., Managing Partner, Global AI Corporation, 205 Hudson Street Floor 7, New York, 10013, NY, United States</t>
  </si>
  <si>
    <t>Risk managers and investors have increasingly been seeking high-quality environment, social and governance (ESG) data in order to assess nonfinancial risks as well as allocate capital towards companies that manage themselves in a ‘socially responsible’ way and adhere to their contract with society. The problem is that due to the lack of agreed-upon standards for companies to use for reporting on sustainability issues, there is a paucity of high-quality firm-level data to serve as key inputs in assessing a company’s risks and adherence to ESG criteria. Big Data, developed through cutting-edge statistical models, artificial intelligence (AI) and natural language processing (NLP) covering dozens of languages, provides the solution for ESG rankings and ratings and can help combat self-reported bias and ‘greenwashing’ and provide high-quality data. The ŉext generation’ measures of firms ‘doing good’ are the UN sustainable development goals (SDGs), which are this decade’s benchmarks against which millennials and many investors are beginning to assess companies. The SDGs go beyond the more narrowly focused set of sustainability issues embedded in ESGs, and quality data to measure performance against the SDGs are even more sparse. Using Big Data, Global AI Corporation uncovers data measuring companies’ and counties’ performance on all 17 SDGs, which can enable the integration of SDG factors into investment, risk management and national policy decision-making processes. Big Data is providing statistical indicators and performance metrics data to national governments and the United Nations to benchmark progress towards achieving the SDGs. It is also producing the SDG footprint of the private sector at the regional and global levels for policy purposes as shown in the United Nations Conference on Trade and Development’s (UNCTAD) SDG Pulse publication. Using Big Data, Global AI Corporation eliminates self-reporting biases and uncovers hidden data, which results in negative as well as positive ESG/SDG scores, while the self-reporting data only produces positive scores. © Henry Stewart Publications 1752-8887 (2020).</t>
  </si>
  <si>
    <t>Artificial; Big data; ESG; Intelligence; Risk management; SDGs; Sustainable investing</t>
  </si>
  <si>
    <t>Antoncic M., Why sustainability? Because risk evolves and risk management should too, Journal of Risk Management in Financial Institutions, 12, 3, pp. 206-216, (2019); United Nations Knowledge Platform, ‘Sustainable development goals, (2020); Global Investors for Sustainable Development Alliance; Business roundtable redefines the purpose of a corporation to promote “An economy that serves all Americans, (2019); PCC report on climate change - 2007, (2020); Toward Common Metrics and Consistent Reporting of Sustainable Value Creation, (2020); Is Tesla an ethical investment? Even experts can’t agree, (2019); Guidance on core indicators for entity reporting on contribution towards implementation of the Sustainable Development Goals, (2020); To keep track of the SDGs, we need a data revolution, (2020); Signs of a greening economy?, (2020)</t>
  </si>
  <si>
    <t>M. Antoncic; Managing Partner, Global AI Corporation, New York, 205 Hudson Street Floor 7, 10013, United States; email: Mantoncic@globalai.co</t>
  </si>
  <si>
    <t>Henry Stewart Publications</t>
  </si>
  <si>
    <t>J. Risk Mang. Financial Inst.</t>
  </si>
  <si>
    <t>2-s2.0-85084218276</t>
  </si>
  <si>
    <t>Kannan N.; Seki Y.</t>
  </si>
  <si>
    <t>Kannan, Naoki (58881740000); Seki, Yohei (36817591300)</t>
  </si>
  <si>
    <t>58881740000; 36817591300</t>
  </si>
  <si>
    <t>Textual Evidence Extraction for ESG Scores</t>
  </si>
  <si>
    <t>https://www.scopus.com/inward/record.uri?eid=2-s2.0-85184822418&amp;partnerID=40&amp;md5=295df3b290c542c75c2f7f7306699276</t>
  </si>
  <si>
    <t>Graduate School of Comprehensive Human Sciences, University of Tsukuba, Japan; Institute of Library, Information and Media Science, University of Tsukuba, Japan</t>
  </si>
  <si>
    <t>Kannan N., Graduate School of Comprehensive Human Sciences, University of Tsukuba, Japan; Seki Y., Institute of Library, Information and Media Science, University of Tsukuba, Japan</t>
  </si>
  <si>
    <t>With the growing importance of environmental, social, and governance (ESG) information, ESG scores, which have been rated and published by various institutions, are used for investment decisions or corporate evaluation. The evidence for rating high or low ESG scores, however, is often vague and unclear. In this paper, we propose a method to extract the textual evidence of ESG scores by automatically labeling sentences with information related to ESG. Specifically, we constructed two labeling models for ESG and ESG sentiment, and extracted sentences with high confidence levels using the two models. At first, to label ESG-related information, we developed the annotation corpus using Japanese annual securities reports. Then, we constructed the labeling models by fine-tuning a large language model that was pre-trained on financial documents. The experimental results showed that the macro average F1 scores using the BERT model pre-trained on Japanese financial documents, were 0.874 for ESG labeling and 0.797 for ESG sentiment labeling respectively. These values were higher than those obtained using the comparative models that were pre-trained on Wikipedia documents only. We also confirmed that textual evidence for the ESG scores can be effectively extracted for the companies not included in the training dataset. © FinNLP-Muffin 2023 - Joint Workshop of the 5th Financial Technology and Natural Language Processing and 2nd Multimodal AI For Financial Forecasting, in conjunction with IJCAI 2023 - Proceedings.</t>
  </si>
  <si>
    <t>Investments; Comparative modeling; Confidence levels; Corporates; Evidence extraction; F1 scores; Fine tuning; High confidence; Investment decisions; Labelings; Language model; Natural language processing systems</t>
  </si>
  <si>
    <t>Japan Society for the Promotion of Science, JSPS, (22K19822, 23H03686)</t>
  </si>
  <si>
    <t>This work was partially supported by the Japanese Society for the Promotion of Science Grant-in-Aid for Scientific Research (B) (#23H03686), and Grant-in-Aid for Challenging Exploratory Research (#22K19822).</t>
  </si>
  <si>
    <t>Aue Tanja, Jatowt Adam, Farber Michael, Predicting Companies’ ESG Ratings from News Articles Using Multivariate Timeseries Analysis, (2022); Avramov Doron, Cheng Si, Lioui Abraham, Tarelli Andrea, Sustainable investing with esg rating uncertainty, Journal of Financial Economics, 145, 2, pp. 642-664, (2022); Christensen Dane M., Serafeim George, Sikochi Anywhere, Why is corporate virtue in the eye of the beholder? The case of ESG ratings, The Accounting Review, 97, 1, pp. 147-175, (2022); Clark Kevin, Luong Minh-Thang, Le Quoc V, Manning Christopher D, Electra: Pre-training text encoders as discriminators rather than generators, (2020); Dakle Parag Pravin, Patil Shrikumar, Rallabandi Sai Krishna, Hegde Chaitra, Raghavan Preethi, Using transformer-based models for taxonomy enrichment and sentence classification, Proceedings of the Fourth Workshop on Financial Technology and Natural Language Processing (FinNLP), pp. 250-258, (2022); Devlin Jacob, Chang Ming-Wei, Lee Kenton, Toutanova Kristina, BERT: Pre-training of Deep Bidirectional Transformers for Language Understanding, Proceedings of the 2019 Conference of the North American Chapter of the Association for Computational Linguistics: Human Language Technologies, Volume 1 (Long and Short Papers), pp. 4171-4186, (2019); Annual Securities Report, (2020); Fischbach Jannik, Adam Max, Dzhagatspanyan Victor, Mendez Daniel, Frattini Julian, Kosenkov Oleksandr, Elahidoost Parisa, Automatic ESG Assessment of Companies by Mining and Evaluating Media Coverage Data: NLP Approach and Tool, (2022); Fleiss Joseph L., Measuring nominal scale agreement among many raters, Psychological bulletin, 76, 5, pp. 378-382, (1971); Esg-ratings-overview.pdf, (2022); GLOBAL SUSTAINABLE INVESTMENT REVIEW 2020, (2021); Goel Tushar, Chauhan Vipul, Sangwan Suyash, Verma Ishan, Dasgupta Tirthankar, Dey Lipika, TCS WITM 2022@FinSim4-ESG: Augmenting BERT with linguistic and semantic features for ESG data classification, Proceedings of the Fourth Workshop on Financial Technology and Natural Language Processing (FinNLP), pp. 235-242, (2022); Howard Jeremy, Ruder Sebastian, Universal language model fine-tuning for text classification, Proceedings of the 56th Annual Meeting of the Association for Computational Linguistics (Volume 1: Long Papers), pp. 328-339, (2018); Materiality map screenshot), (2021); Kiriu Takuya, Nozaki Masatoshi, A Text Mining Model to Evaluate Firms’ ESG Activities: An Application for Japanese Firms, Asia-Pacific Financial Markets, 27, 4, pp. 621-632, (2020); Richard Landis J, Koch Gary G, The Measurement of Observer Agreement for Categorical Data, Biometrics. International Biometric Society, pp. 159-174, (1977); Liu Yinhan, Ott Myle, Goyal Naman, Du Jingfei, Joshi Mandar, Chen Danqi, Levy Omer, Lewis Mike, Zettlemoyer Luke, Stoyanov Veselin, RoBERTa: A Robustly Optimized BERT Pretraining Approach, (2019); Esg ratings methodology - msci esg ratings methodology.pdf, (2023); Munoz-Torres Maria Jesus, Fernandez-Izquierdo Maria Angeles, Rivera-Lirio Juana M., Escrig-Olmedo Elena, Can environmental, social, and governance rating agencies favor business models that promote a more sustainable development?, Corporate Social Responsibility and Environmental Management, 26, 2, pp. 439-452, (2019); Stefan Pasch, Daniel Ehnes, NLP for Responsible Finance: Fine-Tuning Transformer-Based Models for ESG, 2022 IEEE International Conference on Big Data (Big Data), pp. 3532-3536, (2022); Suzuki Masahiro, Sakaji Hiroki, Hirano Masanori, Izumi Kiyoshi, Constructing and analyzing domain-specific language model for financial text mining, Information Processing &amp; Management, 60, 2, (2023); CSR Corporate Social Responsibility White Paper 2021 (in Japanese), (2021)</t>
  </si>
  <si>
    <t>2-s2.0-85184822418</t>
  </si>
  <si>
    <t>Lemarchand P.; McKeever M.; MacMahon C.; Owende P.</t>
  </si>
  <si>
    <t>Lemarchand, Philippe (56505059700); McKeever, Mick (55814198700); MacMahon, Cormac (56938424300); Owende, Philip (55897245100)</t>
  </si>
  <si>
    <t>56505059700; 55814198700; 56938424300; 55897245100</t>
  </si>
  <si>
    <t>A computational approach to evaluating curricular alignment to the united nations sustainable development goals</t>
  </si>
  <si>
    <t>Frontiers in Sustainability</t>
  </si>
  <si>
    <t>10.3389/frsus.2022.909676</t>
  </si>
  <si>
    <t>https://www.scopus.com/inward/record.uri?eid=2-s2.0-85159031096&amp;doi=10.3389%2ffrsus.2022.909676&amp;partnerID=40&amp;md5=8f14e1f80524243a995a33e0a02832e9</t>
  </si>
  <si>
    <t>School of Electrical and Electronic Engineering, Technological University Dublin, Dublin, Ireland; Dublin Energy Lab, Technological University Dublin, Dublin, Ireland; MaREI SFI Centre for Energy, Climate and Marine, Dublin, Ireland; School of Informatics and Engineering, Technological University Dublin, Dublin, Ireland; Sustainability Office, Technological University Dublin, Dublin, Ireland; Academic Affairs, Technological University Dublin, Dublin, Ireland</t>
  </si>
  <si>
    <t>Lemarchand P., School of Electrical and Electronic Engineering, Technological University Dublin, Dublin, Ireland, Dublin Energy Lab, Technological University Dublin, Dublin, Ireland, MaREI SFI Centre for Energy, Climate and Marine, Dublin, Ireland; McKeever M., School of Informatics and Engineering, Technological University Dublin, Dublin, Ireland; MacMahon C., Sustainability Office, Technological University Dublin, Dublin, Ireland; Owende P., Academic Affairs, Technological University Dublin, Dublin, Ireland</t>
  </si>
  <si>
    <t>The United Nations (UN) considers universities to be key actors in the pursuit of the Sustainable Development Goals (SDGs). Yet, efforts to evaluate the embeddedness of the SDGs in university curricula tend to rely on manual analyses of curriculum documents for keywords contained in sustainability lexica, with little consideration for the diverse contexts of such keywords. The efficacy of these efforts, relying on expert co-elicitation in both subject-matter contexts and sustainability, suffers from drawbacks associated with keyword searches, such as limited coverage of key concepts, difficulty in extracting intended meaning and potential for greenwashing through “keyword stuffing.” This paper presents a computational technique, derived from natural language processing (NLP), which develops a sustainability lexicon of root keywords (RKs) of relative importance by adapting the Term Frequency–Inverse Document Frequency (TF-IDF) method to a corpus of sustainability documents. Identifying these RKs in module/course descriptors offers a basis for evaluating the embeddedness of sustainability in 5,773 modules in a university's curricula using classification criteria provided by the Association for the Enhancement of Sustainability in Higher Education's (AASHE). Applying this technique, our analysis of these descriptors found 286 modules (5%) to be “sustainability focused” and a further 769 modules (13%) to be “sustainability inclusive,” which appear to address SDGs 1, 17, 3, 7, and 15. Whilst this technique does not exploit machine learning methods applied to large amounts of trained data, it is, nevertheless, systemic and evolutive. It, therefore, offers an appropriate trade-off, which faculty with limited analytics skills can apply. By supplementing existing approaches to evaluating sustainability in the curriculum, the developed technique offers a contribution to benchmarking curricular alignment to the SDGs, facilitating faculty to pursue meaningful curricular enhancement, whilst complying with sustainability reporting requirements. The technique is useful for first-pass analyses of any university curriculum portfolio. Further testing and validation offer an avenue for future design-science research. Copyright © 2022 Lemarchand, McKeever, MacMahon and Owende.</t>
  </si>
  <si>
    <t>AASHE-STARS; curriculum; natural language processing; sustainability lexica; sustainable development goals; TF-IDF</t>
  </si>
  <si>
    <t>Higher Education Authority of Ireland; MaREI; Durban University of Technology, DUT, (101004088); Durban University of Technology, DUT; Science Foundation Ireland, SFI, (12/RC/2302_P2); Science Foundation Ireland, SFI</t>
  </si>
  <si>
    <t xml:space="preserve">This research was funded under the Student Transformative Learning Record Project (Transform-EDU) of the Higher Education Authority of Ireland (HEA) Ireland, under the Innovation and Transformation Programme 2018. This research was also supported by MaREI, the SFI Research Centre for Energy, Climate, and Marine (Grant No: 12/RC/2302_P2) and the European University of Technology (EUt+) initiative (Grant No: 101004088). </t>
  </si>
  <si>
    <t xml:space="preserve"> Technical Manual Version 2.0, (2015); Albareda-Tiana S., Vidal-Ramentol S., Fernandez-Morilla M., Implementing the sustainable development goals at University level, Int. J. Sustain. Higher Educ, 19, pp. 473-397, (2018); Armitage C.S., Lorenz M., Mikki S., Mapping scholarly publications related to the Sustainable Development Goals: do independent bibliometric approaches get the same results?, Quantitative Sci. Stud, 1, pp. 1092-1108, (2020); Bautista-Puig N., Mauleon E., Unveiling the path towards sustainability: is there a research interest on sustainable goals?, Int. Confer. Scientometrics Informetrics, 17, pp. 2770-2771, (2019); Bolden R., Moscarola J., Bridging the quantitative-qualitative divide: the lexical approach to textual data analysis, Soc. Sci. Computer Rev, 18, pp. 450-460, (2000); Brugmann R., Cote N., Postma N., Shaw E.A., Pal D., Robinson J.B., Expanding student engagement in sustainability: using SDG-and CEL-focused inventories to transform curriculum at the University of Toronto, Sustainability, 11, (2019); Brundtland G.H., Our common future-call for action, Environ. Conserv, 14, pp. 291-294, (1987); Buttigieg P.L., McGlade J., Coppens L., “Clarifying terms in the SDGs: representing the meaning behind the terminology,”, 2nd Meeting of the Inter-Agency Expert Group on Sustainable Development Goal Indicators, (2015); Calder W., Clugston R.M., International efforts to promote higher education for sustainable development, Plann. Higher Educ, 31, pp. 30-44, (2003); Chang Y.C., Lien H.L., Mapping course sustainability by embedding the SDGS inventory into the university curriculum: a case study from national university of Kaohsiung in Taiwan, Sustainability, 12, (2020); Chen M., Mussalli G., Amel-Zadeh A., Weinberg M.O., NLP for SDGs: measuring corporate alignment with the sustainable development goals, J. Impact ESG Invest, 2, pp. 61-81, (2021); Cole L., Assessing sustainability on Canadian University campuses: development of sustainability assessment framework, (2003); Desa U.N., Transforming Our World: The 2030 Agenda for Sustainable Development. Resolution A/RES/70/1 adopted by the General Assembly on 25 September 2015, (2016); Freeman O., Duffy D., McAlpine A., Nolan Dr C., McMahon C., Walsh L., Exploring the impact of authentic assessment on sustainability literacy through reflective and action-oriented tasks: a roundtable podcast, Irish J. Acad. Prac, (2021); Glover A., Peters C., Haslett S.K., Education for sustainable development and global citizenship: an evaluation of the validity of the STAUNCH auditing tool, Int. J. Sustain. Higher Educ, 12, pp. 125-144, (2011); National Strategy for Education for Sustainable Development, 2014 - 2020. Dublin: Department of Education and Skills, (2014); The Sustainable Development Goals National Implementation Plan 2018-2020. Dublin: Department of Communications, Climate Action &amp; Environment, (2018); Harvey J., Dodd D., Deegan C., Freeman O., MacMahon C.H., Williams H., Cultivating a Community of Practice model to support and encourage innovative T&amp;L practices to engage practitioners and enhance student success, Irish J. Acad. Prac, (2021); Holst J., Brock A., Singer-Brodowski M., de Haan G., Monitoring progress of change: implementation of Education for Sustainable Development (ESD) within documents of the German education system, Sustainability, 12, (2020); Janouskova S., Hak T., Moldan B., Global SDGs assessments: helping or confusing indicators?, Sustainability, 10, (2018); Kamal A.S., Asmuss M., Benchmarking tools for assessing and tracking sustainability in higher educational institutions: identifying an effective tool for the University of Saskatchewan, Int. J. Sustain. Higher Educ, 14, pp. 449-465, (2013); Kioupi V., Voulvoulis N., Education for sustainable development: a systemic framework for connecting the SDGs to educational outcomes, Sustainability, 11, (2019); Kosta K., “Sustainability curriculum in UK university sustainability reports,”, Implementing Sustainability in the Curriculum of Universities, pp. 79-97, (2018); Kuhlman T., Farrington J., What is sustainability?, Sustainability, 2, pp. 3436-3448, (2010); Lafortune G., Fuller G., Moreno J., Schmidt-Traub G., Kroll C., SDG Index and Dashboards Detailed Methodological Paper, (2018); Lambrechts W., Ceulemans K., “Sustainability assessment in higher education: evaluating the use of the auditing instrument for sustainability in higher education (AISHE) in Belgium,”, Sustainability Assessment Tools in Higher Education Institutions, pp. 157-174, (2013); Leal Filho W., Manolas E., Pace P., The future we want: key issues on sustainable development in higher education after Rio and the UN decade of education for sustainable development, Int. J. Sustain. Higher Educ, 16, pp. 112-129, (2015); Lewis S.L., Maslin M.A., Defining the anthropocene, Nature, 519, pp. 171-180, (2015); Longhurst J., Kemp S., Mori K., Hack C., Baughan P., Education for Sustainable Development Guidance. Advance HE and QAA, United Kingdom, (2021); Lozano R., A tool for a graphical assessment of sustainability in universities (GASU), J. Cleaner Prod, 14, pp. 963-972, (2006); Lozano R., Diffusion of sustainable development in universities' curricula: an empirical example from Cardiff University, J. Cleaner Prod, 18, pp. 637-644, (2010); Lozano R., Peattie K.J., “Developing a tool to audit curricula contributions to sustainable development,”, Sustainability at Universities - Opportunities, Challenges and Trends, pp. 179-194, (2009); Macgregor C.J., Connell A., O'Conor K., Sagar M., “Using the learning in future environments (LiFE) index to assess James Cook university's progress in supporting and embedding sustainability,”, Sustainability on University Campuses: Learning, Skills Building and Best Practices, pp. 147-164, (2019); Meadows D.H., Meadows D.L., Randers J., Behrens I.I.I.W.W., The Limits to Growth: A Report for the Club of Rome's Project on the Predicament of Mankind, (1972); Meschede C., The sustainable development goals in scientific literature: a bibliometric overview at the meta-level, Sustainability, 12, (2020); Mishra R.K., Urolagin S., “A sentiment analysis-based hotel recommendation using TF-IDF approach,”, 2019 international conference on computational intelligence and knowledge economy, pp. 811-815, (2019); Mishra R.K., Urolagin S., Jothi J.A., Neogi A.S., Nawaz N., Deep learning-based sentiment analysis and topic modeling on tourism during Covid-19 pandemic, Front. Computer Sci, 3, (2021); SDG Pathfinder Tool, (2020); Pincet A., Okabe S., Pawelczyk M., Linking Aid to the Sustainable Development Goals - A Machine Learning Approach, (2019); Pinto P.T., The Sustainable Development Goal (SDGs) Words 'Poverty' and 'Sustainability' in Brazilian Research: A Preliminary Thematic Corpus-Based Analysis. Cadernos de Linguística, no prelo, (2021); Pukelis L., Puig N.B., Skrynik M., Stanciauskas V., OSDG–open-source approach to classify text data by UN Sustainable Development Goals (SDGs), arXiv preprint arXiv:, (2020); National Framework of Qualifications, (2021); Raworth K., A Safe and Just Space for Humanity: Can We Live Within the Doughnut?, (2012); Raworth K., A doughnut for the anthropocene: humanity's compass in the 21st century, Lancet Planetary Health, 1, pp. e48-e49, (2017); Rieckmann M., Educación para los Objetivos de Desarrollo Sostenible: Objetivos de aprendizaje, (2017); Rivest M., Kashnitsky Y., Bedard-Vallee A., Campbell D., Khayat P., Labrosse I., Et al., Improving the scopus and aurora queries to identify research that supports the United Nations Sustainable Development Goals (SDGs) 2021, Mendeley Data, (2021); Rockstrom J., Steffen W., Noone K., Persson A., Chapin F.S., Lambin E.F., Et al., A safe operating space for humanity, Nature, 461, pp. 472-475, (2009); Sachs J.D., Schmidt-Traub G., Mazzucato M., Messner D., Nakicenovic N., Rockstrom J., Six transformations to achieve the sustainable development goals, Nat. Sustain, 2, pp. 805-814, (2019); Sato S., Hashimoto T., Shirota Y., “Evaluation for ESD (Education for Sustainable Development) to achieve SDGs at University,”, 2020 11th International Conference on Awareness Science and Technology (iCAST), pp. 1-6, (2020); Schurer A.P., Cowtan K., Hawkins E., Mann M.E., Scott V., Tett S.F.B., Interpretations of the Paris climate target, Nat. Geosci, 11, pp. 220-221, (2018); Shriberg M., Institutional assessment tools for sustainability in higher education: strengths, weaknesses, and implications for practice and theory, Higher Educ. Policy, 15, pp. 153-167, (2002); Smith T.B., Vacca R., Mantegazza L., Capua I., Natural language processing and network analysis provide novel insights on policy and scientific discourse around Sustainable Development Goals, Sci. Rep, 11, pp. 1-10, (2021); Sovrano F., Palmirani M., Vitali F., “Deep learning based multi-label text classification of UNGA resolutions,”, Proceedings of the 13th International Conference on Theory and Practice of Electronic Governance, pp. 686-695, (2020); Stanny C.J., Reevaluating bloom's taxonomy: what measurable verbs can and cannot say about student learning, Educ. Sci, 6, (2016); Steffen W., Persson A., Deutsch L., Zalasiewicz J., Williams M., Richardson K., Et al., The anthropocene: from global change to planetary stewardship, Ambio, 40, pp. 739-761, (2011); Sutherland I., Sim Y., Lee S.K., Byun J., Kiatkawsin K., Topic modeling of online accommodation reviews via latent dirichlet allocation, Sustainability, 12, (2020); Tierney A., Tweddell H., Willmore C., Measuring education for sustainable development: experiences from the University of Bristol, Int. J. Sustain. Higher Educ, 16, pp. 507-522, (2015); Realising Infinite Possibilities. Strategic Intent 2030. Technological University Dublin, (2019); Getting Started With the SDGs in Universities: A Guide for Universities. Higher Education Institutions and the Academic Sector, (2017); Vladimirovaa K., Le Blanc D., How Well are the Links Between Education and Other Sustainable Development Goals Covered in UN Flagship Reports?: A Contribution to the Study of the Science-Policy Interface on Education in the UN System (October 2015), (2015); Waheed B., Khan F.I., Veitch B., Hawboldt K., Uncertainty-based quantitative assessment of sustainability for higher education institutions, J. Cleaner Prod, 19, pp. 720-732, (2011); Walton D., Abductive Reasoning, (2014); Weiss M., Barth M., Global research landscape of sustainability curricula implementation in higher education, Int. J. Sustain. Higher Educ, 20, pp. 570-589, (2019); Wiek A., Withycombe L., Redman C.L., Key competencies in sustainability: a reference framework for academic program development, Sustain. Sci, 6, pp. 203-218, (2011); Yang L., Cormican K., The crossovers and connectivity between systems engineering and the sustainable development goals: a scoping study, Sustainability, 13, (2021)</t>
  </si>
  <si>
    <t>C. MacMahon; Sustainability Office, Technological University Dublin, Dublin, Ireland; email: cormac.mcmahon@tudublin.ie</t>
  </si>
  <si>
    <t>Frontiers Media S.A.</t>
  </si>
  <si>
    <t>Front. Sustain.</t>
  </si>
  <si>
    <t>2-s2.0-85159031096</t>
  </si>
  <si>
    <t>Woloszyn V.; Kobti J.; Schmitt V.</t>
  </si>
  <si>
    <t>Woloszyn, Vinicius (57195564142); Kobti, Joseph (57446651300); Schmitt, Vera (57225044629)</t>
  </si>
  <si>
    <t>57195564142; 57446651300; 57225044629</t>
  </si>
  <si>
    <t>Towards Automatic Green Claim Detection</t>
  </si>
  <si>
    <t>10.1145/3503162.3503163</t>
  </si>
  <si>
    <t>https://www.scopus.com/inward/record.uri?eid=2-s2.0-85124361760&amp;doi=10.1145%2f3503162.3503163&amp;partnerID=40&amp;md5=7d3a1325691122b6331065236a413c67</t>
  </si>
  <si>
    <t>Tu-Berlin, Germany</t>
  </si>
  <si>
    <t>Woloszyn V., Tu-Berlin, Germany; Kobti J., Tu-Berlin, Germany; Schmitt V., Tu-Berlin, Germany</t>
  </si>
  <si>
    <t>Companies frequently make claims about positive impacts on the environment, but these claims are not always valid. In this sense, "greenwashing"is used when a company states a false claim about its products and practices being environmentally friendly. It is an important issue and has attracted the attention of policymakers to strengthen consumer law and new companies with the mission of helping brands and consumers to become more eco-friendly. However, manual screening of websites and social networks for sustainable claims (green claims) is time-consuming. Automatic detection of green claims is an underexplored problem from a computer science perspective, and thus, we present the design, training and evaluation of different approaches in this study. Our experiments reveal that although pre-trained models present high performance, they also show sensibility to adversarial attacks, such as character-swap-based methods, which are common in social networks. In order to understand the applicability in a real-world scenario, we also evaluated its generalization performance, which showed a notable performance across different domains.  © 2021 ACM.</t>
  </si>
  <si>
    <t>Claim detection; Corpus annotation; Error analysis; Greenwashing; Natural language processing</t>
  </si>
  <si>
    <t>Error analysis; Social networking (online); Automatic Detection; Claim detection; Corpus annotations; Eco-friendly; Generalization performance; Greenwashing; Impact on the environment; Performance; Policy makers; Real-world scenario; Natural language processing systems</t>
  </si>
  <si>
    <t>Adler B., Boscaini-Gilroy G., Real-time Claim Detection from News Articles and Retrieval of Semantically-similar Factchecks, (2019); Akbik A., Bergmann T., Blythe D., Rasul K., Schweter S., Vollgraf R., FLAIR: An easy-to-use framework for state-of-the-art NLP, Proceedings of the 2019 Conference of the North American Chapter of the Association for Computational Linguistics (Demonstrations)., pp. 54-59, (2019); Akbik A., Blythe D., Vollgraf R., Contextual string embeddings for sequence labeling, Proceedings of the 27th International Conference on Computational Linguistics., pp. 1638-1649, (2018); Banerjee S., Gulas C.S., Iyer E., Shades of green: A multidimensional analysis of environmental advertising, Journal of Advertising, 24, 2, pp. 21-31, (1995); Caraballo J., A Taxonomy of Political Claims, (2018); Carlson L., Grove S.J., Kangun N., A content analysis of environmental advertising claims: A matrix method approach, Journal of Advertising, 22, 3, pp. 27-39, (1993); Maria Dangelico R., Vocalelli D., Green marketing": An analysis of definitions, strategy steps, and tools through a systematic review of the literature, Journal of Cleaner Production, 165, pp. 1263-1279, (2017); De Freitas Netto S.V., Felipe Falcao Sobral M., Regina Bezerra Ribeiro A., Da Luz Soares Robert G., Concepts and forms of greenwashing: A systematic review, Environmental Sciences Europe, 32, 1, pp. 1-12, (2020); Gao J., Lanchantin J., Lou Soffa M., Qi Y., Black-box generation of adversarial text sequences to evade deep learning classifiers, 2018 IEEE Security and Privacy Workshops (SPW). IEEE, pp. 50-56, (2018); Garg S., Ramakrishnan G., BAE: BERT-based adversarial examples for text classification, Proceedings of the 2020 Conference on Empirical Methods in Natural Language Processing (EMNLP)., pp. 6174-6181, (2020); Hassan N., Arslan F., Li C., Tremayne M., Toward automated fact-checking: Detecting check-worthy factual claims by claimbuster, Proceedings of the 23rd ACM SIGKDD International Conference on Knowledge Discovery and Data Mining., pp. 1803-1812, (2017); Hayes A.F., Krippendorff K., Answering the call for a standard reliability measure for coding data, Communication Methods and Measures, 1, 1, pp. 77-89, (2007); Jin D., Jin Z., Tianyi Zhou J., Szolovits P., Is Bert Really Robust? Natural Language Attack on Text Classification and Entailment, (2019); Kobti J., Green Claims Dataset, (2021); Konstantinovskiy L., Price O., Babakar M., Zubiaga A., Towards Automated Factchecking: Developing An Annotation Schema and Benchmark for Consistent Automated Claim Detection, (2018); Leonidou C.N., Skarmeas D., Gray shades of green: Causes and consequences of green skepticism, Journal of Business Ethics, 144, 2, pp. 401-415, (2017); Li J., Ji S., Du T., Li B., Wang T., Textbugger: Generating adversarial text against real-world applications, 26th Annual Network and Distributed System Security Symposium, (2019); Liu Y., Ott M., Goyal N., Du J., Joshi M., Chen D., Levy O., Lewis M., Zettlemoyer L., Stoyanov V., Roberta: A Robustly Optimized Bert Pretraining Approach, (2019); Lukinovic M., Jovanovic L., Greenwashing-fake green/environmental marketing, Fundamental and Applied Researches in Practice of Leading Scientific Schools, 33, 3, pp. 15-17, (2019); Majlath M., The effect of greenwashing information on ad evaluation, European Journal of Sustainable Development, 6, 3, pp. 92-92, (2017); Marquis C., Toffel M.W., Zhou Y., Scrutiny, norms, and selective disclosure: A global study of greenwashing, Organization Science, 27, 2, pp. 483-504, (2016); Marsden C., Meyer T., Regulating disinformation with artificial intelligence: Effects of disinformation initiatives on freedom of expression and media pluralism, European Parliament, (2019); Morris J., Lifland E., Yong Yoo J., Grigsby J., Jin D., Qi Y., Textattack: A framework for adversarial attacks, data augmentation, and adversarial training in NLP, Proceedings of the 2020 Conference on Empirical Methods in Natural Language Processing: System Demonstrations., pp. 119-126, (2020); Nakov P., Da San Martino G., Elsayed T., Barron-Cedeno A., Miguez R., Shaar S., Alam F., Haouari F., Hasanain M., Babulkov N., Et al., The CLEF-2021 CheckThat! lab on detecting check-worthy claims, previously fact-checked claims, and fake news, European Conference on Information Retrieval., pp. 639-649, (2021); Parguel B., Benoit-Moreau F., Antonia Russell C., Can evoking nature in advertising mislead consumers? The power of 'executional greenwashing, International Journal of Advertising, 34, 1, pp. 107-134, (2015); Pruthi D., Dhingra B., Lipton Z.C., Combating adversarial misspellings with robust word recognition, Proceedings of the 57th Annual Meeting of the Association for Computational Linguistics., pp. 5582-5591, (2019); Ren S., Deng Y., He K., Che W., Generating natural language adversarial examples through probability weighted word saliency, Proceedings of the 57th Annual Meeting of the Association for Computational Linguistics., pp. 1085-1097, (2019); Szabo S., Webster J., Perceived greenwashing: The effects of green marketing on environmental and product perceptions, Journal of Business Ethics, pp. 1-21, (2020); Tarabieh S.M.Z.A., The impact of greenwash practices over green purchase intention: The mediating effects of green confusion, Green perceived risk, and green trust, Management Science Letters, 11, 2, pp. 451-464, (2021); Tateishi E., Craving gains and claiming "green" by cutting greens? An exploratory analysis of greenfield housing developments in Iskandar Malaysia, Journal of Urban Affairs, 40, 3, pp. 370-393, (2018); Choice T., The sins of greenwashing: Home and family edition, Retrieved May, 1, (2010); Wadden D., Lin S., Lo K., Lu Wang L., Van Zuylen M., Cohan A., Hajishirzi H., Fact or fiction: Verifying scientific claims, Proceedings of the 2020 Conference on Empirical Methods in Natural Language Processing (EMNLP)., pp. 7534-7550, (2020); Zhang L., Li D., Cao C., Huang S., The influence of greenwashing perception on green purchasing intentions: The mediating role of green word-of-mouth and moderating role of green concern, Journal of Cleaner Production, 187, pp. 740-750, (2018)</t>
  </si>
  <si>
    <t>Ganguly D.; Gangopadhyay S.; Mitra M.; Majumder P.; Majumder P.</t>
  </si>
  <si>
    <t>ACM SIGIR</t>
  </si>
  <si>
    <t>13th Annual Meeting of the Forum for Information Retrieval Evaluation, FIRE 2021</t>
  </si>
  <si>
    <t>13 December 2021 through 17 December 2021</t>
  </si>
  <si>
    <t>978-145039596-0</t>
  </si>
  <si>
    <t>2-s2.0-85124361760</t>
  </si>
  <si>
    <t>Gutierrez-Bustamante M.; Espinosa-Leal L.</t>
  </si>
  <si>
    <t>Gutierrez-Bustamante, Marcelo (57866065500); Espinosa-Leal, Leonardo (26644041300)</t>
  </si>
  <si>
    <t>57866065500; 26644041300</t>
  </si>
  <si>
    <t>Natural Language Processing Methods for Scoring Sustainability Reports—A Study of Nordic Listed Companies</t>
  </si>
  <si>
    <t>10.3390/su14159165</t>
  </si>
  <si>
    <t>https://www.scopus.com/inward/record.uri?eid=2-s2.0-85136994697&amp;doi=10.3390%2fsu14159165&amp;partnerID=40&amp;md5=0ecd40fe64d748cc967d5a9aa26dedb4</t>
  </si>
  <si>
    <t>SUSTEX.io, AI Research, Helsinki, 00150, Finland; Department of Business Management and Analytics, Arcada University of Applied Sciences, Helsinki, 00560, Finland</t>
  </si>
  <si>
    <t>Gutierrez-Bustamante M., SUSTEX.io, AI Research, Helsinki, 00150, Finland, Department of Business Management and Analytics, Arcada University of Applied Sciences, Helsinki, 00560, Finland; Espinosa-Leal L., Department of Business Management and Analytics, Arcada University of Applied Sciences, Helsinki, 00560, Finland</t>
  </si>
  <si>
    <t>This paper aims to evaluate the degree of affinity that Nordic companies’ reports published under the Global Reporting Initiatives (GRI) framework have. Several natural language processing and text-mining techniques were implemented and tested to achieve this goal. We extracted strings, corpus, and hybrid semantic similarities from the reports and evaluated the models through the intrinsic assessment methodology. A quantitative ranking score based on index matching was developed to complement the semantic valuation. The final results show that Latent Semantic Analysis (LSA) and Global Vectors for word representation (GloVE) are the best methods for our study. Our findings will open the door to the automatic evaluation of sustainability reports which could have a substantial impact on the environment. © 2022 by the authors.</t>
  </si>
  <si>
    <t>corporate social responsibility; machine learning; natural language processing; semantic similarity; sustainability; text mining</t>
  </si>
  <si>
    <t>assessment method; corporate social responsibility; data mining; data processing; implementation process; language; machine learning; ranking; sustainability; valuation</t>
  </si>
  <si>
    <t>Dumay J., Guthrie J., Farneti F., GRI sustainability reporting guidelines for public and third sector organizations: A critical review, Public Manag. Rev, 12, pp. 531-548, (2010); Larrinaga-Gonzalez C., The GRI Sustainability Reporting Guidelines: A review of current practice, Soc. Environ. Account. J, 21, pp. 1-4, (2001); Novokmet A.K., Rogosic A., Bank sustainability reporting within the GRI-G4 framework, Zesz. Teoretyczne Rachun, 88, pp. 109-123, (2016); Fernandez-Feijoo B., Romero S., Ruiz S., Effect of stakeholders’ pressure on transparency of sustainability reports within the GRI framework, J. Bus. Ethics, 122, pp. 53-63, (2014); Halkos G., Nomikos S., Corporate social responsibility: Trends in global reporting initiative standards, Econ. Anal. Policy, 69, pp. 106-117, (2021); Servaes H., Tamayo A., The role of social capital in corporations: A review’, Oxf. Rev. Econ. Policy, 33, pp. 201-220, (2017); The Global Risks Report, Geneva: World Economic Forum, (2019); Boerner H., New GRI’s G4 sustainability reporting guidelines, Corp. Financ. Rev, 18, (2013); Tan A.H., Text Mining: The State of the Art and the Challenges, Proceedings of the PAKDD 1999 Workshop on Knowledge Discovery from Advanced Databases, 8, pp. 65-70; Hauer B., Kondrak G., Clustering semantically equivalent words into cognate sets in multilingual lists, Proceedings of the 5th International Joint Conference on Natural Language Processing, pp. 865-873; Mikhailov D., Emel'yanov G., Semantic clustering and affinity measure of subject-oriented language texts, Pattern Recognit. Image Anal, 20, pp. 376-385, (2010); Buns M.A., Making a model: The 1974 Nordic Environmental Protection Convention and Nordic attempts to form international environmental law, Scand. J. Hist, pp. 1-23, (2022); Griffin J., Mahon J., The corporate social performance and corporate financial performance debate: Twenty-five years of incomparable research, Bus. Soc, 36, pp. 5-31, (1997); Wang Q., Dou J., Jia S., A Meta-Analytic Review of Corporate Social Responsibility and Corporate Financial Performance: The Moderating Effect of Contextual Factors, Bus. Soc, 55, pp. 1083-1121, (2016); The KPMG Survey of Corporate Responsibility Reporting 2017, (2017); Aryal N., Comparative Study of CSR Reporting in Finnish and UK Listed Companies, (2014); Shahi A., Issac B., Modapothala J., Reliability assessment of an intelligent approach to corporate sustainability report analysis, Lect. Notes Electr. Eng, 313, pp. 233-240, (2015); Wilson A., Rayson P., Automatic Content Analysis of Spoken Discourse: A Report on Work in Progress, Corpus Based Computational Linguistics, (1993); Guthrie J., Abeysekera I., Content analysis of social, environmental reporting: What is new?, J. Hum. Resour. Costing Account, 10, pp. 114-126, (2006); Ameri Sianaki O., Yousefi A., Tabesh A.R., Mahdavi M., Machine learning applications: The past and current research trend in diverse industries, Inventions, 4, (2019); Espinosa-Leal L., Chapman A., Westerlund M., Autonomous industrial management via reinforcement learning, J. Intell. Fuzzy Syst, 39, pp. 8427-8439, (2020); Teoh T.T., Heng Q., Chia J., Shie J., Liaw S., Yang M., Nguwi Y.Y., Machine Learning-based Corporate Social Responsibility Prediction, Proceedings of the IEEE International Conference on Cybernetics and Intelligent Systems (CIS) and IEEE Conference on Robotics, Automation and Mechatronics (RAM), pp. 501-505; Krappel T., Bogun A., Borth D., Heterogeneous Ensemble for ESG Ratings Prediction, arXiv, (2021); Isaksson R., Steimle U., What does GRI reporting tell us about corporate sustainability?, TQM J, 21, pp. 168-181, (2009); Knebel S., Seele P., Quo vadis GRI? A (critical) assessment of GRI 3.1 A+ non-financial reports and implications for credibility and standardization, Corp. Commun. Int. J, 20, pp. 196-212, (2015); Lozano R., Huisingh D., Inter- linking issues and dimensions in sustainability reporting, J. Clean. Prod, 19, pp. 99-107, (2011); Initiative G.R., G4 Sustainability Report Guidelines—Reporting Principles and Standard Disclosures, (2013); Initiative G.R., First Global Sustainability Reporting Standards Set to Transform Business, (2016); Kolk A., A decade of sustainability reporting: Developments and significance, Int. J. Environ. Sustain. Dev, 3, pp. 51-64, (2004); Kolk A., Trends in sustainability reporting by the Fortune Global 250, Bus. Strategy Environ, 12, pp. 279-291, (2003); Bjorn A., Bey N., Georg S., Ropke I., Hauschild M., Is Earth recognized as a finite system in corporate responsibility reporting?, J. Clean. Prod, 163, pp. 106-117, (2017); Freundlieb M., Teuteberg F., Corporate social responsibility reporting-a transnational analysis of online corporate social responsibility reports by market–listed companies: Contents and their evolution, Int. J. Innov. Sustain. Dev, 7, pp. 1-26, (2013); Liew W., Adhitya A., Srinivasan R., Sustainability trends in the process industries: A text mining-based analysis, Comput. Ind, 65, pp. 393-400, (2014); Szekely N., Brocke J., What can we learn from corporate sustainability reporting? Deriving propositions for research and practice from over 9,500 corporate sustainability reports published between 1999 and 2015 using topic modelling technique, PLoS ONE, 12, (2017); Yamamoto Y., Miyamoto D., Nakayama M., Text-Mining Approach for Estimating Vulnerability Score, Proceedings of the 2015 4th International Workshop on Building Analysis Datasets and Gathering Experience Returns for Security (BADGERS), pp. 67-73; Chae B., Park E., Corporate Social Responsibility (CSR): A Survey of Topics and Trends Using Twitter Data and Topic Modeling, Sustainability, 10, (2018); Benites-Lazaro L., Giatti L., Giarolla A., Sustainability and governance of sugarcane ethanol companies in Brazil: Topic modeling analysis of CSR reporting, J. Clean. Prod, 197, pp. 583-591, (2018); Blei D.M., Ng A.Y., Jordan M.I., Latent dirichlet allocation, J. Mach. Learn. Res, 3, pp. 993-1022, (2003); Tremblay M., Parra C., Castellanos A., Analyzing Corporate Social Responsibility Reports Using Unsupervised and Supervised Text Data Mining, Proceedings of the International Conference on Design Science Research in Information Systems, pp. 439-446; Modapothala J., Issac B., Analysis of Corporate Environmental Reports Using Statistical Techniques and Data Mining, arXiv, (2014); Modapothala J., Issac B., Jayamani E., Appraising the Corporate Sustainability Reports–Text Mining And Multi-Discriminatory Analysis, Innovations in Computing Sciences and Software Engineering, pp. 489-494, (2010); Liu S., Chen S., Li S., Text-Mining Application on CSR Report Analytics: A Study of Petrochemical Industry, Proceedings of the Advanced Applied Informatics (IIAI-AAI), 2017 6th IIAI International Congress on, pp. 76-81; Jones K.S., A statistical interpretation of term specificity and its application in retrieval, J. Doc, 28, pp. 11-21, (1972); Mandal A., Ghosh K., Ghosh S., Mandal S., Unsupervised approaches for measuring textual similarity between legal court case reports, Artif. Intell. Law, 29, pp. 417-451, (2021); Chen Q., Peng Y., Lu Z., BioSentVec: Creating sentence embeddings for biomedical texts, Proceedings of the IEEE International Conference on Healthcare Informatics (ICHI), pp. 1-5; Nadif M., Role F., Unsupervised and self-supervised deep learning approaches for biomedical text mining, Briefings Bioinform, 22, pp. 1592-1603, (2021); Baggio R., Valeri M., Network science and sustainable performance of family businesses in tourism, J. Fam. Bus. Manag, 12, pp. 200-213, (2020); Behrens J.T., Principles and procedures of exploratory data analysis, Psychol. Methods, 2, (1997); Komorowski M., Marshall D.C., Salciccioli J.D., Crutain Y., Exploratory data analysis, Second. Anal. Electron. Health Rec, 1, pp. 185-203, (2016); Cox V., Exploratory data analysis, Translating Statistics to Make Decisions, pp. 47-74, (2017); Morgenthaler S., Exploratory data analysis, Wiley Interdiscip. Rev. Comput. Stat, 1, pp. 33-44, (2009); Singhal A., Modern information retrieval: A brief overview, IEEE Data Eng. Bull, 24, pp. 35-43, (2001); Baeza-Yates R., Ribeiro-Neto B., Modern Information Retrieval, 463, (1999); Schutze H., Manning C.D., Raghavan P., An introduction to information retrieval, Web Information Retrieval, pp. 3-11, (2007); Nadkarni P.M., Ohno-Machado L., Chapman W.W., Natural language processing: An introduction, J. Am. Med. Informatics Assoc, 18, pp. 544-551, (2011); Hu W., Dang A., Tan Y., A survey of state-of-the-art short text matching algorithms, Proceedings of the International Conference on Data Mining and Big Data, pp. 211-219; Jivani A.G., A comparative study of stemming algorithms, Int. J. Comp. Tech. Appl, 2, pp. 1930-1938, (2011); (2016); Korenius T., Laurikkala J., Jarvelin K., Juhola M., Stemming and Lemmatization in the Clustering of Finnish Text Documents, Proceedings of the Thirteenth ACM International Conference on Information and Knowledge Management, pp. 625-633; Mikolov T., Chen K., Corrado G., Dean J., Efficient Estimation of Word Representations in Vector Space, arXiv, (2013); Mikolov T., Sutskever I., Chen K., Corrado G.S., Dean J., Distributed representations of words and phrases and their compositionality, Proceedings of the Advances in Neural Information Processing Systems, pp. 3111-3119; Blei D.M., Probabilistic topic models, Commun. ACM, 55, pp. 77-84, (2012); Kessler J.S., Scattertext: A Browser-Based Tool for Visualizing How Corpora Differ, arXiv, (2017); Cleverdon C.W., On the inverse relationship of recall and precision, J. Doc, 28, pp. 195-201, (1972); Vasiliev Y., Natural Language Processing with Python and SpaCy: A Practical Introduction, (2020); Loper E., Bird S., Nltk: The Natural Language Toolkit, arXiv, (2002); Pedregosa F., Varoquaux G., Gramfort A., Michel V., Thirion B., Grisel O., Blondel M., Prettenhofer P., Weiss R., Dubourg V., Et al., Scikit-learn: Machine learning in Python, J. Mach. Learn. Res, 12, pp. 2825-2830, (2011); Rehurek R., Sojka P., Software framework for topic modelling with large corpora, Proceedings of the LREC 2010 Workshop on New Challenges for NLP Frameworks; Abadi M., Barham P., Chen J., Chen Z., Davis A., Dean J., Devin M., Ghemawat S., Irving G., Isard M., Et al., Tensorflow: A system for large-scale machine learning, Proceedings of the 12th USENIX Symposium on Operating Systems Design and Implementation (OSDI 16), pp. 265-283; Friedl J.E., Mastering Regular Expressions, (2006); Lacoste A., Luccioni A., Schmidt V., Dandres T., Quantifying the Carbon Emissions of Machine Learning, arXiv, (2019); Budanitsky A., Hirst G., Evaluating wordnet-based measures of lexical semantic relatedness, Comput. Linguist, 32, pp. 13-47, (2006)</t>
  </si>
  <si>
    <t>L. Espinosa-Leal; Department of Business Management and Analytics, Arcada University of Applied Sciences, Helsinki, 00560, Finland; email: leonardo.espinosaleal@arcada.fi</t>
  </si>
  <si>
    <t>2-s2.0-85136994697</t>
  </si>
  <si>
    <t>Fischbach J.; Adam M.; Dzhagatspanyan V.; Mendez D.; Frattini J.; Kosenkov O.; Elahidoost P.</t>
  </si>
  <si>
    <t>Fischbach, Jannik (57215317807); Adam, Max (58031591200); Dzhagatspanyan, Victor (58031088600); Mendez, Daniel (55614741000); Frattini, Julian (57220116066); Kosenkov, Oleksandr (57219567779); Elahidoost, Parisa (57209201065)</t>
  </si>
  <si>
    <t>57215317807; 58031591200; 58031088600; 55614741000; 57220116066; 57219567779; 57209201065</t>
  </si>
  <si>
    <t>Automatic ESG Assessment of Companies by Mining and Evaluating Media Coverage Data: NLP Approach and Tool</t>
  </si>
  <si>
    <t>10.1109/BigData59044.2023.10386488</t>
  </si>
  <si>
    <t>https://www.scopus.com/inward/record.uri?eid=2-s2.0-85184984106&amp;doi=10.1109%2fBigData59044.2023.10386488&amp;partnerID=40&amp;md5=aa5e50268b150cc6f5728ccef8aaadfe</t>
  </si>
  <si>
    <t>Netlight Consulting GmbH, Munich, Germany; Fortiss GmbH, Munich, Germany; Technical University of Munich, Munich, Germany; Blekinge Institute of Technology, Karlskrona, Sweden</t>
  </si>
  <si>
    <t>Fischbach J., Netlight Consulting GmbH, Munich, Germany, Fortiss GmbH, Munich, Germany; Adam M., Technical University of Munich, Munich, Germany; Dzhagatspanyan V., Technical University of Munich, Munich, Germany; Mendez D., Fortiss GmbH, Munich, Germany, Blekinge Institute of Technology, Karlskrona, Sweden; Frattini J., Blekinge Institute of Technology, Karlskrona, Sweden; Kosenkov O., Fortiss GmbH, Munich, Germany; Elahidoost P., Fortiss GmbH, Munich, Germany</t>
  </si>
  <si>
    <t>[Context:] Society increasingly values sustainable corporate behaviour, impacting corporate reputation and customer trust. Hence, companies regularly publish sustainability reports to shed light on their impact on environmental, social, and governance (ESG) factors. [Problem:] Sustainability reports are written by companies and therefore considered a company-controlled source. Contrarily, studies reveal that non-corporate channels (e.g., media coverage) represent the main driver for ESG transparency. However, analysing media coverage regarding ESG factors is challenging since (1) the amount of published news articles grows daily, (2) media coverage data does not necessarily deal with an ESG-relevant topic, meaning that it must be carefully filtered, and (3) the majority of media coverage data is unstructured. [Research Goal:] We aim to automatically extract ESG-relevant information from textual media reactions to calculate an ESG score for a given company. Our goal is to reduce the cost of ESG data collection and make ESG information available to the general public. [Contribution:] Our contributions are three-fold: First, we publish a corpus of 432,411 news headlines annotated as being environmental-, governance-, social-related, or ESG-irrelevant. Second, we present our tool-supported approach called ESG-Miner, capable of automatically analysing and evaluating corporate ESG performance headlines. Third, we demonstrate the feasibility of our approach in an experiment and apply the ESG-Miner on 3000 manually labelled headlines. Our approach correctly processes 96.7% of the headlines and shows great performance in detecting environmental-related headlines and their correct sentiment.  © 2023 IEEE.</t>
  </si>
  <si>
    <t>Corporate Social Responsibility; ESG Assessment; Natural Language Processing; Social Media Mining</t>
  </si>
  <si>
    <t>Big data; Data mining; Social aspects; Social networking (online); Sustainable development; Corporate social responsibility; Corporates; Environmental, social, and governance assessment; Language processing; Media coverage; Natural language processing; Natural languages; Performance; Social media minings; Sustainability report; Natural language processing systems</t>
  </si>
  <si>
    <t>KKS foundation; Blekinge Tekniska Högskola, BTH</t>
  </si>
  <si>
    <t>ACKNOWLEDGEMENTS This work was supported by the KKS foundation through the S.E.R.T. Research Profile project at Blekinge Institute of Technology.</t>
  </si>
  <si>
    <t>Islam T., Islam R., Pitafi A.H., Xiaobei L., Rehmani M., Irfan M., Mubarak M.S., The impact of corporate social responsibility on customer loyalty: The mediating role of corporate reputation, customer satisfaction, and trust, Sustainable Production and Consumption, 25, pp. 123-135, (2021); Schramm-Klein H., Zentes J., Steinmann S., Swoboda B., Morschett D., Retailer corporate social responsibility is relevant to consumer behavior, Business &amp; Society, 55, 4, pp. 550-575, (2016); Meng Y., Wang X., Do institutional investors have homogeneous influence on corporate social responsibility? evidence from investor investment horizon, Managerial Finance, (2019); Gillan S.L., Koch A., Starks L.T., Firms and social responsibility: A review of esg and csr research in corporate finance, Journal of Corporate Finance, (2021); Mar Garcia-De Los Salmones M.D., Herrero A., Martinez P., Determinants of electronic word-of-mouth on social networking sites about negative news on csr, Journal of Business Ethics, 171, 3, pp. 583-597, (2021); Hammami A., Hendijani Zadeh M., Audit quality, media coverage, environmental, social, and governance disclosure and firm investment efficiency, International Journal of Accounting &amp; Information Management, 28, 1, pp. 45-72, (2020); Du S., Bhattacharya C., Sen S., Maximizing business returns to corporate social responsibility (csr): The role of csr communication, International Journal of Management Reviews, 12, 1, pp. 8-19, (2010); Eisend M., Kuster F., The Effectiveness of Publicity versus Advertising: A Meta-Analysis., pp. 277-291, (2011); Yuan S., Comparing international communication of corporate social responsibility by chinese and korean firms on social media, IEEE Transactions on Professional Communication, 64, 2, pp. 154-169, (2021); Guo T., Jamet N., Betrix V., Piquet L.-A., Hauptmann E., Esg2risk: A deep learning framework from esg news to stock volatility prediction, (2020); Luccioni A., Baylor E., Duchene N., Analyzing sustainability reports using natural language processing, (2020); Sokolov A., Mostovoy J., Ding J., Seco L., Building machine learning systems for automated esg scoring, The Journal of Impact and ESG Investing, 1, 3, pp. 39-50, (2021); Lee O., Joo H., Choi H., Cheon M., Proposing an integrated approach to analyzing esg data via machine learning and deep learning algorithms, Sustainability, 14, 14, (2022); Nugent T., Stelea N., Leidner J.L., Detecting ESG topics using domain-specific language models and data augmentation approaches, (2020); Shearer E., Social media outpaces print newspapers in the u. s. as a news source, Pew Research Center, (2018); Ziolo M., Filipiak B.Z., Bak I., Cheba K., How to design more sustainable financial systems: The roles of environmental, social, and governance factors in the decision-making process, Sustainability, 11, 20, (2019); Sokolov A., Mostovoy J., Ding J., Seco L., Building machine learning systems for automated esg scoring, The Journal of Impact and ESG Investing, 1, 3, pp. 39-50, (2021); James G., Witten D., Hastie T., Tibshirani R.E., An Introduction to Statistical Learning, (2013); spacy entity recognizer; Devlin J., Chang M.-W., Lee K., Toutanova K., BERT: Pretraining of deep bidirectional transformers for language understanding, NAACL'19; Le Q.V., Mikolov T., Distributed representations of sentences and documents, (2014); Honnibal M., Montani I., spaCy NLP library, used version: 3. 3; Yang W., Xie Y., Lin A., Li X., Tan L., Xiong K., Li M., Lin J., End-to-end open-domain question answering with BERTserini, Proceedings of the 2019 Conference of the North American Chapter of the Association for Computational Linguistics (Demonstrations), pp. 72-77, (2019); Fischbach J., Frattini J., Spaans A., Kummeth M., Vogelsang A., Mendez D., Unterkalmsteiner M., Automatic detection of causality in requirement artifacts: The cira approach, Requirements Engineering: Foundation for Software Quality, pp. 19-36, (2021); Fakhoury S., Arnaoudova V., Noiseux C., Khomh F., Antoniol G., Keep it simple: Is deep learning good for linguistic smell detection?, International Conference on Software Analysis, Evolution and Reengineering, SANER, pp. 602-611, (2018); Fu W., Menzies T., Easy over hard: A case study on deep learning, Joint Meeting on Foundations of Software Engineering (ESEC/FSE), pp. 49-60, (2017); Henao P.R., Fischbach J., Spies D., Frattini J., Vogelsang A., Transfer learning for mining feature requests and bug reports from tweets and app store reviews, 2021 IEEE 29th International Requirements Engineering Conference Workshops (REW), pp. 80-86, (2021); Birjali M., Kasri M., Beni-Hssane A., A comprehensive survey on sentiment analysis: Approaches, challenges and trends, Knowledge-Based Systems, 226, (2021); Socher R., Perelygin A., Wu J., Chuang J., Manning C.D., Ng A., Potts C., Recursive deep models for semantic compositionality over a sentiment treebank, Proceedings of the 2013 Conference on Empirical Methods in Natural Language Processing, pp. 1631-1642, (2013); Label studio; Cohen J., A coefficient of agreement for nominal scales, Educational and Psychological Measurement, (1960); Landis J.R., Koch G.G., The measurement of observer agreement for categorical data, Biometrics, (1977); Manning C., Surdeanu M., Bauer J., Finkel J., Bethard S., McClosky D., The Stanford CoreNLP natural language processing toolkit, Proceedings of 52nd Annual Meeting of the Association for Computational Linguistics: System Demonstrations, pp. 55-60, (2014); Akbik A., Bergmann T., Blythe D., Rasul K., Schweter S., Vollgraf R., FLAIR: An easy-to-use framework for state-of-the-art NLP, NAACL 2019, 2019 Annual Conference of the North American Chapter of the Association for Computational Linguistics (Demonstrations), pp. 54-59, (2019); Stine R.A., Sentiment analysis, Annual review of statistics and its application, 6, pp. 287-308, (2019); Berry D.M., Empirical evaluation of tools for hairy requirements engineering tasks, Empirical Software Engineering, 26, 6, (2021)</t>
  </si>
  <si>
    <t>J. Fischbach; Netlight Consulting GmbH, Munich, Germany; email: jannik.fischbach@netlight.com</t>
  </si>
  <si>
    <t>2-s2.0-85184984106</t>
  </si>
  <si>
    <t>Automated Assessment of Capital Allowances</t>
  </si>
  <si>
    <t>10.1109/ACCESS.2024.3393830</t>
  </si>
  <si>
    <t>Does CFO accounting expertise matter to corporate social responsibility disclosure in 10-Ks?</t>
  </si>
  <si>
    <t>10.1108/JAAR-07-2020-0137</t>
  </si>
  <si>
    <t>CFO accounting Expertise; Corporate social responsibility disclosure; Textual analysis</t>
  </si>
  <si>
    <t>David Whitcomb Center for Research in Financial Services of Rutgers University</t>
  </si>
  <si>
    <t>J. Appl. Account. Res.</t>
  </si>
  <si>
    <t>Deng Q.; Hine M.; Ji S.; Sur S.</t>
  </si>
  <si>
    <t>Deng, Qi (57026976100); Hine, Michael (7007140416); Ji, Shaobo (55426751700); Sur, Sujit (35346156200)</t>
  </si>
  <si>
    <t>57026976100; 7007140416; 55426751700; 35346156200</t>
  </si>
  <si>
    <t>Building an environmental sustainability dictionary for the IT industry</t>
  </si>
  <si>
    <t>Proceedings of the Annual Hawaii International Conference on System Sciences</t>
  </si>
  <si>
    <t>2017-January</t>
  </si>
  <si>
    <t>https://www.scopus.com/inward/record.uri?eid=2-s2.0-85041742138&amp;partnerID=40&amp;md5=57e10efb2038d5eb98fcc92e6a419f2c</t>
  </si>
  <si>
    <t>Carleton University, Canada</t>
  </si>
  <si>
    <t>Deng Q., Carleton University, Canada; Hine M., Carleton University, Canada; Ji S., Carleton University, Canada; Sur S., Carleton University, Canada</t>
  </si>
  <si>
    <t>Content analysis is a commonly utilized methodology in corporate sustainability research. However, because most corporate sustainability research using content analysis is based on human coding, the research capability and the scope of the research design has limitations. The relatively recent text mining technique addresses some of the limitations of manual content analysis but its usage is often dependent upon the development of a domain specific dictionary. This paper develops an environmental sustainability dictionary in the context of corporate sustainability reports for the IT industry. In support of building said dictionary, we develop a standardized dictionary building process model that can be applied across many domains. © 2017 Proceedings of the Annual Hawaii International Conference on System Sciences. All rights reserved.</t>
  </si>
  <si>
    <t>Dictionary building process; Environmental sustainability; IT industry; Text mining</t>
  </si>
  <si>
    <t>Natural language processing systems; Text mining; Building process models; Content analysis; Corporate sustainability reports; Corporate-sustainability; Environmental sustainability; Research capabilities; Research designs; Text mining techniques; Sustainable development</t>
  </si>
  <si>
    <t>Arevalo J.A., Critical reflective organizations: An empirical observation of global active citizenship and green politics, Journal of Business Ethics, 96, 2, pp. 299-316, (2010); Asif M., Searcy C., Santos P.D., Kensah D., A review of Dutch corporate sustainable development reports, Corporate Social Responsibility and Environmental Management, 20, 6, pp. 321-339, (2013); Delai, Takahashi S., Corporate sustainability in emerging markets: Insights from the practices reported by the Brazilian retailers, Journal of Cleaner Production, 47, pp. 211-221, (2013); Barkemeyer R., Preuss L., Lee L., On the effectiveness of private transnational governance regimes - Evaluating corporate sustainability reporting according to the global reporting initiative, Journal of World Business, 50, 2, pp. 312-325, (2015); Bonilla-Priego M.J., Font X., del Rosario Pacheco-Olivares M., Corporate sustainability reporting index and baseline data for the cruise industry, Tourism Management, 44, pp. 149-160, (2014); Marti J.M.C., Seifert R.W., Assessing the comprehensiveness of supply chain environmental strategies, Business Strategy and the Environment, 22, 5, pp. 339-356, (2013); de Grosbois D., Corporate social responsibility reporting in the cruise tourism industry: A performance evaluation using a new institutional theory based model, Journal of Sustainable Tourism, pp. 1-25, (2015); Deegan C., Rankin M., Tobin J., An examination of the corporate social and environmental disclosures of BHP from 1983-1997: A test of legitimacy theory, Accounting, Auditing &amp; Accountability Journal, 15, 3, pp. 312-343, (2002); Fonseca A., How credible are mining corporations' sustainability reports? A critical analysis of external assurance under the requirements of the international council on mining and metals, Corporate Social Responsibility and Environmental Management, 17, 6, pp. 355-370, (2010); Fuisz-Kehrbach S.K., A three-dimensional framework to explore corporate sustainability activities in the mining industry: Current status and challenges ahead, Resources Policy, 46, pp. 101-115, (2015); Gatti L., Seele P., Evidence for the prevalence of the sustainability concept in European corporate responsibility reporting, Sustainability Science, 9, 1, pp. 89-102, (2014); Hahn R., Lulfs R., Legitimizing negative aspects in GRI-oriented sustainability reporting: A qualitative analysis of corporate disclosure strategies, Journal of Business Ethics, 123, 3, pp. 401-420, (2014); Potter W.J., Levine-Donnerstein D., Rethinking validity and reliability in content analysis, Journal of Applied Communication Research, 27, 3, pp. 258-283, (1999); Scott N., Smith A.E., Use of automated content analysis techniques for event image assessment, Tourism Recreation Research, 30, 2, pp. 87-91, (2005); Gill D.L., Dickinson S.J., Scharl A., Communicating sustainability: A web content analysis of North American, Asian and European firms, Journal of Communication Management, 12, 3, pp. 243-262, (2008); Orwig R.E., Chen H., Nunamaker J.F., A graphical, self-organizing approach to classifying electronic meeting output, Journal of the American Society for Information Science, 48, 2, pp. 157-170, (1997); Morris R., Computerized content analysis in management research: A demonstration of advantages &amp; limitations, Journal of Management, 20, 4, pp. 903-931, (1994); Aaldering L., Vliegenthart R., Political leaders and the media. Can we measure political leadership images in newspapers using computer-assisted content analysis?, Quality &amp; Quantity, pp. 1-35, (2015); Peladeau N., Stovall C., Application of Provalis Research Corp.'s Statistical Content Analysis Text Mining to Airline Safety Reports, (2005); Reuter N., Vakulenko S., vom Brocke J., Debortoli S., Muller O., Identifying the role of information systems in achieving energy-related environmental sustainability using text mining,  European Conference on Information Systems, (2014); Chang J.T., Schutze H., Altman R.B., Creating an online dictionary of abbreviations from MEDLINE, Journal of the American Medical Informatics Association, 9, 6, pp. 612-620, (2002); Riloff E., Automatically constructing a dictionary for information extraction tasks,  National Conference on Artificial Intelligence, pp. 811-816, (1993); Takayama Y., Tomiura Y., Fleischmann K.R., Cheng A.S., Oard D.W., Ishita E., Automatic dictionary extraction and content analysis associated with human values, Information Engineering Express, 1, 4, pp. 107-118, (2015); Oostdijk N., Verberne S., Koster C.H., Constructing a broad-coverage lexicon for text mining in the patent domain,  International Conference on Language Resources and Evaluation, pp. 17-23, (2010); Asghar M.Z., Khan A., Ahmad S., Ahmad B., Subjectivity lexicon construction for mining drug reviews, Science International, 26, 1, (2014); Riloff E., Lehnert W., Information extraction as a basis for high-precision text classification, ACM Transactions on Information Systems (TOIS), 12, 3, pp. 296-333, (1994); Smith J.R., Chang S.F., Searching for images and videos on the world-wide web, IEEE Multimedia Magazine, (1996); Park J.R., Lu C., Marion L., Cataloging professionals in the digital environment: A content analysis of job descriptions, Journal of the American Society for Information Science and Technology, 60, 4, pp. 844-857, (2009); Loughran T., McDonald B., When is a liability not a liability? Textual analysis, dictionaries, and 10-Ks, The Journal of Finance, 66, 1, pp. 35-65, (2011); de-Miguel-Molina B., Chirivella-Gonzalez V., Garcia-Ortega B., Corporate philanthropy and community involvement. Analysing companies from France, Germany, the Netherlands and Spain, Quality &amp; Quantity, pp. 1-26, (2015); Wade J.B., Porac J.F., Pollock T.G., Worth, words, and the justification of executive pay, Journal of Organizational Behavior, 18, 1, pp. 641-664, (1997); Abrahamson E., Eisenman M., Employee-management techniques: Transient fads or trending fashions?, Administrative Science Quarterly, 53, 4, pp. 719-744, (2008); Kirilenko A., Stepchenkova S., Romsdahl R., Mattis K., Computer-assisted analysis of public discourse: A case study of the precautionary principle in the US and UK press, Quality &amp; Quantity, 46, 2, pp. 501-522, (2012); Bengston D.N., Xu Z., Changing National Forest Values: A Content Analysis, (1995); Lesage C., Wechtler H., An inductive typology of auditing research, Contemporary Accounting Research, 29, 2, pp. 487-504, (2012); Eriksson R., Jensen P.B., Frankild S., Jensen L.J., Brunak S., Dictionary construction and identification of possible adverse drug events in Danish clinical narrative text, Journal of the American Medical Informatics Association, 20, 5, pp. 947-953, (2013); Debortoli S., Muller O., vom Brocke J., Comparing business intelligence and big data skills, Business &amp; Information Systems Engineering, 6, 5, pp. 289-300, (2014); Gill A.J., Vasalou A., Papoutsi C., Joinson A.N., Privacy dictionary: A linguistic taxonomy of privacy for content analysis, Proceedings of the SIGCHI Conference on Human Factors in Computing Systems, pp. 3227-3236, (2011); Vasalou A., Gill A.J., Mazanderani F., Papoutsi C., Joinson A., Privacy dictionary: A new resource for the automated content analysis of privacy, Journal of the American Society for Information Science and Technology, 62, 11, pp. 2095-2105, (2011); Albaugh Q., Sevenans J., Soroka S., Loewen P.J., The automated coding of policy agendas: A dictionary-based approach, Proceedings of the 6th Annual Comparative Agendas Conference, pp. 27-29, (2013); Weber R.P., Measurement models for content analysis, Quality &amp; Quantity, 17, 2, pp. 127-149, (1983); Manning C.D., Raghavan P., Schutze H., Introduction to Information Retrieval, (2008); Pennebaker J.W., Boyd R.L., Jordan K., Blackburn K., The Development and Psychometric Properties of LIWC2015. UT Faculty/Researcher Works, (2015); Cohen J., A coefficient of agreement for nominal scales, Educational and Psychosocial Measurement, 20, pp. 37-46, (1960); Landis J.R., Koch G.G., The measurement of observer agreement for categorical data, Biometrics, pp. 159-174, (1977); Greenacre M.,  Ed.), (2007); Inman J.J., Shankar V., Ferraro R., The roles of channel-category associations and geodemographics in channel patronage, Journal of Marketing, 68, pp. 51-71, (2004); Rojas-Mendez J., Hine M.J., South American countries' positioning on personality traits: Analysis of 10 national tourism websites, Journal of Vacation Marketing, (2016); Opoku R., Mapping destination personality in cyberspace: An evaluation of country web sites using correspondence analysis, Journal of Internet Commerce, 8, pp. 70-87, (2009); Pitt L.F., Opoku R., Hultman M., Abratt R., Spyropoulou S., What I say about myself: Communication of brand personality by African countries, Tourism Management, 28, 3, pp. 835-844, (2007); Askell-Williams H., Lawson M.J., A correspondence analysis of child-care students' and medical students' knowledge about teaching and learning, International Education Journal, 5, 2, pp. 176-204, (2004)</t>
  </si>
  <si>
    <t>Bui T.X.; Sprague R.</t>
  </si>
  <si>
    <t>AIS; IBM; Pacific Research Institute for Information Systems and Management (PRIISM); Teradata, University Network; The International Society of Service Innovation Professionals; University of Hawai'i at Manoa, Shidler College of Business</t>
  </si>
  <si>
    <t>50th Annual Hawaii International Conference on System Sciences, HICSS 2017</t>
  </si>
  <si>
    <t>3 January 2017 through 7 January 2017</t>
  </si>
  <si>
    <t>Big Island</t>
  </si>
  <si>
    <t>978-099813310-2</t>
  </si>
  <si>
    <t>Proc. Annu. Hawaii Int. Conf. Syst. Sci.</t>
  </si>
  <si>
    <t>2-s2.0-85041742138</t>
  </si>
  <si>
    <t>Sdino L.; Rosasco P.; Magoni S.</t>
  </si>
  <si>
    <t>Sdino, Leopoldo (57194900249); Rosasco, Paolo (55843639100); Magoni, Sara (57194899120)</t>
  </si>
  <si>
    <t>57194900249; 55843639100; 57194899120</t>
  </si>
  <si>
    <t>True, fair and beautiful: Evaluative paradigms between the encyclical letter laudato Sì and Keynes</t>
  </si>
  <si>
    <t>Green Energy and Technology</t>
  </si>
  <si>
    <t>10.1007/978-3-319-78271-3_7</t>
  </si>
  <si>
    <t>https://www.scopus.com/inward/record.uri?eid=2-s2.0-85051854830&amp;doi=10.1007%2f978-3-319-78271-3_7&amp;partnerID=40&amp;md5=608bf8b1d34dd728bcc3b7ba832c4e6b</t>
  </si>
  <si>
    <t>Department of Building Environment Science and Technology, Polytechnic of Milan, Milan, Italy; Department of Architectural and Design (DAD), University of Genoa, Genoa, Italy</t>
  </si>
  <si>
    <t>Sdino L., Department of Building Environment Science and Technology, Polytechnic of Milan, Milan, Italy; Rosasco P., Department of Architectural and Design (DAD), University of Genoa, Genoa, Italy; Magoni S., Department of Building Environment Science and Technology, Polytechnic of Milan, Milan, Italy</t>
  </si>
  <si>
    <t>Friedrich Schumacher, a pioneer of so-called “sustainable development”, called for an evolution of economic thinking and a departure from laissez-faire’s materialism (Friedrich Schumacher (1911–1977) was a philosopher and an economist who strongly criticized materialism, capitalism and agnosticism. Religions fascinated him, in particular, Buddhism, although also Catholicism had considerably influenced his thoughts. He highlighted the similarities between his economic thinking and the papal encyclicals that have deal with economic issues, such as Pope Leo XIII’s Rerum Novarum and Pope John XXIII’s Mater et Magistra. Keynes himself was fascinated by his theories, enough to recommend him for a position at the University of Oxford). According to these assumptions, a man, in order to achieve self-affirmation, must aim at satisfying his own needs through the fair use of resources. He has to shift the goal from the maximization of consumption and profit, typical of the traditional economy, to the achievement of people’s well-being. This theory shares many similarities with the introduction, in Bhutan, of the Gross National Happiness Index, which integrates the traditional Gross Domestic Product in the assessment of the country. When Bhutan is ranked only in accordance to the Gross Domestic Product, it underachieves; but when the Gross National Happiness Index is used, it reaches the highest positions on a global scale. Several institutional researches proposed other alternative indexes that assess the “well-being” of a nation, such as the UN’s Human Development Index (1990), the New Economic Foundation’s Happy Planet Index (2006) and the more recent Stiglitz-Sen-Fitoussi Report, drawn up in 2009 (AAVV in Human development report 2015—Work for human development, United Nations Development Programme, New York, 2015). Along with this willingness to change, this contribution starts with the acceptance of the inadequacy of the GPD index for the appraisal of “fairness”, in consistency with the famous quote stated by Kennedy in (Speech at Kansas University, 8 May 1968) “Yet the gross national product does not allow for the health of our children, the quality of their education, or the joy of their play. It does not include the beauty of our poetry or the strength of our marriages; the intelligence of our public debate or the integrity of our public officials. It measures neither our wit nor our courage; neither our wisdom nor our learning; neither our compassion nor our devotion to our country; it measures everything, in short, except that which makes life worthwhile”; then it investigates the relationship that occurs between economics and religion, focusing on the content of Pope Francis’s encyclical “Laudato Si”. Finally, it proposes a rese-mantization of the paradigm of sustainability based on Pope Francis’ thought expressed in his encyclical “Laudato Si” for the valuation of interventions on buildings, infrastructures, cities and territories. This latter aims at reducing the large number of techniques developed by the scientific community to a more structured vision and, mostly, at translating them into a common language, in consistency with the content of the encyclical. © Springer International Publishing AG, part of Springer Nature 2018.</t>
  </si>
  <si>
    <t>Economic and environmental sustainability valuation models; Economy; Social</t>
  </si>
  <si>
    <t>Economics; Philosophical aspects; Silicon; Economy; Environmental sustainability; Gross domestic products; Gross national product; Human development index; Social; United nations development programme; University of Oxford; Valuation model; Sustainable development</t>
  </si>
  <si>
    <t>Brundtland Report, (1978); The Happy Planet Index: 2012 report—A Global Index of Sustainable Well-Being, (2012); Human Development Report 2015—Work for Human Development, (2015); UrBes—Il Benessere Equo E Sostenibile Nelle città, (2015); Bodei R., (1995); Bottero M., Mondini G., Valutazione E sostenibilità, (2009); Bottero M., Mondini G., Assessing socio-economic sustainability of urban regeneration programs: An integrated approach, Smart and Sustainable Planning for Cities and Regions, Green Energy and Technology, pp. 165-184, (2017); Bottero M., Ferretti V., Mondini G., Towards smart and sustainability communities, New Metrop Perspect, 11, pp. 131-135, (2014); Bruni L., Porta P., Felicità Ed Economia, (2004); Davies J., Lluberas R., Shorrocks A., Credit Suisse Global Wealth Report, (2014); Easterline R., Does economic growth improve the human lot?, Reder, Nations and Households in Economic Growth: Essays in Honor of Moses Abramovitz, (1974); Sustainability Index, Methodological Report, (2011); Frey B., Hapiness—a Revolution in Economics, (2010); Friedman M., Capitalismo E libertà, (2010); Gesell S., Natural Economic Order, TGS (Historical Repint), (1929); Kennedy B., Speech at Kansas University, (1968); Keynes J., Economic Possibilities for Our Grandchildren, in “Essays in Persuasion, (1930); Keynes J.M., The General Theory of Employment, Interest and Money, (1936); Keynes J.M., Esortazioni E Profezie, (2011); Maslow A., Motivation and Personality, (1954); Napoli G., Giuffrida S., Trovato M.R., Fair planning and affordability housing in urban policy. The case of Syracuse (Italy), Lecture Notes in Computer Science (Including Subseries Lecture Notes in Artificial Intelligence and Lecture Notes in Bioinformatics), 9789, pp. 46-62, (2016); Oppio A., Bottero M., Giordano G., Arcidiacono A., A multi-methodological evaluation approach for assessing the impact of neighborhood quality on public health, Epidemiol Prev, 40, 3-4, pp. 249-256, (2016); An Economy for the 1%, OXFAM Briefing Paper, (2016); Penza G., Pope Francis: The Laudato si’ encyclical and the urban issue, Valoro E Valutazioni, 17, pp. 5-8, (2016); Pigou A., The Economics of Welfare, (1932); Roubini N., The Perfect Storm of a Global Recession, Published on Project Syndacate, (2008); Say J.B., Traité d’économie Politique, (1803); Schumacher E.F., Small is Beautiful: Economics as If People Mattered, (1973); Schumacher E.F., La Misura Della felicità, (2007); Scitovsky T., L’economia Senza Gioia, (2010); Stiglitz J.E., Sen A., Fitoussi J., The measurement of economic performance and social progress revisited, Commission on the Measurement of Economic Performance and Social Progress, (2009); Talberth J., Cobb C., Slattery N., The genuine progress indicator 2006, Redefining Progress, (2006); Thoreau H.D., Walden, Ovvero La Vita Nei Boschi, (1988); Human Development Report, (1992); Spina L.D., Ventura C., Viglianisi A., A multicriteria assessment model for selecting strategic projects in urban areas, Lecture Notes in Computer Science (Including Subseries Lecture Notes in Artificial Intelligence and Lecture Notes in Bioinformatics), 9788, pp. 414-427, (2016)</t>
  </si>
  <si>
    <t>L. Sdino; Department of Building Environment Science and Technology, Polytechnic of Milan, Milan, Italy; email: leo.sdino@polimi.it</t>
  </si>
  <si>
    <t>Springer Verlag</t>
  </si>
  <si>
    <t>Book chapter</t>
  </si>
  <si>
    <t>2-s2.0-85051854830</t>
  </si>
  <si>
    <t>Menon M.; Katz A.; Paretti M.C.</t>
  </si>
  <si>
    <t>Menon, Maya (57896058800); Katz, Andrew (57190808464); Paretti, Marie C. (8624605500)</t>
  </si>
  <si>
    <t>57896058800; 57190808464; 8624605500</t>
  </si>
  <si>
    <t>A Thematic and Trend Analysis of Engineering Education for Sustainable Development</t>
  </si>
  <si>
    <t>ASEE Annual Conference and Exposition, Conference Proceedings</t>
  </si>
  <si>
    <t>https://www.scopus.com/inward/record.uri?eid=2-s2.0-85138273657&amp;partnerID=40&amp;md5=4324f8d4a16262426576c4f4290bfb4c</t>
  </si>
  <si>
    <t>There is a push for integrating concepts of sustainability and sustainable development in engineering education. The U.S. National Society of Professional Engineers' Code of Ethics expects engineers “to adhere to the principles of sustainable development in order to protect the environment for future generations”. This push has resulted in significant research and efforts to reform engineering curricula to focus on sustainable development, or the “development that meets the needs of the present without compromising the ability of future generations to meet their own needs” in the 1987 Brundtland Commission's report. Such research and reform efforts can manifest in several forms and contexts, and it can be difficult to obtain a broader picture of how engineering education as a whole is progressing in this area. To help provide a view of that picture, this paper strives to understand the recent trends in engineering education research for sustainable development by analyzing the relationships between the increasingly popular topics of sustainability and sustainable development and how they have evolved over the past two decades. Using text network analysis, a natural language processing technique, this study explores the thematic structure of scholarly publications that address the integration of sustainability and/or sustainable development in engineering courses, across curricula and across disciplines. In particular, we extract the thematic structure of over 1,500 abstracts of conference proceedings published in the American Society of Engineering Education related to this issue. With the aid of co-occurrence network maps and epoch trend analysis, we identify the major topics among these engineering education studies. Analyses of these trends indicate that the topics of sustainability and sustainable development have been consistently addressed primarily in civil engineering education research for the past two decades. This implies that these topics have not appeared in many other disciplinary areas of research. In addition, renewable energy is one of the more prevalent topics within the area of engineering education for sustainable development. We report our detailed results by providing insights on how these topics have evolved over time, and the semantic similarities between topics that have similar trending patterns. © American Society for Engineering Education, 2022.</t>
  </si>
  <si>
    <t>Curricula; Engineering education; Engineering research; Natural language processing systems; Planning; Semantics; Code of Ethics; Education for sustainable development; Engineering curriculum; Engineering education research; Future generations; National society of professional engineers; Recent trends; Thematic analysis; Thematic structures; Trend analysis; Sustainable development</t>
  </si>
  <si>
    <t>National Science Foundation, NSF, (DGE-1735139)</t>
  </si>
  <si>
    <t>Funding text 1: Marie C. Paretti is a Professor of Engineering Education at Virginia Tech, where she is Associate Director of the Virginia Tech Center for Coastal Studies and Education Director of the interdisciplinary Disaster Resilience and Risk Management graduate program. She received a B.S. in chemical engineering and an M.A. in English from Virginia Tech, and a Ph.D. in English from the University of Wisconsin-Madison. Her research focuses on communication and collaboration, design education, and identity (including race, gender, class, and other demographic identities) in engineering. She was awarded a CAREER grant from the National Science Foundation to study expert teaching in capstone design courses, and she is PI or co-PI on numerous NSF grants exploring communication, teamwork, design, identity, and inclusion in engineering. Drawing on theories of situated learning and identity development, her research explores examines the ways in which engineering education supports students’ professional development in a range of contexts across multiple dimensions of identity.; Funding text 2: This amterialsibsed upon wa ork supported by the aNtional cSience oFution undenrdgranta number DGE-1735139. Any opinions, findings, and conclusions or recommendationsxespsed re in this amterial raheteoof thesuahorstnad necdessarioly re flencthtoevewtsiohfaNeti otlna Science oFution.nda</t>
  </si>
  <si>
    <t>Transforming Our World: The 2030 Agenda for Sustainable Development, (2015); Sustainable Engineering, (2017); Code of Ethics for Engineers, (2019); 14 Grand Challenges for Engineering, (2008); Crofton F. S., Educating for Sustainability: Opportunities in Undergraduate Engineering, Journal of Cleaner Production, 8, 5, pp. 397-405, (2000); Guerra A., Integration of Sustainability in Engineering Education: Why Is Pbl an Answer?, International Journal of Sustainability in Higher Education, 18, 3, pp. 436-454, (2017); McCormick M., Bielefeldt A. R., Swan C. W., Paterson K. G., Assessing Students' Motivation to Engage in Sustainable Engineering, Int J of Sus in Higher Ed, 16, 2, pp. 136-154, (2015); Report of the World Commission on Environment and Development: Our Common Future, (1987); What is Education for Sustainable Development?, (2016); Byrne E. P., Mullally G., Seeing Beyond Silos: Transdisciplinary Approaches to Education as a Means of Addressing Sustainability Issues, New Developments in Engineering Education for Sustainable Development, pp. 23-34, (2016); Rea S. C., Shiekh K., Zhu Q., Nieusma D., The Hidden Curriculum and the Professional Formation of Responsible Engineers: A Review of Relevant Literature in ASEE Conference Proceedings, the 2021 ASEE Virtual Annual Conference Content Access, (2021); Rule A., Cointet J.-P., Bearman P. S., Lexical Shifts, Substantive Changes, and Continuity in State of the Union Discourse, 1790-2014, Proc Natl Acad Sci USA, 112, 35, pp. 10837-10844, (2015)</t>
  </si>
  <si>
    <t>American Society for Engineering Education</t>
  </si>
  <si>
    <t>129th ASEE Annual Conference and Exposition: Excellence Through Diversity, ASEE 2022</t>
  </si>
  <si>
    <t>26 June 2022 through 29 June 2022</t>
  </si>
  <si>
    <t>Minneapolis</t>
  </si>
  <si>
    <t>ASEE Annu. Conf. Expos. Conf. Proc.</t>
  </si>
  <si>
    <t>2-s2.0-85138273657</t>
  </si>
  <si>
    <t>Wao J.O.</t>
  </si>
  <si>
    <t>Wao, Joel Ochieng (56700328600)</t>
  </si>
  <si>
    <t>Improving Creativity in the Value Engineering Process for Green Building Construction</t>
  </si>
  <si>
    <t>Construction Research Congress 2018: Sustainable Design and Construction and Education - Selected Papers from the Construction Research Congress 2018</t>
  </si>
  <si>
    <t>2018-April</t>
  </si>
  <si>
    <t>10.1061/9780784481301.077</t>
  </si>
  <si>
    <t>https://www.scopus.com/inward/record.uri?eid=2-s2.0-85048626652&amp;doi=10.1061%2f9780784481301.077&amp;partnerID=40&amp;md5=4b6016e2b35f94a7a47c080ea0ef1922</t>
  </si>
  <si>
    <t>Dept. of Construction Science and Management, Taylor School of Architecture and Construction Science, Tuskegee Univ., 1200 W. Montgomery Rd., Tuskegee, 36088, AL, United States</t>
  </si>
  <si>
    <t>Wao J.O., Dept. of Construction Science and Management, Taylor School of Architecture and Construction Science, Tuskegee Univ., 1200 W. Montgomery Rd., Tuskegee, 36088, AL, United States</t>
  </si>
  <si>
    <t>Value engineering (VE) methodology is a strategic systematic process that can bring together a multidisciplinary team of construction professionals in a workshop effort to conduct function analysis of systems to provide the owner with the best value of a project or service. Creativity is central to the success of the VE process. It AIDS in finding different ways to fulfill the functions of systems and in developing alternatives that are then evaluated to select better options suitable for a project. However, VE team leader may find it challenging to guide the team through VE creativity phase to produce valuable outcomes especially when sustainability goal is a requirement. Thus, this research analyzed the conventional VE methodology and proposed neuro-linguistic programming (NLP) approach to improve the VE creativity phase relative to green building design and construction. Specifically, the research aim was to remodel the conventional VE creativity phase to improve green building construction outcomes. VE course students were the research subjects. The research design was such that the control group used conventional creativity method while the experimental group used NLP method where they received training on the method before using it in creativity. Both the control and experimental groups were examined using a case study building. The students prepared VE final reports using the two methods that were then evaluated by faculty sustainability experts who rated the contribution of each of the recommended systems to building sustainability. Data analysis employed SAS v.9.4. The hypothesis was that the alternative creativity method would provide better sustainability outcomes. The results showed NLP method to be better than the conventional method and could be a useful inclusion in the VE methodology to provide better green building outcomes. © ASCE.</t>
  </si>
  <si>
    <t>Creativity; Green building construction; Neuro-linguistic programming (NLP); Sustainable construction; Value engineering</t>
  </si>
  <si>
    <t>Architectural design; Human computer interaction; Linguistics; Natural language processing systems; Students; Sustainable development; Teaching; Value engineering; Construction professionals; Creativity; Green building design; Green buildings; Multi-disciplinary teams; Neuro-linguistic programming (NLP); Sustainable construction; Value engineering process; Construction</t>
  </si>
  <si>
    <t>The Standard Practice for Performing Value Engineering (VE)/value Analysis (VA) of Projects, Products and Processes, (2014); Elder K., Elder B., Accessing creativity in value engineering studies through neuro-linguistic programming, Proc., SAVE International, (1998); EPA's Report on the Environment, (2017); Karunasena G., Ruthnayake R., Integrating sustainability concepts and value planning for sustainable construction, Built Environment Project and Asset Management, 6, 2, pp. 125-138, (2016); Miles L., The Cost Problem and the Value Engineering Approach, (1947); Rachwan R., Abotaleb I., Elgazouli M., The influence of value engineering and sustainability considerations on the project value, Procedia Environmental Sciences, 34, pp. 431-438, (2016); Value Methodology Standard (2015), (2017); Smith A., The NLP SCORE Model (Part 1: The Basics). Coaching Leaders, (2008); Sturt J., Ali S., Robertson W., Metcalfe Grove D M., Bourne C., Bridle C., Neuro-linguistic programming: A system review of the effects on health outcomes, British Journal of General Practice, 11, pp. 757-764, (2012); Wao J.O., Value engineering evaluation method for sustainable construction, Architecture Engineering Institute (AEI) Conference Proceedings, American Society of Civil Engineers (ASCE), (2017); Wao J., Ries R., Flood I., Kibert C., Refocusing value engineering for sustainable construction, 52nd ASC Annual International Conference Proceedings, (2016); Wao J., A review of the value engineering methodology: Limitations and solutions for sustainable construction, 55th SAVE International Annual Conference: SAVE Value Summit, (2015); Wao J.O., Value Engineering Methodology to Improve Building Sustainability Outcomes, (2014)</t>
  </si>
  <si>
    <t>J.O. Wao; Dept. of Construction Science and Management, Taylor School of Architecture and Construction Science, Tuskegee Univ., Tuskegee, 1200 W. Montgomery Rd., 36088, United States; email: jwao@tuskegee.edu</t>
  </si>
  <si>
    <t>Lee Y.; Harris R.; Wang C.; Harper C.; Berryman C.</t>
  </si>
  <si>
    <t>American Society of Civil Engineers (ASCE)</t>
  </si>
  <si>
    <t>Construction Institute (CI) of the American Society of Civil Engineers (ASCE); Construction Research Council</t>
  </si>
  <si>
    <t>Construction Research Congress 2018: Sustainable Design and Construction and Education, CRC 2018</t>
  </si>
  <si>
    <t>2 April 2018 through 4 April 2018</t>
  </si>
  <si>
    <t>New Orleans</t>
  </si>
  <si>
    <t>978-078448130-1</t>
  </si>
  <si>
    <t>Constr. Res. Congr.: Sustain. Des. Constr. Educ. - Sel. Pap. Constr. Res. Congr.</t>
  </si>
  <si>
    <t>2-s2.0-85048626652</t>
  </si>
  <si>
    <t>Boedijanto F.J.O.; Delina L.L.</t>
  </si>
  <si>
    <t>Boedijanto, Felice Janice Olivia (59166854900); Delina, Laurence L. (37261342100)</t>
  </si>
  <si>
    <t>59166854900; 37261342100</t>
  </si>
  <si>
    <t>Potentials and challenges of artificial intelligence-supported greenwashing detection in the energy sector</t>
  </si>
  <si>
    <t>Energy Research and Social Science</t>
  </si>
  <si>
    <t>10.1016/j.erss.2024.103638</t>
  </si>
  <si>
    <t>https://www.scopus.com/inward/record.uri?eid=2-s2.0-85195550155&amp;doi=10.1016%2fj.erss.2024.103638&amp;partnerID=40&amp;md5=2e18a4dba636c71816007e46544aa0f4</t>
  </si>
  <si>
    <t>Division of Environment and Sustainability, The Hong Kong University of Science and Technology, Clear Water Bay, Kowloon, Hong Kong</t>
  </si>
  <si>
    <t>Boedijanto F.J.O., Division of Environment and Sustainability, The Hong Kong University of Science and Technology, Clear Water Bay, Kowloon, Hong Kong; Delina L.L., Division of Environment and Sustainability, The Hong Kong University of Science and Technology, Clear Water Bay, Kowloon, Hong Kong</t>
  </si>
  <si>
    <t>Fossil fuel actors have been using greenwashing strategies to enhance their public image by making ‘green’ and ‘sustainable’ claims, which can be misleading for the investing public. This is particularly concerning as it can lead to the unwitting investment in carbon-intensive businesses and investments. The challenge lies in verifying the accuracy of environmental practices due to the vague language used in environmental reporting and disclosures. This Perspective proposes the use of Artificial Intelligence (AI)-supported greenwashing detection tools to help identify and scrutinise greenwashing practices, especially through web scraping, natural language processing, and life cycle assessments to assess the claims made in environmental reports and disclosures using examples from three cases to detect deceptive practices and promote transparency in the industry. However, for AI to be effective in detecting greenwashing practices, it is essential to have trustworthy and readily available databases, as well as human expert involvement to check for any biases in the AI's analysis. © 2024 Elsevier Ltd</t>
  </si>
  <si>
    <t>Artificial intelligence; Climate risks; Energy transition; Environmental reporting; Greenwashing</t>
  </si>
  <si>
    <t>Koehring M., The top 5 sustainability and climate trends to watch in 2023, De Economist, (2023); Rekker S., Chen G., Heede R., Ives M.C., Wade B., Greig C., Evaluating fossil fuel companies’ alignment with 1.5 C climate pathways. Nature, Climate Change, 13, 9, pp. 927-934, (2023); IEA, World Energy Balances: Overview, (2021); Friedlingstein P., Jones M.W., O'Sullivan M., Andrew R.M., Bakker D.C.E., Hauck J., Le Quere C., Peters G.P., Peters W., Pongratz J., Sitch S., Canadell J.G., Ciais P., Jackson R.B., Alin S.R., Anthoni P., Bates N.R., Becker M., Bellouin N., Bopp L., Chau T.T.T., Chevallier F., Chini L.P., Cronin M., Currie K.I., Decharme B., Djeutchouang L.M., Dou X., Evans W., Feely R.A., Feng L., Gasser T., Gilfillan D., Gkritzalis T., Grassi G., Gregor L., Gruber N., Gurses O., Harris I., Houghton R.A., Hurtt G.C., Iida Y., Ilyina T., Luijkx I.T., Jain A., Jones S.D., Kato E., Kennedy D., Klein Goldewijk K., Knauer J., Korsbakken J.I., Kortzinger A., Landschutzer P., Lauvset S.K., Lefevre N., Lienert S., Liu J., Marland G., McGuire P.C., Melton J.R., Munro D.R., Nabel J.E.M.S., Nakaoka S.-I., Niwa Y., Ono T., Pierrot D., Poulter B., Rehder G., Resplandy L., Robertson E., Rodenbeck C., Rosan T.M., Schwinger J., Schwingshackl C., Seferian R., Sutton A.J., Sweeney C., Tanhua T., Tans P.P., Tian H., Tilbrook B., Tubiello F., van der Werf G.R., Vuichard N., Wada C., Wanninkhof R., Watson A.J., Willis D., Wiltshire A.J., Yuan W., Yue C., Yue X., Zaehle S., Zeng J., Global Carbon Budget 2021, Earth Syst. Sci. Data, 14, pp. 1917-2005, (2022); Ritchie H., Rosado P., Fossil Fuels, (2017); Ritchie R., What Are the Safest and Cleanest Sources of Energy?, (2020); Brown S., Hanson S., Nicholls R.J., Implications of sea-level rise and extreme events around Europe: a review of coastal energy infrastructure, Clim. Change, 122, 1-2, pp. 81-95, (2014); Krane J., Climate change and fossil fuel: an examination of risks for the energy industry and producer states, MRS Energy &amp; Sustainability, 4, (2017); Worland J., 24, (2023); 1, (2023); The global risks report 2024. World, Economic Forum, (2024); Green F., Kuch D., Counting Carbon or Counting Coal? Anchoring Climate Governance in Fossil Fuel–Based Accountability Frameworks, Global Environmental Politics, 22, 4, pp. 48-69, (2022); Li M., Trencher G., Asuka J., The clean energy claims of BP, Chevron, ExxonMobil and Shell: a mismatch between discourse, actions and investments, PloS One, 17, 2, (2022); Davila G., Floodlight, &amp; DeSmog UK., Carbon capture project is “band-aid” to greenwash $10bn LNG plant, locals say, The Guardian., (2023); Mooney A., Hodgson C., UN chief attacks oil and gas industry’ planet wreckers’ over fossil fuel expansion. Financial, Times, (2023); Lyon T.P., Montgomery A.W., The means and end of greenwash, Organ. Environ., 28, 2, pp. 223-249, (2015); Gatti L., Pizzetti M., Seele P., Green lies and their effect on intention to invest, J. Bus. Res., 127, pp. 228-240, (2021); Perkins T., “A sea of misinformation”: FTC to address industry greenwashing complaints, The Guardian., (2023); European Commission, Screening of Websites for ‘Greenwashing’: Half of Green Claims Lack Evidence, (2021); European Climate Pact, June 30, (2022); Szabo S., Webster J., Perceived greenwashing: the effects of green marketing on environmental and product perceptions, J. Bus. Ethics, 171, pp. 719-739, (2021); Am J.B., Doshi V., Noble S., Malik A., February 6, (2023); Mathis W., Weinstein A., Shell accused of greenwashing by climate group in SEC claim, Bloomberg.com, (2023); Chen Q., Duan Y., Impact of information disclosure on global supply chain greenwashing: is more information transparency always better?, Transportation Research Part E: Logistics and Transportation Review, 178, (2023); Cojoianu T., Hoepner A.G., Ifrim G., Lin Y., Greenwatch-Shing: Using AI to Detect Greenwashing, (2020); Patchell J., Can the implications of the GHG protocol's scope 3 standard be realized?, J. Clean. Prod., 185, pp. 941-958, (2018); Zewe A., December 5, (2023); Moodaley W., Telukdarie A., Greenwashing, sustainability reporting, and artificial intelligence: a systematic literature review, Sustainability, 15, 2, (2023); Stammbach D., Webersinke N., Bingler J.A., Kraus M., Leippold M., A dataset for detecting real-world environmental claims, Center for Law &amp; Economics Working Paper Series, 2022, 7, (2022); Colaert V., Grau-Audibert A., Funered U., January 18, (2023); Lien A.S., Machine Learning to Detect Corporate Greenwashing, (2023); Falcao S.M.F., Bezerra R.A.R., da Luz S.G.R., Concepts and forms of greenwashing: a systematic review, Environ. Sci. Eur., 32, 1, (2020); Schultz M.D., Seele P., Business Legitimacy and Communication Ethics: Discussing Greenwashing and Credibility beyond Habermasian Idealism, pp. 655-669, (2020); Torelli R., Balluchi F., Lazzini A., Greenwashing and environmental communication: effects on stakeholders’ perceptions, Business Strategy and the Environment, 29, 2, pp. 407-421, (2020); Nguyen A.T., Parker L., Brennan L., Lockrey S., A consumer definition of eco-friendly packaging, J. Clean. Prod., 252, (2020); Megura M., Gunderson R., Better poison is the cure? Critically examining fossil fuel companies, climate change framing, and corporate sustainability reports, Energy Res. Soc. Sci., 85, (2022); Bohm S., Sullivan S., Negotiating Climate Change in Crisis, (2021); Walker H., May 21, (2010); Lindwall C., February 9, (2023); Winston L.E., Clean Coal Technology: Environmental Solution or Greenwashing?, (2009); Parguel B., Benoit-Moreau F., Russell C.A., Can evoking nature in advertising mislead consumers? The power of ‘executional greenwashing’, Int. J. Advert., 34, 1, pp. 107-134, (2015); (2014); Ignacio R.J., Glencore underreported methane emissions – Australian NGO. S&amp;P global market, Intelligence, (2022); Tang K.Y., Chang C.Y., Hwang G.J., Trends in artificial intelligence-supported e-learning: a systematic review and co-citation network analysis (1998–2019), Interact. Learn. Environ., 31, 4, pp. 2134-2152, (2023); De Villiers C., Dimes R., Molinari M., How will AI text generation and processing impact sustainability reporting? Critical analysis, a conceptual framework and avenues for future research, Sustainability Accounting, Management and Policy Journal, 15, 1, pp. 96-118, (2024); Siebel T., Without AI, we won't meet ESG goals and address climate change. World, Economic Forum., (2023); Schmidt S., Kinne J., Lautenbach S., Blaschke T., Lenz D., Resch B., Greenwashing in the US metal industry? A novel approach combining SO&lt;sub&gt;2&lt;/sub&gt; concentrations from satellite data, a plant-level firm database and web text mining, Sci. Total Environ., 835, (2022); Kishan S., August 11, (2021); GreenWatch, 29, (2022); Ni J., Bingler J., Colesanti-Senni C., Kraus M., Gostlow G., Schimanski T., (2023); Bingler J.A., Kraus M., Leippold M., Webersinke N., Cheap talk and cherry-picking: what ClimateBert has to say on corporate climate risk disclosures, Financ. Res. Lett., 47, (2022); Gardner A.M., What Are Artificial Intelligence (AI) and Machine Learning (ML)?, (2022); ClimateTRACE, Climate Trace Unveils Open Emissions Database of More than 352 Million Assets, (2023); Dauvergne P., AI in the Wild: Sustainability in the Age of Artificial Intelligence, (2020); Myers D., Mohawesh R., Chellaboina V.I., Sathvik A.L., Venkatesh P., Ho Y.H., Jararweh Y., Foundation and Large Language Models: Fundamentals, Challenges, Opportunities, and Social Impacts, pp. 1-26, (2023); Kaab A., Sharifi M., Mobli H., Nabavi-Pelesaraei A., Chau K.W., Combined life cycle assessment and artificial intelligence for prediction of output energy and environmental impacts of sugarcane production, Sci. Total Environ., 664, pp. 1005-1019, (2019); Zharfpeykan R., Representative account or greenwashing? Voluntary sustainability reports in Australia's mining/metals and financial services industries, Bus. Strateg. Environ., 30, 4, pp. 2209-2223, (2021); Rouen E., Sachdeva K., Yoon A., The evolution of ESG reports and the role of voluntary standards, Available at SSRN, (2023); Mateo-Marquez A.J., Gonzalez-Gonzalez J.M., Zamora-Ramirez C., An international empirical study of greenwashing and voluntary carbon disclosure, J. Clean. Prod., 363, (2022); Wachira M.M., Berndt T., Romero C.M., The adoption of international sustainability and integrated reporting guidelines within a mandatory reporting framework: lessons from South Africa, Social Responsibility Journal, 16, 5, pp. 613-629, (2020); Thonipara A., Sternberg R., Proeger T., Haefner L., Digital divide, craft firms’ websites and urban-rural disparities—empirical evidence from a web-scraping approach, Review of Regional Research, 43, 1, pp. 69-99, (2023); Zheng Y., Rowell B., Chen Q., Kim J.Y., Al Kontar R., Yang X.J., Lester C.A., Designing human-centered AI to prevent medication dispensing errors: focus group study with pharmacists, JMIR Formative Research, 7, 1, (2023); Debnath R., Creutzig F., Sovacool B.K., Shuckbrugh E., Harnessing human and machine intelligence for planetary-level climate action, npj Climate Action, 2, (2023); Schramowski P., Turan C., Andersen N., Rothkopf C.A., Kersting K., Large pre-trained language models contain human-like biases of what is right and wrong to do, Nature Machine Intelligence, 4, pp. 258-268, (2022); Wellner G.P., When AI Is Gender-biased, Humana Mente Journal of Philosophical Studies, 13, 37, pp. 127-150, (2020); Pessach D., Shmueli E., Improving fairness of artificial intelligence algorithms in privileged-group selection Bias data settings, Expert Syst. Appl., 185, (2021); Weidinger L., Uesato J., Rauh M., Griffin C., Huang P.S., Mellor J.; Khder M.A., Web scraping or web crawling: state of art, techniques, approaches and application, International Journal of Advances in Soft Computing &amp; Its Applications, 13, 3, (2021)</t>
  </si>
  <si>
    <t>L.L. Delina; Division of Environment and Sustainability, The Hong Kong University of Science and Technology, Kowloon, Clear Water Bay, Hong Kong; email: lld@ust.hk</t>
  </si>
  <si>
    <t>Energy Res. Soc. Sci.</t>
  </si>
  <si>
    <t>Short survey</t>
  </si>
  <si>
    <t>2-s2.0-85195550155</t>
  </si>
  <si>
    <t>Koloski B.; Montariol S.; Purver M.; Pollak S.</t>
  </si>
  <si>
    <t>Koloski, Boshko (57222028629); Montariol, Syrielle (57212342147); Purver, Matthew (12446164000); Pollak, Senja (55543643800)</t>
  </si>
  <si>
    <t>57222028629; 57212342147; 12446164000; 55543643800</t>
  </si>
  <si>
    <t>Knowledge informed sustainability detection from short financial texts</t>
  </si>
  <si>
    <t>https://www.scopus.com/inward/record.uri?eid=2-s2.0-85153328409&amp;partnerID=40&amp;md5=21e69db1673a6a1f66f42b6d1f394259</t>
  </si>
  <si>
    <t>Jožef Stefan Institute, Slovenia; International Postgraduate School Jožef Stefan, Slovenia; Queen Mary University of London, United Kingdom</t>
  </si>
  <si>
    <t>Koloski B., Jožef Stefan Institute, Slovenia, International Postgraduate School Jožef Stefan, Slovenia; Montariol S., Jožef Stefan Institute, Slovenia; Purver M., Jožef Stefan Institute, Slovenia, Queen Mary University of London, United Kingdom; Pollak S., Jožef Stefan Institute, Slovenia</t>
  </si>
  <si>
    <t>Nowadays in the finance world, there is a global trend for responsible investing, linked with a growing need for developing automated methods for analysing Environmental, Social and Governance (ESG) related elements in financial texts. In this work we propose a solution to the FinSim4-ESG task, consisting in classifying sentences from financial reports as sustainable or unsustainable. We propose a novel knowledge-based latent heterogeneous representation that relies on knowledge from taxonomies, knowledge graphs and multiple contemporary document representations. We hypothesize that an approach based on a combination of knowledge and document representations can introduce significant improvement over conventional document representation approaches. We perform ensembling, both at the classifier level and at the representation level (late-fusion and early-fusion). The proposed approaches achieve competitive accuracy of 89% and are 5.85% behind the best score in the shared task.  ©2022 Association for Computational Linguistics.</t>
  </si>
  <si>
    <t>Computational linguistics; Knowledge graph; Natural language processing systems; Sustainable development; Automated methods; Contemporary documents; Document Representation; Early fusion; Financial reports; Global trends; Knowledge based; Knowledge graphs; Knowledge-representation; Late fusion; Finance</t>
  </si>
  <si>
    <t>Javna Agencija za Raziskovalno Dejavnost RS, ARRS, (J5-2554, P2-0103)</t>
  </si>
  <si>
    <t>The authors acknowledge the financial support from the Slovenian Research Agency for research core funding (No. P2-0103), as well as for funding of the research project Quantitative and qualitative analysis of the unregulated corporate financial reporting (No. J5-2554).</t>
  </si>
  <si>
    <t>Amel-Zadeh Amir, Serafeim George, Why and how investors use esg information: Evidence from a global survey, Financial Analysts Journal, 74, 3, pp. 87-103, (2018); Armbrust Felix, Schafer Henry, Klinger Roman, A computational analysis of financial and environmental narratives within financial reports and its value for investors, Proceedings of the 1st Joint Workshop on Financial Narrative Processing and MultiLing Financial Summarisation, pp. 181-194, (2020); Aula Pekka, Social media, reputation risk and ambient publicity management, Strategy &amp; leadership, (2010); Balakrishnan Ramji, Qiu Xin Ying, Srinivasan Padmini, On the predictive ability of narrative disclosures in annual reports, European Journal of Operational Research, 202, 3, pp. 789-801, (2010); Bordes Antoine, Usunier Nicolas, Garcia-Duran Alberto, Weston Jason, Yakhnenko Oksana, Translating embeddings for modeling multirelational data, Advances in Neural Information Processing Systems, 26; (2013); Cashman Dylan, Xu Shenyu, Das Subhajit, Heimerl Florian, Liu Cong, Rukh Humayoun Shah, Gleicher Michael, Endert Alex, Chang Remco, Cava: A visual analytics system for exploratory columnar data augmentation using knowledge graphs, IEEE Transactions on Visualization and Computer Graphics, 27, 2, pp. 1731-1741, (2020); Devlin Jacob, Chang Ming-Wei, Lee Kenton, Toutanova Kristina, Bert: Pre-training of deep bidirectional transformers for language understanding, (2018); Dumais Susan T, Furnas George W, Landauer Thomas K, Deerwester Scott, Harshman Richard, Using latent semantic analysis to improve access to textual information, Proceedings of the SIGCHI conference on Human factors in computing systems, pp. 281-285, (1988); Fellbaum Christiane, WordNet: An Electronic Lexical Database, (1998); Guo Tian, Jamet Nicolas, Betrix Valentin, Piquet Louis-Alexandre, Hauptmann Emmanuel, Esg2risk: A deep learning framework from esg news to stock volatility prediction, (2020); Kogan Shimon, Levin Dimitry, Routledge Bryan R, Sagi Jacob S, Smith Noah A, Predicting risk from financial reports with regression, Proceedings of Human Language Technologies: The 2009 Annual Conference of the North American Chapter of the Association for Computational Linguistics, pp. 272-280, (2009); Koloski Boshko, Stepisnik- Perdih Timen, Pollak Senja, Skrlj Blaz, Identification of covid-19 related fake news via neural stacking, International Workshop on Combating Online Hostile Posts in Regional Languages during Emergency Situation, pp. 177-188, (2021); Koloski Boshko, Perdih Timen Stepisnik, Robnik-Sikonja Marko, Pollak Senja, Skrlj Blaz, Knowledge graph informed fake news classification via heterogeneous representation ensembles, Neurocomputing, 496, pp. 208-226, (2022); Loughran Tim, McDonald Bill, When is a liability not a liability? textual analysis, dictionaries, and 10-ks, The Journal of Finance, 66, 1, pp. 35-65, (2011); Mansar Youness, Kang Juyeon, Maarouf Ismail El, The finsim-2 2021 shared task: Learning semantic similarities for the financial domain, Companion Proceedings of the Web Conference 2021, WWW '21, pp. 288-292, (2021); Mehra Srishti, Louka Robert, Zhang Yixun, ESGBERT: Language model to help with classification tasks related to companies' environmental, social, and governance practices, Embedded Systems and Applications. Academy and Industry Research Collaboration Center (AIRCC), (2022); Nagy Zoltan Imre, Kassam Altaf, Lee Linda-Eling, Can esg add alpha? an analysis of esg tilt and momentum strategies, The Journal of Investing, 25, pp. 113-124, (2016); Purver Matthew, Martinc Matej, Ichev Riste, Loncarski Igor, Sitar Katarina, Aljosa Valentincic, Pollak Senja, Tracking changes in ESG representation: Initial investigations in uk annual reports, Proceedings of the First Computing Social Responsibility Workshop -NLP Approaches to Corporate Social Responsibilities (CSR-NLP I) 2022, co-located with LREC 2022, (2022); Qiu Xin Ying, Srinivasan Padmini, Street Nick, Exploring the forecasting potential of company annual reports, Proceedings of the American Society for Information Science and Technology, 43, 1, pp. 1-15, (2006); Reimers Nils, Gurevych Iryna, Sentence-bert: Sentence embeddings using siamese bert-networks, Proceedings of the 2019 Conference on Empirical Methods in Natural Language Processing, 11, (2019); Sammut Claude, Webb Geoffrey I., TF-IDF, pp. 986-987, (2010); Sanh Victor, Debut Lysandre, Chaumond Julien, Wolf Thomas, Distilbert, a distilled version of bert: smaller, faster, cheaper and lighter, (2019); Serafeim George, Yoon Aaron, Stock price reactions to esg news: The role of esg ratings and disagreement, Review of accounting studies, pp. 1-31, (2022); Shorten Connor, Khoshgoftaar Taghi M, Furht Borko, Text data augmentation for deep learning, Journal of big Data, 8, 1, pp. 1-34, (2021); Skrlj Blaz, Martinc Matej, Lavrac Nada, Pollak Senja, autobot: evolving neuro-symbolic representations for explainable low resource text classification, Machine Learning, (2021); Sokolov Alik, Mostovoy Jonathan, Ding Jack, Seco Luis, Building machine learning systems for automated ESG scoring, The Journal of Impact and ESG Investing, 1, 3, pp. 39-50, (2021); Sun Zhiqing, Deng Zhi-Hong, Nie Jian-Yun, Tang Jian, Rotate: Knowledge graph embedding by relational rotation in complex space, International Conference on Learning Representations, (2019); Tang Zhenwei, Pei Shichao, Zhang Zhao, Zhu Yongchun, Zhuang Fuzhen, Hoehndorf Robert, Zhang Xiangliang, Positive-unlabeled learning with adversarial data augmentation for knowledge graph completion, (2022); Tavchioski Ilija, Koloski Boshko, Skrlj Blaz, Pollak Senja, E8-IJS@LT-EDI-ACL2022 - BERT, AutoML and knowledge-graph backed detection of depression, Proceedings of the Second Workshop on Language Technology for Equality, Diversity and Inclusion, pp. 251-257, (2022); Vaswani Ashish, Shazeer Noam, Parmar Niki, Uszkoreit Jakob, Jones Llion, Gomez Aidan N, Kaiser Lukasz, Polosukhin Illia, Attention is all you need, Advances in neural information processing systems, 30, (2017); Vrandecic Denny, Krotzsch Markus, Wikidata: a free collaborative knowledgebase, Communications of the ACM, 57, 10, pp. 78-85, (2014); Yang Bishan, Yih Wen-tau, He Xiaodong, Gao Jianfeng, Deng Li, Embedding entities and relations for learning and inference in knowledge bases, (2014); Yang Yi, Christopher Siy Uy Mark, Huang Allen, Finbert: A pretrained language model for financial communications, CoRR, (2020); Yasunaga Michihiro, Leskovec Jure, Liang Percy, Linkbert: Pretraining language models with document links, (2022); Skrlj Blaz, Martinc Matej, Kralj Jan, Lavrac Nada, Pollak Senja, tax2vec: Constructing interpretable features from taxonomies for short text classification, Computer Speech &amp; Language, 65, (2021)</t>
  </si>
  <si>
    <t>2-s2.0-85153328409</t>
  </si>
  <si>
    <t>Contextualizing injury severity from occupational accident reports using an optimized deep learning prediction model</t>
  </si>
  <si>
    <t>e1985</t>
  </si>
  <si>
    <t>10.7717/peerj-cs.1985</t>
  </si>
  <si>
    <t>PeerJ Comput. Sci.</t>
  </si>
  <si>
    <t>Duine M.</t>
  </si>
  <si>
    <t>Duine, Maaike (57219743144)</t>
  </si>
  <si>
    <t>Summary Report APE 2023, 10-12 January, Berlin, Germany Berlin Re-Visited: Building Technological Support for Scholarship and Scientific Publishing</t>
  </si>
  <si>
    <t>Information Services and Use</t>
  </si>
  <si>
    <t>10.3233/ISU-230189</t>
  </si>
  <si>
    <t>https://www.scopus.com/inward/record.uri?eid=2-s2.0-85181036505&amp;doi=10.3233%2fISU-230189&amp;partnerID=40&amp;md5=712467e48102e8de37364eb26bf12dbe</t>
  </si>
  <si>
    <t>Berlin, Germany</t>
  </si>
  <si>
    <t>Duine M., Berlin, Germany</t>
  </si>
  <si>
    <t>This paper summarizes the 18th Academic Publishing in Europe (APE) Conference: Berlin Re-Visited: Building Technological Support for Scholarship and Scientific Publishing, held as a hybrid event 10 and 11 January 2023, and organized by the Berlin Institute of Scholarly Publishing (BISP), a not-for-profit organization dedicated to bringing publishers, researchers, funders, and policymakers together. This year's conference theme “Out with the old, in with the new!” was discussed and presented in keynote speeches, the APE lecture, and several panel discussions. Current challenges within scholarly publishing, e.g., with research integrity, trust, and research assessment, have much to do with the old ways of doing things. To move science forward, new technologies and innovations, like the decentralized web, FAIR digital objects, and blockchain technology are needed to shape new paradigms. In many sessions it was stressed that not just new technologies are needed to move science forward, but human collaboration and partnerships as well. The changing role of the journal and the importance to recognize more diverse research outputs, beyond the journal article, was a topic of importance. Not only research assessment reforms and improved collaboration amongst different stakeholder groups are needed to address this, new publishing systems, better metadata, and open infrastructures as well. A session presenting different start-ups showcased how Artificial Intelligence, Natural Language Processing and software technology can be used to tackle problems in e.g., finding relevant funders and peer reviewers, and detecting image plagiarism. It was also discussed what publishers can do to help achieve the Sustainable Development Goals. Collaboration, data transparency and sharing best practices amongst researchers, funders, and policy makers are key. Another important topic during this year's APE was how publishers can support Early Career Researchers: establishing new workflows and infrastructures that enable publication of a wider range of research outputs, and broader recognition of these outputs, will incentivize ECRs. This year's APE was concluded with the APE Award Ceremony. The winner - Vsevolod Solovyov from Prophy - has used AI to enhance the current peer review system and made a very important contribution to improving the scholarly communication system. © 2024 - The authors. Published by IOS Press. This is an Open Access article distributed under the terms of the Creative Commons Attribution-NonCommercial License (CC BY-NC 4.0).</t>
  </si>
  <si>
    <t>APE 2023; artificial intelligence (AI); data management; diversity and equity; early career researcher; FAIR digital objects; FAIR principles; inclusion; innovation; nanopublications; open access; open infrastructure; open science; paper mills; persistent identifiers; predatory journals; publishing trends; research assessment; research integrity; research metrics; research outputs; scholarly communication; scholarly infrastructure; scholarly record; sustainability; Sustainable development goals</t>
  </si>
  <si>
    <t>Artificial intelligence; Information management; Natural language processing systems; Software engineering; Academic publishing; Academic publishing in europe 2023; Artificial intelligence; Digital Objects; Diversity and equity; Early career researcher; FAIR digital object; FAIR principle; Innovation; Nanopublication; Open infrastructure; Open science; OpenAccess; Paper mill; Persistent identifier; Predatory journal; Publishing trend; Research assessment; Research integrities; Research metrics; Research outputs; Scholarly communication; Scholarly infrastructure; Scholarly record; Sustainable development goal; Sustainable development</t>
  </si>
  <si>
    <t>Digital Science; Marta Dossi; Bundesinstitut für Sportwissenschaft, BISp</t>
  </si>
  <si>
    <t xml:space="preserve">Before the 18th APE was closed by Marta Dossi (BISP), the APE Award for Innovation in Scholarly Communication, supported by Digital Science, was handed out by Daniel Hook. There were two honorable mentions: Dr. Joshua Nicholson for his work on extending citations to become more multidimensional and valuable. And Dr. Vivienne Bachelet for her work to create a fully multilingual end-to-end platform for scholarly publishing. Vsevolod Solovyov (Prophy) won the APE Award for his work to make reviewers more discoverable and thus helping to ensure that research is correctly and efficiently reviewed. </t>
  </si>
  <si>
    <t>Curry S., Gadd E., Wilsdon J., Harnessing the Metric Tide: indicators, infrastructures &amp; priorities for UK responsible research assessment, Research on Research Institute, (2022)</t>
  </si>
  <si>
    <t>M. Duine; Berlin, Germany; email: maaike_duine@hotmail.com</t>
  </si>
  <si>
    <t>IOS Press BV</t>
  </si>
  <si>
    <t>ISUSD</t>
  </si>
  <si>
    <t>Inf Serv Use</t>
  </si>
  <si>
    <t>All Open Access; Bronze Open Access</t>
  </si>
  <si>
    <t>2-s2.0-85181036505</t>
  </si>
  <si>
    <t>Li J.; Chen W.-H.; Xu Q.; Shah N.; MacKey T.</t>
  </si>
  <si>
    <t>Li, Jiawei (57209587966); Chen, Wen-Hao (57218157761); Xu, Qing (57209582523); Shah, Neal (57209584462); MacKey, Timothy (30067646600)</t>
  </si>
  <si>
    <t>57209587966; 57218157761; 57209582523; 57209584462; 30067646600</t>
  </si>
  <si>
    <t>Leveraging Big Data to Identify Corruption as an SDG Goal 16 Humanitarian Technology</t>
  </si>
  <si>
    <t>2019 IEEE Global Humanitarian Technology Conference, GHTC 2019</t>
  </si>
  <si>
    <t>10.1109/GHTC46095.2019.9033129</t>
  </si>
  <si>
    <t>https://www.scopus.com/inward/record.uri?eid=2-s2.0-85082666025&amp;doi=10.1109%2fGHTC46095.2019.9033129&amp;partnerID=40&amp;md5=c6b481c9d330a4d3171fe1beebdfa8fb</t>
  </si>
  <si>
    <t>UCSD Extension, University of California, San Diego, United States; University of California, Department of Computer Science and Engineering, San Diego, United States</t>
  </si>
  <si>
    <t>Li J., UCSD Extension, University of California, San Diego, United States; Chen W.-H., University of California, Department of Computer Science and Engineering, San Diego, United States; Xu Q., UCSD Extension, University of California, San Diego, United States; Shah N., UCSD Extension, University of California, San Diego, United States; MacKey T., University of California, Department of Computer Science and Engineering, San Diego, United States</t>
  </si>
  <si>
    <t>Corruption is a serious impediment to global goals of ensuring sustainable development and is now a threat specifically recognized in the UN Sustainable Development Goals under Target 16.5. Though corruption remains challenging to identify, measure, and combat, technology advances provide new opportunities to advance humanitarian goals, including the detection of corruption reported by the public. In this study, we address this challenge by developing a method using an unsupervised machine learning model to detect reports of corruption-related activity on the micro-blogging platform Twitter. In total, we collected over 6 million tweets containing keywords related to corruption between January and February 2019. We use the Biterm Topic Model to then isolate tweets from users who report corruption and found that most topics focus on police bribery and corruption in health-care. Though preliminary, these results shave the potential of identifying the scope and prevalence of corruption in society and also advance shared goals of combating corruption and advancing sustainable development in the 21st century. Index TermsCorruption, Machine Learning, Natural Language Processing, Topic modeling. © 2019 IEEE.</t>
  </si>
  <si>
    <t>Corruption; Machine Learning; Natural Language Processing; Topic modeling</t>
  </si>
  <si>
    <t>Big data; Learning algorithms; Learning systems; Machine learning; Modeling languages; Natural language processing systems; Planning; Sustainable development; Corruption; Humanitarian technologies; Micro-blogging platforms; NAtural language processing; Technology advances; Topic Modeling; Unsupervised machine learning; Crime</t>
  </si>
  <si>
    <t>MacKey T.K., Vian T., Kohler J., The sustainable development goals as a framework to combat health-sector corruption, Bulletin of the World Health Organization, (2018); MacKey T.K., Kohler J., Lewis M., Vian T., Combating corruption in global health, Science Translational Medicine, 9, (2017); Joudaki H., Rashidian A., Minaei-Bidgoli B., Mahmoodi M., Geraili B., Nasiri M., Arab M., Using data mining to detect health care fraud and abuse: A review of literature, Global Journal of Health Science, (2014); Poushter J., Bishop C., Chwe H., Social media use continues to rise in developing countries but plateaus across developed ones, Pew Research Center, 22, (2018); Yan X., Guo J., Lan Y., Cheng X., A biterm topic model for short texts, Proceedings of the 22Nd International Conference on World Wide Web, Ser. WWW '13, pp. 1445-1456, (2013); Wang X., Lafreniere B., Grossman T., Leveraging communitygenerated videos and command logs to classify and recommend software workflows, Proceedings of the 2018 CHI Conference on Human F CHI '18, pp. 2851-28513, (2018); Asaki, Ono S., Query Expansion for Microblog Retrieval Focusing on An Ensemble of Features, (2018); Chu V.W., Wong R.K., Fong S.J., Chi C.-H., Emerging service orchestration discovery and monitoring, IEEE Transactions on Services Computing, 10, pp. 889-901, (2017); Cortes C., Vapnik V., Support-vector networks, Machine Learning, 20, pp. 273-297, (1995); Freund Y., Mason L., The alternating decision tree learning algorithm, Icml, 99, pp. 124-133, (1999); Hochreiter S., Schmidhuber J., Long short-term memory, Neural Computation, 9, pp. 1735-1780, (1997); Joachims T., A probabilistic analysis of the rocchio algorithm with tfidf for text categorization, Carnegie-mellon Univ Pittsburgh Pa Dept of Computer Science, (1996); Keller J.M., Gray M.R., Givens J.A., A fuzzy k-nearest neighbor algorithm, IEEE Transactions on Systems, Man, and Cybernetics, 4, pp. 580-585, (1985)</t>
  </si>
  <si>
    <t>9th Annual IEEE Global Humanitarian Technology Conference, GHTC 2019</t>
  </si>
  <si>
    <t>17 October 2019 through 20 October 2019</t>
  </si>
  <si>
    <t>Seattle</t>
  </si>
  <si>
    <t>978-172811780-5</t>
  </si>
  <si>
    <t>IEEE Glob. Humanit. Technol. Conf., GHTC</t>
  </si>
  <si>
    <t>2-s2.0-85082666025</t>
  </si>
  <si>
    <t>Squires A.; Clark-Cutaia M.; Henderson M.D.; Arneson G.; Resnik P.</t>
  </si>
  <si>
    <t>Squires, Allison (7004437013); Clark-Cutaia, Maya (55934061900); Henderson, Marcus D. (57221229375); Arneson, Gavin (57673302600); Resnik, Philip (6602712741)</t>
  </si>
  <si>
    <t>7004437013; 55934061900; 57221229375; 57673302600; 6602712741</t>
  </si>
  <si>
    <t>“Should I stay or should I go?” Nurses' perspectives about working during the Covid-19 pandemic's first wave in the United States: A summative content analysis combined with topic modeling</t>
  </si>
  <si>
    <t>International Journal of Nursing Studies</t>
  </si>
  <si>
    <t>10.1016/j.ijnurstu.2022.104256</t>
  </si>
  <si>
    <t>https://www.scopus.com/inward/record.uri?eid=2-s2.0-85129768194&amp;doi=10.1016%2fj.ijnurstu.2022.104256&amp;partnerID=40&amp;md5=1964c9fd8b64fdc942524bd248dd82a4</t>
  </si>
  <si>
    <t>Rory Meyers College of Nursing, New York University, 433 First Avenue, 6th Floor, New York, 10010, NY, United States; School of Nursing, Johns Hopkins University, Baltimore, MD, United States; Department of Linguistics and Institute for Advanced Computer Studies, University of Maryland, College Park, MD, United States</t>
  </si>
  <si>
    <t>Squires A., Rory Meyers College of Nursing, New York University, 433 First Avenue, 6th Floor, New York, 10010, NY, United States; Clark-Cutaia M., Rory Meyers College of Nursing, New York University, 433 First Avenue, 6th Floor, New York, 10010, NY, United States; Henderson M.D., School of Nursing, Johns Hopkins University, Baltimore, MD, United States; Arneson G., Rory Meyers College of Nursing, New York University, 433 First Avenue, 6th Floor, New York, 10010, NY, United States; Resnik P., Department of Linguistics and Institute for Advanced Computer Studies, University of Maryland, College Park, MD, United States</t>
  </si>
  <si>
    <t>Background: The COVID-19 pandemic had its first peak in the United States between April and July of 2020, with incidence and prevalence rates of the virus the greatest in the northeastern coast of the country. At the time of study implementation, there were few studies capturing the perspectives of nurses working the frontlines of the pandemic in any setting as research output in the United States focused largely on treating the disease. Objective: The purpose of this study was to capture the perspectives of nurses in the United States working the frontlines of the COVID-19 pandemic's first wave. We were specifically interested in examining the impact of the pandemic on nurses' roles, professional relationships, and the organizational cultures of their employers. Design: We conducted an online qualitative study with a pragmatic design to capture the perspectives of nurses working during the first wave of the United States COVID-19 pandemic. Through social networking recruitment, frontline nurses from across the country were invited to participate. Participants provided long form, text-based responses to four questions designed to capture their experiences. A combination of Latent Dirichlet Allocation–a natural language processing technique–along with traditional summative content analysis techniques were used to analyze the data. Setting: The United States during the COVID-19 pandemic's first wave between May and July of 2020. Results: A total of 318 nurses participated from 29 out of 50 states, with 242 fully completing all questions. Findings suggested that the place of work mattered significantly in terms of the frontline working experience. It influenced role changes, risk assumption, interprofessional teamwork experiences, and ultimately, likelihood to leave their jobs or the profession altogether. Organizational culture and its influence on pandemic response implementation was a critical feature of their experiences. Conclusions: Findings suggest that organizational performance during the pandemic may be reflected in nursing workforce retention as the risk for workforce attrition appears high. It was also clear from the reports that nurses appear to have assumed higher occupational risks during the pandemic when compared to other providers. The 2020 data from this study also offered a number of signals about potential threats to the stability and sustainability of the US nursing workforce that are now manifesting. The findings underscore the importance of conducting health workforce research during a crisis in order to discern the signals of future problems or for long-term crisis response. Tweetable abstract: @US nurses report assuming higher risks when delivering care than other healthcare personnel. @Healthcare leaders made the difference for nurses during the pandemic. How many nurses leave their employer in the next year will tell you who was good, who wasn't. @It was all about the team. Organizations with nurses' reporting effective interprofessional teamwork had a more resilient pandemic workforce. © 2022 Elsevier Ltd</t>
  </si>
  <si>
    <t>COVID-19; Health care organizations; Health care systems; Health policy; Health workforce; Nurses; Nursing; Pandemic</t>
  </si>
  <si>
    <t>COVID-19; Humans; Nurse's Role; Nurses; Nursing Staff; Pandemics; United States; human; nurse; nurse attitude; nursing staff; pandemic; United States</t>
  </si>
  <si>
    <t>National Science Foundation, NSF; Directorate for Computer and Information Science and Engineering, CISE, (2031736)</t>
  </si>
  <si>
    <t xml:space="preserve">Parts of this study were funded by a US National Science Foundation grant (NSF Grant # 2031736 ). </t>
  </si>
  <si>
    <t>Anders R.L., Lam S.C., COVID-19 experience in mainland China: nursing lessons for the United States of America, Nurs. Forum, 56, pp. 439-443, (2021); Artiga S., Rae M., Pham O., Hamel L., Munana C., COVID-19 Risks and Impacts among Health Care Workers by Race/Ethnicity | KFF, (2020); Azar K.M.J., Shen Z., Romanelli R.J., Lockhart S.H., Smits K., Robinson S., Brown S., Pressman A.R., Disparities in outcomes among COVID-19 patients in a large health care system in California, Health Aff., 39, pp. 1253-1262, (2020); Baskin R.G., Bartlett R., Healthcare worker resilience during the COVID-19 pandemic: an integrative review, J. Nurs. Manag., 29, pp. 2329-2342, (2021); Benoit K., Text as data: An overview, SAGE Handbook of Research Methods in Political Science and International Relations, pp. 461-497, (2020); Bernstein L., Nurses are leaving staff jobs during covid and tripling salaries to travel - the Washington Post, (2021); Bethel C., Rainbow J.G., Dudding K.M., Recruiting nurses via social media for survey studies, Nurs. Res., 70, pp. 231-235, (2021); Bhandari N., Batra K., Upadhyay S., Cochran C., Impact of covid-19 on healthcare labor market in the United States: lower paid workers experienced higher vulnerability and slower recovery, Int. J. Environ. Res. Public Health, 18, (2021); Blei D.M., Ng A.Y., Jordan M.I., Latent Dirichlet Allocation, J. Mach. Learn. Res., pp. 993-1022, (2003); Bui D.P., McCaffrey K., Friedrichs M., LaCross N., Lewis N.M., Sage K., Barbeau B., Vilven D., Rose C., Braby S., Willardson S., Carter A., Smoot C., Winquist A., Dunn A., Racial and ethnic disparities among covid-19 cases in workplace outbreaks by industry sector — Utah, March 6–June 5, 2020, MMWR Morb. Mortal. Wkly Rep., 69, pp. 1133-1138, (2020); Butler C.R., Wong S.P.Y., Wightman A.G., O'Hare A.M., US clinicians' experiences and perspectives on resource limitation and patient care during the COVID-19 pandemic, JAMA Netw. Open, 3, (2020); Card D., Tan C., Smith N.A., Volume 1: long papers, Proceedings of the 56th Annual Meeting of the Association for Computational Linguistics, (2018); Cavanagh S., Content analysis: concepts, methods and applications, Nurs. Res., 4, pp. 5-16, (1997); Collins R., COVID-19: nurses have responded, now it is time to support them as we move forward, Healthc. Manag. Forum, 33, pp. 190-194, (2020); Combe L.G., Reopening schools during COVID-19: school nurse ethical conflicts and moral dilemmas, NASN Sch. Nurs. (Print), 35, pp. 308-312, (2020); Fairie P., Zhang Z., D'souza A.G., Walsh T., Quan H., Santana M.J., Categorising patient concerns using natural language processing techniques, BMJ Health Care Inform., 28, (2021); Fan W., Yan Z., Factors affecting response rates of the web survey: a systematic review, Comput. Hum. Behav., 26, pp. 132-139, (2010); Feyereisen S., Puro N., Seventeen states enacted executive orders expanding advanced practice nurses' scopes of practice during the first 21 days of the COVID-19 pandemic, Rural Remote Health, 20, pp. 1-4, (2020); Fielding N.G., Lee R.M., Blank G., SAGE Handb. Online Res. Methods the SAGE Handbook of Online Research Methods, (2016); Figueroa J.F., Wadhera R.K., Papanicolas I., Riley K., Zheng J., Orav E.J., Jha A.K., Association of nursing home ratings on health inspections, quality of care, and nurse staffing with COVID-19 cases, J. Am. Med. Assoc., 324, pp. 1103-1105, (2020); Firew T., Sano E.D., Lee J.W., Flores S., Lang K., Salman K., Greene M.C., Chang B.P., Protecting the front line: a cross-sectional survey analysis of the occupational factors contributing to healthcare workers' infection and psychological distress during the COVID-19 pandemic in the USA, BMJ Open, 10, (2020); Fraher E.P., Pittman P., Frogner B.K., Spetz J., Moore J., Beck A.J., Armstrong D., Buerhaus P.I., Ensuring and sustaining a pandemic workforce, N. Engl. J. Med., 382, pp. 2181-2183, (2020); Gao X., Jiang L., Hu Y., Li L., Hou L., Nurses' experiences regarding shift patterns in isolation wards during the COVID-19 pandemic in China: a qualitative study, J. Clin. Nurs., 29, pp. 4270-4280, (2020); George E.K., Weiseth A., Edmonds J.K., Roles and experiences of registered nurses on labor and delivery units in the United States during the COVID-19 pandemic, J. Obstet. Gynecol. Neonatal. Nurs., 50, pp. 742-752, (2021); Gooch K., Record Number of Healthcare Workers Laid off, Furloughed during Pandemic [WWW Docu. Becker's Hospital Review URLment], (2020); Gorges R.J., Konetzka R.T., Staffing levels and COVID-19 cases and outbreaks in U.S. nursing homes, J. Am. Geriatr. Soc., 68, pp. 2462-2466, (2020); Gray K., Dorney P., Hoffman L., Crawford A., Nurses' pandemic lives: a mixed-methods study of experiences during COVID-19, Appl. Nurs. Res., 60, (2021); Grimmer J., Stewart B.M., Text as data: the promise and pitfalls of automatic content analysis methods for political texts, Polit. Anal., 21, pp. 267-297, (2013); Grimmer J., Roberts M.E., Stewart B.M., Text as Data: A New Framework for Machine Learning and the Social Sciences, (2022); Guo J.W., Sisler S.M., Wang C.Y., Wallace A.S., Exploring experiences of COVID-19-positive individuals from social media posts, Int. J. Nurs. Pract., 27, (2021); Hardt Dicuccio M., Reynolds C., Snyder A., Cianci N., COVID-19: the nursing administration response, Crit. Care Nurs. Q., 43, pp. 468-479, (2020); Harrington C., Ross L., Chapman S., Halifax E., Spurlock B., Bakerjian D., Nurse staffing and coronavirus infections in California nursing homes, Policy Politics Nurs. Pract., 21, pp. 174-186, (2020); Hennink M.M., Kaiser B.N., Marconi V.C., Code saturation versus meaning saturation: how many interviews are enough?, Qual. Health Res., 27, pp. 591-608, (2017); Hoyle A., Goel P., Peskov D., Hian-Cheong A., Boyd-Graber J., Resnik P., Is Automated Topic Model Evaluation Broken?: The Incoherence of Coherence, 35th Conference on Neural Information Processing Systems, pp. 1-16, (2021); Hsieh H.-F., Shannon S.E., Three approaches to qualitative content analysis, Qual. Health Res., 15, pp. 1277-1288, (2005); Hughes M.M., Groenewold M.R., Lessem S.E., Xu K., Ussery E.N., Wiegand R.E., Qin X., Do T., Thomas D., Tsai S., Davidson A., Latash J., Eckel S., Collins J., Ojo M., McHugh L., Li W., Chen J., Chan J., Wortham J.M., Reagan-Steiner S., Lee J.T., Reddy S.C., Kuhar D.T., Burrer S.L., Stuckey M.J., Update: characteristics of health care personnel with COVID-19 — United States, February 12–July 16, 2020, MMWR Morb. Mortal. Wkly. Rep., 69, pp. 1364-1368, (2020); Im E.O., Sakashita R., Oh E.G., Tsai H.M., Chen C.M., Lin C.C., McCauley L., COVID-19 and nursing research across five countries/regions: commonalities and recommendations, Res. Nurs. Health, 44, pp. 758-766, (2021); Isoaho K., Gritsenko D., Makela E., Topic modeling and text analysis for qualitative policy research, Policy Stud. J., 49, pp. 300-324, (2021); Jones C.D., Bowles K.H., Emerging challenges and opportunities for home health care in the time of COVID-19, J. Am. Med. Dir. Assoc., 21, pp. 1517-1518, (2020); Kates J., Gerolamo A., Pogorzelska-Maziarz M., The impact of COVID-19 on the hospice and palliative care workforce, Public Health Nurs., 38, pp. 459-463, (2021); Kelley M.M., Zadvinskis I.M., Miller P.S., Monturo C., Norful A.A., O'Mathuna D., Roberts H., Smith J., Tucker S., Zellefrow C., Chipps E., United States nurses' experiences during the COVID-19 pandemic: a grounded theory, J. Clin. Nurs., (2021); Kelly L.M., Cordeiro M., Three Principles of Pragmatism for Research on Organizational Processes, (2020); Kim-Godwin Y., Lee M., Logan J.G., Liu X., Factors influencing sleep quality among female staff nurses during the early covid-19 pandemic in the United States, Int. J. Environ. Res. Public Health, 18, (2021); Kleinpell R., Myers C.R., Schorn M.N., Likes W., Impact of COVID-19 pandemic on APRN practice: results from a national survey, Nurs. Outlook, 69, pp. 783-792, (2021); Kluger D.M., Aizenbud Y., Jaffe A., Parisi F., Aizenbud L., Minsky-Fenick E., Kluger J.M., Farhadian S., Kluger H.M., Kluger Y., Impact of healthcare worker shift scheduling on workforce preservation during the COVID-19 pandemic, Infect. Control Hosp. Epidemiol., 41, pp. 1443-1445, (2020); Li Y., Temkin-Greener H., Shan G., Cai X., COVID-19 infections and deaths among Connecticut nursing home residents: facility correlates, J. Am. Geriatr. Soc., 68, pp. 1899-1906, (2020); Liu L., Tang L., Dong W., Yao S., Zhou W., An overview of topic modeling and its current applications in bioinformatics, SpringerPlus, 5, pp. 1-22, (2016); Lobe B., Morgan D., Hoffman K.A., Qualitative data collection in an era of social distancing, Int. J Qual. Methods, 19, (2020); Mackey K., Ayers C.K., Kondo K.K., Saha S., Advani S.M., Young S., Spencer H., Rusek M., Anderson J., Veazie S., Smith M., Kansagara D., Racial and ethnic disparities in covid-19-related infections, hospitalizations, and deaths a systematic review, Ann. Intern. Med., 174, pp. 362-373, (2021); Matthews K.L., Baird M., Duchesne G., Using online meeting software to facilitate geographically dispersed focus groups for health workforce research, Qual. Health Res., 28, pp. 1621-1628, (2018); McGilton K.S., Escrig-Pinol A., Gordon A., Chu C.H., Zuniga F., Sanchez M.G., Boscart V., Meyer J., Corazzini K.N., Jacinto A.F., Spilsbury K., Backman A., Scales K., Fagertun A., Wu B., Edvardsson D., Lepore M.J., Leung A.Y.M., Siegel E.O., Noguchi-Watanabe M., Wang J., Bowers B., Uncovering the devaluation of nursing home staff during COVID-19: are we fuelling the next health care crisis?, J. Am. Med. Dir. Assoc., 21, pp. 962-965, (2020); Meeks E., Weingart S.B., The digital humanities contribution to topic modeling journal of digital humanities, J. Digit. Humanit., 2, (2012); Mohr J.W., Bogdanov P., Introduction—topic models: what they are and why they matter, Poetics, 41, pp. 545-569, (2013); Morgan D.L., Qualitative content analysis: a guide to paths not taken, Qual. Health Res., 3, pp. 112-121, (1993); National Academy of Medicine, The Future of Nursing 2020–2030: Charting a Path to Achieve Health Equity, the Future of Nursing 2020–2030, (2021); Norman S.B., Feingold J.H., Kaye-Kauderer H., Kaplan C.A., Hurtado A., Kachadourian L., Feder A., Murrough J.W., Charney D., Southwick S.M., Ripp J., Peccoralo L., Pietrzak R.H., Moral distress in frontline healthcare workers in the initial epicenter of the COVID-19 pandemic in the United States: relationship to PTSD symptoms, burnout, and psychosocial functioning, Depress. Anxiety, 38, pp. 1007-1017, (2021); O'Reilly-Jacob M., Perloff J., The effect of supervision waivers on practice: a survey of Massachusetts nurse practitioners during the COVID-19 pandemic, Med. Care, 59, pp. 283-287, (2021); Patton M.Q., Qualitative Research and Evaluation Methods: Theory and Practice, (2015); Raso R., Fitzpatrick J.J., Masick K., Nurses' intent to leave their position and the profession during the COVID-19 pandemic, J. Nurs. Admin., 51, pp. 488-494, (2021); Reisner S.L., Randazzo R.K., White Hughto J.M., Peitzmeier S., DuBois L.Z., Pardee D.J., Marrow E., McLean S., Potter J., Sensitive health topics with underserved patient populations: methodological considerations for online focus group discussions, Qual. Health Res., 28, pp. 1658-1673, (2018); Roberts M.E., Stewart B.M., Tingley D., Lucas C., Leder-Luis J., Kushner Gadarian S., Albertson B., Rand D.G., Structural topic models for open-ended survey responses, Am. J. Polit. Sci., 58, pp. 1064-1082, (2014); Rodriguez F., Solomon N., de Lemos J.A., Das S.R., Morrow D.A., Bradley S.M., Elkind M.S.V., Williams J.H., Holmes D.J., Matsouaka R.A., Gupta D., Gluckman T.J., Abdalla M., Albert M.A., Yancy C.W., Wang T.Y., Racial and ethnic differences in presentation and outcomes for patients hospitalized with COVID-19: findings from the american heart association's COVID-19 cardiovascular disease registry, Circulation, pp. 2332-2342, (2021); Rollison S., Horvath C., Gardner B., McAuliffe M., Benson A., Redeployment of certified registered nurse anesthetists during the coronavirus disease 2019 pandemic, AANA J., 89, pp. 133-139, (2021); Salmons J., Cases in online interview research, Cases Online Interview Res., (2015); Salmons J., Doing qualitative research online, Doing Qualitative Research Online, (2016); Sharma M., Creutzfeldt C.J., Lewis A., Patel P.V., Hartog C., Jannotta G.E., Blissitt P., Kross E.K., Kassebaum N., Greer D.M., Curtis J.R., Wahlster S., Health-care professionals' perceptions of critical care resource availability and factors associated with mental well-being during coronavirus disease 2019 (COVID-19): results from a US survey, Clin. Infect. Dis.: an official publication of the Infectious Diseases Society of America, 72, pp. e566-e576, (2021); Shinners J., Cosme S., COVID-19: perspectives from nurses across the country, J. Contin. Educ. Nurs., 51, pp. 304-308, (2020); Simonovich S.D., Spurlark R.S., Badowski D., Krawczyk S., Soco C., Ponder T.N., Rhyner D., Waid R., Aquino E., Lattner C., Wiesemann L.M., Webber-Ritchey K., Li S., Tariman J.D., Examining effective communication in nursing practice during COVID-19: a large-scale qualitative study, Int. Nurs. Rev., 68, pp. 512-523, (2021); Smiley R.A., Ruttinger C., Oliveira C.M., Hudson L.R., Allgeyer R., Reneau K.A., Silvestre J.H., Alexander M., The 2020 National Nursing Workforce Survey, J. Nurs. Reg., 12, pp. S1-S96, (2021); Surdam J., Daly B., Fulton S., Margevicius S., Schluchter M., Flocke S., Manne S., Meropol N.J., Recruitment strategies for nurse enrollment in an online study, Nurs. Res., 69, pp. 69-73, (2020); Wahlster S., Sharma M., Lewis A.K., Patel P.V., Hartog C.S., Jannotta G., Blissitt P., Kross E.K., Kassebaum N.J., Greer D.M., Curtis J.R., Creutzfeldt C.J., The coronavirus disease 2019 pandemic's effect on critical care resources and health-care providers: a global survey, Chest, 159, pp. 619-633, (2021); Wood E., King R., Senek M., Robertson S., Taylor B., Tod A., Ryan A., UK advanced practice nurses' experiences of the COVID-19 pandemic: a mixed-methods cross-sectional study, BMJ Open, 11, (2021); Xu H., Intrator O., Bowblis J.R., Shortages of staff in nursing homes during the COVID-19 pandemic: what are the driving factors?, J. Am. Med. Dir. Assoc., 21, pp. 1371-1377, (2020); Ying L., Montgomery J.M., Stewart B.M., Topics, concepts, and measurement: a crowdsourced procedure for validating topics as measures, Polit. Anal., pp. 1-20, (2021)</t>
  </si>
  <si>
    <t>A. Squires; Rory Meyers College of Nursing, New York University, New York, 433 First Avenue, 6th Floor, 10010, United States; email: aps6@nyu.edu</t>
  </si>
  <si>
    <t>IJNUA</t>
  </si>
  <si>
    <t>Int. J. Nurs. Stud.</t>
  </si>
  <si>
    <t>2-s2.0-85129768194</t>
  </si>
  <si>
    <t>Agostini D.; Picasso F.</t>
  </si>
  <si>
    <t>Agostini, Daniele (57190582936); Picasso, Federica (58308904900)</t>
  </si>
  <si>
    <t>57190582936; 58308904900</t>
  </si>
  <si>
    <t>Large Language Models for Sustainable Assessment and Feedback in Higher Education: Towards a Pedagogical and Technological Framework</t>
  </si>
  <si>
    <t>https://www.scopus.com/inward/record.uri?eid=2-s2.0-85183207058&amp;partnerID=40&amp;md5=980513e31ae1f48174bfa2bce2a65e80</t>
  </si>
  <si>
    <t>University of Trento, Palazzo Fedrigotti, corso Bettini 31, Rovereto, 38068, Italy</t>
  </si>
  <si>
    <t>Agostini D., University of Trento, Palazzo Fedrigotti, corso Bettini 31, Rovereto, 38068, Italy; Picasso F., University of Trento, Palazzo Fedrigotti, corso Bettini 31, Rovereto, 38068, Italy</t>
  </si>
  <si>
    <t>Nowadays, there is growing attention on enhancing the quality of teaching, learning and assessment processes. As a recent EU Report underlines, the assessment and feedback area remains a problematic issue regarding educational professionals’ training and adopting new practices. In fact, traditional summative assessment practices are predominantly used in European countries, against the recommendations of the Bologna Process guidelines that promote the implementation of alternative assessment practices that seem crucial in order to engage and provide lifelong learning skills for students, also with the use of technology. Looking at the literature, a series of sustainability problems arise when these requests meet real-world teaching, particularly when academic instructors face the assessment of extensive classes. With the fast advancement in Large Language Models (LLMs) and their increasing availability, affordability and capability, part of the solution to these problems might be at hand. In fact, LLMs can process large amounts of text, summarise and give feedback about it following predetermined criteria. The insights of that analysis can be used both for giving feedback to the student and helping the instructor assess the text. With the proper pedagogical and technological framework, LLMs can disengage instructors from some of the time-related sustainability issues and so from the only choice of the multiple-choice test and similar. For this reason, as a first step, we are proposing a starting point for such a framework to a panel of experts following the Delphi methodology and reporting the results. © 2022 Copyright for this paper by its authors. Use permitted under Creative Commons License Attribution 4.0 International (CC BY 4.0).</t>
  </si>
  <si>
    <t>Artificial Intelligence; Assessment; Educational Technology; Evaluation; Higher Education; Large Language Models; Technology-Enhanced Assessment</t>
  </si>
  <si>
    <t>Computational linguistics; Education computing; Engineering education; Sustainable development; Assessment; Assessment practices; Evaluation; High educations; Language model; Large language model; Quality of teaching; Sustainable assessment; Technological framework; Technology-enhanced assessment; Students</t>
  </si>
  <si>
    <t>Yerevan Communiqué, (2015); (2018); Punie Y., Redecker C., European Framework for the Digital Competence of Educators, (2017); Tamkin A., Brundage M., Clark J., Ganguli D., Understanding the capabilities, limitations, and societal impact of large language models, (2021); Dalkey N., An experimental study of group opinion: the Delphi method, Futures, 1, 5, pp. 408-426, (1969); Policy guidance on AI for children, (2021); VanLehn K., The behavior of tutoring systems, International journal of artificial intelligence in education, 16, 3, pp. 227-265, (2006); Koedinger K. R., Corbett A., Cognitive tutors: Technology bringing learning sciences to the classroom, (2006); Heffernan N. T., Heffernan C. L., The ASSISTments ecosystem: Building a platform that brings scientists and teachers together for minimally invasive research on human learning and teaching, International Journal of Artificial Intelligence in Education, 24, pp. 470-497, (2014); Roll I., Wylie R., Evolution and revolution in artificial intelligence in education, International Journal of Artificial Intelligence in Education, 26, pp. 582-599, (2016); Holmes W., Bialik M., Fadel C., Artificial intelligence in education, (2023); Holmes W., Tuomi I., State of the art and practice in AI in education, European Journal of Education, 57, 4, pp. 542-570, (2022); Holmes W., Bialik M., Fadel C., Artificial intelligence in Education: Promises and implications for teaching &amp; learning, The Center for Curriculum Redesign, (2019); Nieminen J., Bearman M., Ajjawi R., Designing the digital in authentic assessment: is it fit for purpose?, Assessment &amp; Evaluation in Higher Education, 48, 4, pp. 529-543, (2023); Sambell K., McDowell L., Montgomery C., Assessment for learning in higher education, (2013); Grion V., Serbati A., Valutazione sostenibile e feedback nei contesti universitari. Prospettive emergenti, ricerche e pratiche, PensaMultimedia, (2019); Boud D., Sustainable assessment: rethinking assessment for the learning society, Studies in continuing education, 22, 2, pp. 151-167, (2000); Nicol D. J., Macfarlane-Dick D., Formative assessment and self-regulated learning: A model and seven principles of good feedback practice, Studies in higher education, 31, 2, pp. 199-218, (2006); Sadler D. R., Formative assessment: Revisiting the territory, Assessment in Education, 5, 1, pp. 77-84, (1989); Swiecki Z., Khosravi H., Chen G., Martinez-Maldonado R., Lodge J. M., Milligan S., Selwyn N., Gasevic D., Assessment in the age of artificial intelligence, Computers and Education: Artificial Intelligence, 3, (2022); Murphy V., Fox J., Freeman S., Hughes N., “Keeping it Real”: A review of the benefits, challenges and steps towards implementing authentic assessment, All Ireland Journal of Higher Education, 9, 3, (2017); Gulikers J. T., Bastiaens T. J., Kirschner P. A., A five-dimensional framework for authentic assessment, Educational technology research and development, 52, 3, pp. 67-86, (2004); Villarroel V., Bloxham S., Bruna D., Bruna C., Herrera-Seda C., Authentic assessment: creating a blueprint for course design, Assessment &amp; Evaluation in Higher Education, 43, 5, pp. 840-854, (2018); Herrington J., Herrington A., Authentic assessment and multimedia: How university students respond to a model of authentic assessment, Higher Educational Research &amp; Development, 77, 3, pp. 305-322, (1998); Sambell K., McDowell L., Brown S., But is it fair?: An exploratory study of student perceptions of the consequential validity of assessments, Studies in Educational Evaluation, 2, 4, pp. 349-371, (1997); Gielen S., Dochy ¥., Dierick S., The influence of assessment on learning, Optimising new modes of assessment: In search of quality and standards, pp. 37-54, (2003); Miao F., Holmes W., Huang R., Zhang H., AI and education: A guidance for policymakers, (2021); Kasneci E., Sessler K., Kuchemann S., Bannert M., Dementieva D., Fischer F., Gasser U., Groh G., Gunnemann S., Hullermeier E., Krusche S., Kutyniok G., Michaeli T., Nerdel C., Pfeffer J., Poquet O., Sailer M., Schmidt A., Seidel T., Stadler M., Weller J., Kuhn J., Kasneci G., ChatGPT for good? On opportunities and challenges of large language models for education, Learning and Individual Differences, 103, (2023); Chen L., Zaharia M., Zou J., How is ChatGPT’s behavior changing over time?, (2023); Martin P. P., Kranz D., Wulff P., Graulich N., Exploring new depths: Applying machine learning for the analysis of student argumentation in chemistry, Journal of Research in Science Teaching, pp. 1-36, (2023); Webb M., A Generative AI Primer, JISC, (2023); Gonzalez-Calatayud V., Prendes-Espinosa P., Roig-Vila R., Artificial intelligence for student assessment: A systematic review, Applied Sciences, 11, 12, (2021); Englebart D.C., Augmenting human intellect: A conceptual framework, (1962); Malone T. W., Superminds: The surprising power of people and computers thinking together, Little, Brown Spark, (2018); Kaptelinin V., Nardi B., Acting with Technology: Activity Theory and interaction Design, (2006); Mollick E. R., Mollick L., Assigning AI: Seven Approaches for Students, with Prompts, (2023); Teaching with AI, (2023); Beiderbeck D., Frevel N., von der Gracht H., Schmidt S. L., Schweitzer V. M., Preparing, conducting, and analyzing Delphi surveys: Cross-disciplinary practices, new directions, and advancements, MethodsX, 8, (2021); Aengenheyster S., Cuhls K., Gerhold L., Heiskanen-Schuttler M., Huck J., Muszynska M., Real-Time Delphi in practice - A comparative analysis of existing software-based tools, Technological Forecasting and Social Change, 118, pp. 15-27, (2017); Gnatzy T., Warth J., von der Gracht H., Darkow I. L., Validating an innovative real-time Delphi approach—A methodological comparison between real-time and conventional Delphi studies, Technological Forecasting and Social Change, 78, 9, pp. 1681-1694, (2011); Gordon T., Pease A., RT Delphi: An efficient,’round-less’ almost real time Delphi method, Technological Forecasting and Social Change, 73, 4, pp. 321-333, (2006); McKenna H. P., The Delphi technique: a worthwhile research approach for nursing?, Journal of advanced nursing, 19, 6, pp. 1221-1225, (1994); Williams P. L., Webb C., The Delphi technique: A methodological discussion, Journal of advanced nursing, 19, 1, pp. 180-186, (1994); Chuenjitwongsa S., How to conduct a Delphi study, Medical Education, (2017); Cong-Lem N. V., Vygotsky’s, Leontiev’s and Engeström’s cultural-historical (activity) theories: Overview, clarifications and implications, Integrative Psychological and Behavioral Science, 56, 4, pp. 1091-1112, (2022)</t>
  </si>
  <si>
    <t>D. Agostini; University of Trento, Palazzo Fedrigotti, Rovereto, corso Bettini 31, 38068, Italy; email: daniele.agostini@unitn.it</t>
  </si>
  <si>
    <t>Schicchi D.; National Research Council, Istitute for Education Technology, Via Ugo la Malfa 152, Palermo; Taibi D.; National Research Council, Istitute for Education Technology, Via Ugo la Malfa 152, Palermo; Temperini M.; Universita Roma Sapienza, Ingegneria Informatica, Automatica, e Gestionale "Antonio Ruberti", Via Ariosto, 25, Roma</t>
  </si>
  <si>
    <t>1st International Workshop on High-Performance Artificial Intelligence Systems in Education, AIxEDU 2023</t>
  </si>
  <si>
    <t>Rome</t>
  </si>
  <si>
    <t>2-s2.0-85183207058</t>
  </si>
  <si>
    <t>Translating between social worlds of policy and everyday life: The development of a group-based method to support policymaking by exploring behavioural aspects of sustainable consumption</t>
  </si>
  <si>
    <t>10.1177/0963662514525556</t>
  </si>
  <si>
    <t>accounts; action research; deficit model; ethnomethodology; forms of life; group-based methods; Kuhn; language-games; policymaking; practical reasoning; sustainable consumption; translation; Wittgenstein</t>
  </si>
  <si>
    <t>Public Underst. Sci.</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</si>
  <si>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</si>
  <si>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</si>
  <si>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</si>
  <si>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</si>
  <si>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</si>
  <si>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</si>
  <si>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</si>
  <si>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</si>
  <si>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</si>
  <si>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</si>
  <si>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</si>
  <si>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</si>
  <si>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</si>
  <si>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</si>
  <si>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</si>
  <si>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</si>
  <si>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Keywords Plus</t>
  </si>
  <si>
    <t>Addresses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</si>
  <si>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</si>
  <si>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</si>
  <si>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</si>
  <si>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</si>
  <si>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</si>
  <si>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</si>
  <si>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</si>
  <si>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</si>
  <si>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</si>
  <si>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</si>
  <si>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</si>
  <si>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</si>
  <si>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</si>
  <si>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</si>
  <si>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</si>
  <si>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</si>
  <si>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Journal Abbreviation</t>
  </si>
  <si>
    <t>Journal ISO Abbreviation</t>
  </si>
  <si>
    <t>Publication Date</t>
  </si>
  <si>
    <t>Publication Year</t>
  </si>
  <si>
    <t>Part Number</t>
  </si>
  <si>
    <t>Supplement</t>
  </si>
  <si>
    <t>Special Issue</t>
  </si>
  <si>
    <t>Meeting Abstract</t>
  </si>
  <si>
    <t>Start Page</t>
  </si>
  <si>
    <t>End Page</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</si>
  <si>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</si>
  <si>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</si>
  <si>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</si>
  <si>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</si>
  <si>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</si>
  <si>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</si>
  <si>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</si>
  <si>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</si>
  <si>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</si>
  <si>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</si>
  <si>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</si>
  <si>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</si>
  <si>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</si>
  <si>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</si>
  <si>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</si>
  <si>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</si>
  <si>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Moreno, AI; Caminero, T</t>
  </si>
  <si>
    <t/>
  </si>
  <si>
    <t>Moreno, Angel-Ivan; Caminero, Teresa</t>
  </si>
  <si>
    <t>REVIEW OF WORLD ECONOMICS</t>
  </si>
  <si>
    <t>Article; Early Access</t>
  </si>
  <si>
    <t>ESG; Sustainability; Environment; Climate change; Carbon emissions; Natural language processing; Climate data challenges; OpenAI's chatGPT; Google's text-bison; C88; G32; Q56</t>
  </si>
  <si>
    <t>The Intergovernmental Panel on Climate Change-a United Nations body responsible for assessing the climate change science and producing comprehensive assessment reports on climate change-estimates that global net-zero should be achieved by 2050. To this end, many private firms are pledging to reach net-zero emissions by 2050. The Climate Data Steering Committee (CDSC) is working on an initiative to create a global central digital repository of climate disclosures, which tries to address the current data challenges. This paper assesses the progress within European financial institutions in addressing the data challenges outlined by the CDSC. Using a text-mining approach, coupled with the application of commercial Large Language Models for context verification, we calculate a Greenhouse Gas Disclosure Index (GHGDI), by analysing 23 very granular disclosures in the ESG reports between 2019 and 2021 of most of the significant banks under the ECB direct supervision. This index is then compared to the score given by CDP. The results indicate a moderate correlation between institutions not reporting to CDP upon request and a low GHG Disclosure Index (GHGDI). Institutions with high CDP score do not necessarily correlate with a high GHGDI.</t>
  </si>
  <si>
    <t>[Moreno, Angel-Ivan; Caminero, Teresa] Banco Espana, Financial Innovat Div, Madrid, Spain</t>
  </si>
  <si>
    <t>Banco de Espana</t>
  </si>
  <si>
    <t>Caminero, T (corresponding author), Banco Espana, Financial Innovat Div, Madrid, Spain.</t>
  </si>
  <si>
    <t>teresa.caminero@bde.es</t>
  </si>
  <si>
    <t>SPRINGER</t>
  </si>
  <si>
    <t>NEW YORK</t>
  </si>
  <si>
    <t>ONE NEW YORK PLAZA, SUITE 4600, NEW YORK, NY, UNITED STATES</t>
  </si>
  <si>
    <t>1610-2878</t>
  </si>
  <si>
    <t>1610-2886</t>
  </si>
  <si>
    <t>REV WORLD ECON</t>
  </si>
  <si>
    <t>2024 MAY 24</t>
  </si>
  <si>
    <t>MAY 2024</t>
  </si>
  <si>
    <t>Economics; International Relations</t>
  </si>
  <si>
    <t>Social Science Citation Index (SSCI)</t>
  </si>
  <si>
    <t>Business &amp; Economics; International Relations</t>
  </si>
  <si>
    <t>SJ3C4</t>
  </si>
  <si>
    <t>2024-06-30</t>
  </si>
  <si>
    <t>WOS:001234037400001</t>
  </si>
  <si>
    <t>Bronzini, M; Nicolini, C; Lepri, B; Passerini, A; Staiano, J</t>
  </si>
  <si>
    <t>Bronzini, Marco; Nicolini, Carlo; Lepri, Bruno; Passerini, Andrea; Staiano, Jacopo</t>
  </si>
  <si>
    <t>EPJ DATA SCIENCE</t>
  </si>
  <si>
    <t>ESG dimensions; Non-financial disclosures; Large language models; In-context learning; Knowledge graphs; Bipartite graph analyses; Interpretability</t>
  </si>
  <si>
    <t>BETWEENNESS CENTRALITY; GRAPHS; ERROR</t>
  </si>
  <si>
    <t>Over the last decade, several regulatory bodies have started requiring the disclosure of non-financial information from publicly listed companies, in light of the investors' increasing attention to Environmental, Social, and Governance (ESG) issues. Publicly released information on sustainability practices is often disclosed in diverse, unstructured, and multi-modal documentation. This poses a challenge in efficiently gathering and aligning the data into a unified framework to derive insights related to Corporate Social Responsibility (CSR). Thus, using Information Extraction (IE) methods becomes an intuitive choice for delivering insightful and actionable data to stakeholders. In this study, we employ Large Language Models (LLMs), In-Context Learning, and the Retrieval-Augmented Generation (RAG) paradigm to extract structured insights related to ESG aspects from companies' sustainability reports. We then leverage graph-based representations to conduct statistical analyses concerning the extracted insights. These analyses revealed that ESG criteria cover a wide range of topics, exceeding 500, often beyond those considered in existing categorizations, and are addressed by companies through a variety of initiatives. Moreover, disclosure similarities emerged among companies from the same region or sector, validating ongoing hypotheses in the ESG literature. Lastly, by incorporating additional company attributes into our analyses, we investigated which factors impact the most on companies' ESG ratings, showing that ESG disclosure affects the obtained ratings more than other financial or company data.</t>
  </si>
  <si>
    <t>[Bronzini, Marco; Passerini, Andrea; Staiano, Jacopo] Univ Trento, Trento, Italy; [Bronzini, Marco; Nicolini, Carlo; Lepri, Bruno] Ipazia SpA, Milan, Italy; [Lepri, Bruno] Fdn Bruno Kessler FBK, Trento, Italy</t>
  </si>
  <si>
    <t>University of Trento; Fondazione Bruno Kessler</t>
  </si>
  <si>
    <t>Bronzini, M (corresponding author), Univ Trento, Trento, Italy.;Bronzini, M (corresponding author), Ipazia SpA, Milan, Italy.</t>
  </si>
  <si>
    <t>marco.bronzini-1@unitn.it</t>
  </si>
  <si>
    <t>passerini, andrea/0000-0002-2765-5395; Bronzini, Marco/0009-0004-9691-9464</t>
  </si>
  <si>
    <t>FAIR - Future AI Research</t>
  </si>
  <si>
    <t>We express our gratitude to the Reviewers for dedicating their time and effort to assess the manuscript. We genuinely value the insightful comments and suggestions that have contributed to enhancing the overall quality of the manuscript.</t>
  </si>
  <si>
    <t>2193-1127</t>
  </si>
  <si>
    <t>EPJ DATA SCI</t>
  </si>
  <si>
    <t>JUN 7</t>
  </si>
  <si>
    <t>Mathematics, Interdisciplinary Applications; Social Sciences, Mathematical Methods</t>
  </si>
  <si>
    <t>Science Citation Index Expanded (SCI-EXPANDED); Social Science Citation Index (SSCI)</t>
  </si>
  <si>
    <t>Mathematics; Mathematical Methods In Social Sciences</t>
  </si>
  <si>
    <t>TT0L4</t>
  </si>
  <si>
    <t>gold</t>
  </si>
  <si>
    <t>WOS:001243391100001</t>
  </si>
  <si>
    <t>Schimanski, T; Reding, A; Reding, N; Bingler, J; Kraus, M; Leippold, M</t>
  </si>
  <si>
    <t>Schimanski, Tobias; Reding, Andrin; Reding, Nico; Bingler, Julia; Kraus, Mathias; Leippold, Markus</t>
  </si>
  <si>
    <t>FINANCE RESEARCH LETTERS</t>
  </si>
  <si>
    <t>ESG analysis in financial markets; Natural language processing; BERT model</t>
  </si>
  <si>
    <t>Environmental, social, and governance (ESG) criteria take a central role in fostering sustainable development in economies. This paper introduces a class of novel Natural Language Processing (NLP) models to assess corporate disclosures in the ESG subdomains. Using over 13.8 million texts from reports and news, specific E, S, and G models were pretrained. Additionally, three 2k datasets were developed to classify ESG-related texts. The models effectively explain variations in ESG ratings, showcasing a robust method for enhancing transparency and accuracy in evaluating corporate sustainability. This approach addresses the gap in precise, transparent ESG measurement, advancing sustainable development in economies.</t>
  </si>
  <si>
    <t>[Schimanski, Tobias; Kraus, Mathias; Leippold, Markus] Univ Zurich, Zurich, Switzerland; [Reding, Andrin; Reding, Nico] Univ St Gallen, St Gallen, Switzerland; [Bingler, Julia; Kraus, Mathias] Univ Oxford, Oxford, England; [Bingler, Julia] Council Econ Pol CEP, Oxford, England; [Leippold, Markus] FAU Erlangen Nurnberg, Nurnberg, Germany; [Leippold, Markus] Swiss Finance Inst SFI, Zurich, Switzerland</t>
  </si>
  <si>
    <t>University of Zurich; University of St Gallen; University of Oxford; University of Erlangen Nuremberg</t>
  </si>
  <si>
    <t>Leippold, M (corresponding author), Univ Zurich, Zurich, Switzerland.;Leippold, M (corresponding author), Swiss Finance Inst SFI, Zurich, Switzerland.</t>
  </si>
  <si>
    <t>markus.leippold@bf.uzh.ch</t>
  </si>
  <si>
    <t>Leippold, Markus/0000-0001-5983-2360; Bingler, Julia Anna/0000-0002-7553-1602; Schimanski, Tobias/0000-0002-3802-509X</t>
  </si>
  <si>
    <t>Swiss National Science Foundation (SNSF) [100018_207800]</t>
  </si>
  <si>
    <t>Swiss National Science Foundation (SNSF)(Swiss National Science Foundation (SNSF))</t>
  </si>
  <si>
    <t>This paper has received funding from the Swiss National Science Foundation (SNSF) under the project 'How sustainable is sustainable finance? Impact evaluation and automated greenwashing detection' (Grant Agreement no. 100018_207800) .</t>
  </si>
  <si>
    <t>ACADEMIC PRESS INC ELSEVIER SCIENCE</t>
  </si>
  <si>
    <t>SAN DIEGO</t>
  </si>
  <si>
    <t>525 B ST, STE 1900, SAN DIEGO, CA 92101-4495 USA</t>
  </si>
  <si>
    <t>1544-6123</t>
  </si>
  <si>
    <t>1544-6131</t>
  </si>
  <si>
    <t>FINANC RES LETT</t>
  </si>
  <si>
    <t>Financ. Res. Lett.</t>
  </si>
  <si>
    <t>MAR</t>
  </si>
  <si>
    <t>JAN 2024</t>
  </si>
  <si>
    <t>Business, Finance</t>
  </si>
  <si>
    <t>Business &amp; Economics</t>
  </si>
  <si>
    <t>IE7C4</t>
  </si>
  <si>
    <t>hybrid</t>
  </si>
  <si>
    <t>WOS:001164706100001</t>
  </si>
  <si>
    <t>Qian, M</t>
  </si>
  <si>
    <t>Qian, Ming</t>
  </si>
  <si>
    <t>APPLIED ECONOMICS LETTERS</t>
  </si>
  <si>
    <t>Boilerplate disclosure; ESG incidents; CSR; NLP</t>
  </si>
  <si>
    <t>TEXTUAL ANALYSIS; CORPORATE</t>
  </si>
  <si>
    <t>This study measures boilerplate disclosure (BD) of Corporate Social Responsibility (CSR) reports published by Chinese companies using natural language processing (NLP) technology, and then investigates the impact of Environmental, Social, and Governance (ESG) incidents on BD of CSR reports. The results indicate that companies experiencing ESG incidents tend to reduce BD to save their reputation. Further analysis shows that more detailed CSR reports are truly helpful for firms to obtain higher ESG ratings.</t>
  </si>
  <si>
    <t>[Qian, Ming] Nanjing Univ Sci &amp; Technol, Dept Accounting, Nanjing, Peoples R China</t>
  </si>
  <si>
    <t>Nanjing University of Science &amp; Technology</t>
  </si>
  <si>
    <t>Qian, M (corresponding author), Nanjing Univ Sci &amp; Technol, Dept Accounting, Nanjing, Peoples R China.</t>
  </si>
  <si>
    <t>qianmingwk@njust.edu.cn</t>
  </si>
  <si>
    <t>National Natural Science Foundation of China [72202095]</t>
  </si>
  <si>
    <t>National Natural Science Foundation of China(National Natural Science Foundation of China (NSFC))</t>
  </si>
  <si>
    <t>This work was supported by the National Natural Science Foundation of China under Grant number [72202095].</t>
  </si>
  <si>
    <t>ROUTLEDGE JOURNALS, TAYLOR &amp; FRANCIS LTD</t>
  </si>
  <si>
    <t>ABINGDON</t>
  </si>
  <si>
    <t>2-4 PARK SQUARE, MILTON PARK, ABINGDON OX14 4RN, OXON, ENGLAND</t>
  </si>
  <si>
    <t>1350-4851</t>
  </si>
  <si>
    <t>1466-4291</t>
  </si>
  <si>
    <t>APPL ECON LETT</t>
  </si>
  <si>
    <t>2024 JUN 9</t>
  </si>
  <si>
    <t>JUN 2024</t>
  </si>
  <si>
    <t>Economics</t>
  </si>
  <si>
    <t>TU2E2</t>
  </si>
  <si>
    <t>WOS:001243698000001</t>
  </si>
  <si>
    <t>Kazakov, A; Denisova, S; Barsola, I; Kalugina, E; Molchanova, I; Egorov, I; Kosterina, A; Tereshchenko, E; Shutikhina, L; Doroshchenko, I; Sotiriadi, N; Budennyy, S</t>
  </si>
  <si>
    <t>Kazakov, A.; Denisova, S.; Barsola, I.; Kalugina, E.; Molchanova, I.; Egorov, I.; Kosterina, A.; Tereshchenko, E.; Shutikhina, L.; Doroshchenko, I.; Sotiriadi, N.; Budennyy, S.</t>
  </si>
  <si>
    <t>DOKLADY MATHEMATICS</t>
  </si>
  <si>
    <t>ESG; sustainability; LLM; NLP</t>
  </si>
  <si>
    <t>The growing recognition of environmental, social, and governance (ESG) factors in financial decision-making has spurred the need for effective and comprehensive ESG risk assessment tools. In this study, we introduce an open-source Natural Language Processing (NLP) model, ESGify1,2, based on MPNet-base architecture and aimed to classify texts within the frames of ESG risks. We also present a hierarchical and detailed methodology for ESG risk classification, leveraging the expertise of ESG professionals and global best practices. Anchored by a manually annotated multilabel dataset of 2000 news articles and domain adaptation with texts of sustainability reports, ESGify is developed to automate ESG risk classification following the established methodology. We compare augmentation techniques based on back translation and Large Language Models (LLMs) to improve the model quality and achieve 0.5 F1-weighted model quality in the dataset with 47 classes. This result outperforms ChatGPT 3.5 with a simple prompt. The model weights and documentation is hosted on Github https://github.com/sb-ai-lab/ESGify under the Apache 2.0 license.</t>
  </si>
  <si>
    <t>[Kazakov, A.; Denisova, S.; Barsola, I.; Kalugina, E.; Molchanova, I.; Egorov, I.; Kosterina, A.; Tereshchenko, E.; Shutikhina, L.; Doroshchenko, I.; Sotiriadi, N.; Budennyy, S.] Sber AI Lab, Moscow, Russia; [Budennyy, S.] Artificial Intelligence Res Inst AIRI, Moscow, Russia</t>
  </si>
  <si>
    <t>Budennyy, S (corresponding author), Sber AI Lab, Moscow, Russia.;Budennyy, S (corresponding author), Artificial Intelligence Res Inst AIRI, Moscow, Russia.</t>
  </si>
  <si>
    <t>sanbudenny@sberbank.ru</t>
  </si>
  <si>
    <t>MAIK NAUKA/INTERPERIODICA/SPRINGER</t>
  </si>
  <si>
    <t>233 SPRING ST, NEW YORK, NY 10013-1578 USA</t>
  </si>
  <si>
    <t>1064-5624</t>
  </si>
  <si>
    <t>1531-8362</t>
  </si>
  <si>
    <t>DOKL MATH</t>
  </si>
  <si>
    <t>DEC</t>
  </si>
  <si>
    <t>SUPPL 2</t>
  </si>
  <si>
    <t>Mathematics</t>
  </si>
  <si>
    <t>Science Citation Index Expanded (SCI-EXPANDED)</t>
  </si>
  <si>
    <t>MC7S1</t>
  </si>
  <si>
    <t>WOS:001191499000021</t>
  </si>
  <si>
    <t>Nechaev, I; Hain, DS</t>
  </si>
  <si>
    <t>Nechaev, Ivan; Hain, Daniel S.</t>
  </si>
  <si>
    <t>JOURNAL OF CLEANER PRODUCTION</t>
  </si>
  <si>
    <t>Social impact; Corporate social responsibility (CSR) report; Global Reporting Initiative (GRI); Natural language processing; Machine learning; CSR and innovation interconnection</t>
  </si>
  <si>
    <t>RESPONSIBILITY REPORTS; EMPIRICAL-RESEARCH; BIG DATA; CORPORATE; GRI; CREDIBILITY; PERFORMANCE; DISCLOSURE; ADOPTION</t>
  </si>
  <si>
    <t>Assessing and comprehending the social impact of firms at global and local level is a pressing concern for both researchers and policy-makers. To address this concern, our paper contributes to the stream of literature that studies the content of Corporate Social Responsibility (CSR) reports (which are also referred to as non-mancial pound statements, sustainability reports or parts of annual reports) using text mining methods. We present a novel approach called Standard-based Impact Classification method (SBIC method), which employs natural language processing (NLP) and supervised machine learning techniques to identify the types of social impacts reflected in CSR reports. We deploy a Random Forest model which we train on reports adhering to Global Reporting Initiative (GRl) framework, enabling the identification of social impact in the majority of CSR reports that do not conform to this standard. Our proposed SBIC method serves as a valuable tool for comparing the social impacts generated by firms, industries, or countries. We showcase an application of our approach by examining the relationship between a company's social impact and its innovation capacity. Our findings support the existing literature consensus that CSR activities generally exhibit a positive correlation with a firm's ability to innovate. Furthermore, we reveal that specific types of social impacts have a more pronounced influence on innovation capacity.</t>
  </si>
  <si>
    <t>[Nechaev, Ivan; Hain, Daniel S.] Aalborg Univ Business Sch, Aalborg, Denmark; [Nechaev, Ivan] Univ Chinese Acad Sci, Sino Danish Coll SDC, Beijing, Peoples R China</t>
  </si>
  <si>
    <t>Chinese Academy of Sciences; University of Chinese Academy of Sciences, CAS</t>
  </si>
  <si>
    <t>Nechaev, I (corresponding author), Aalborg Univ Business Sch, Aalborg, Denmark.</t>
  </si>
  <si>
    <t>ivann@business.aau.dk</t>
  </si>
  <si>
    <t>Nechaev, Ivan/0000-0002-0360-7508; Hain, Daniel/0000-0002-7772-9946</t>
  </si>
  <si>
    <t>ELSEVIER SCI LTD</t>
  </si>
  <si>
    <t>London</t>
  </si>
  <si>
    <t>125 London Wall, London, ENGLAND</t>
  </si>
  <si>
    <t>0959-6526</t>
  </si>
  <si>
    <t>1879-1786</t>
  </si>
  <si>
    <t>J CLEAN PROD</t>
  </si>
  <si>
    <t>J. Clean Prod.</t>
  </si>
  <si>
    <t>DEC 1</t>
  </si>
  <si>
    <t>NOV 2023</t>
  </si>
  <si>
    <t>Green &amp; Sustainable Science &amp; Technology; Engineering, Environmental; Environmental Sciences</t>
  </si>
  <si>
    <t>Science &amp; Technology - Other Topics; Engineering; Environmental Sciences &amp; Ecology</t>
  </si>
  <si>
    <t>Y7LE7</t>
  </si>
  <si>
    <t>Green Published, hybrid</t>
  </si>
  <si>
    <t>WOS:001107032000001</t>
  </si>
  <si>
    <t>Molnár, P; Suta, A; Tóth, A</t>
  </si>
  <si>
    <t>Molnar, Peter; Suta, Alex; Toth, Arpad</t>
  </si>
  <si>
    <t>Sustainability accounting for greenhouse gas emissions measurement using the GREET LCA model: practical review of automotive ESG reporting</t>
  </si>
  <si>
    <t>CLEAN TECHNOLOGIES AND ENVIRONMENTAL POLICY</t>
  </si>
  <si>
    <t>Sustainability accounting; ESG reporting; Life cycle assessment; GREET; Battery electric vehicles; Automotive</t>
  </si>
  <si>
    <t>LIFE-CYCLE ASSESSMENT; ELECTRIC VEHICLE; ENERGY; CARBON; PERFORMANCE; MANAGEMENT; MIX</t>
  </si>
  <si>
    <t>The production and personal use of passenger vehicles contribute significantly to greenhouse gas (GHG) emissions, making personal transport a major contributor. In response to increasing pressure from regulators and consumers to lower emissions, original equipment manufacturers (OEMs) have introduced alternative powertrains, such as battery electric vehicles (BEVs). To assess the economic and environmental feasibility of BEVs, OEMs conduct various life cycle assessment (LCA) approaches as part of their internal management practices. However, the public presentation of their results is often ambiguous and of unverifiable quality. This study conducts a review of sustainability impact reporting using the GREET model, which is based on the total vehicle life cycle. The paper provides a summary of the input data requirements for validating emissions from both the fuel and vehicle cycles as part of the proposed model. The availability of the model components was tested against actual public corporate environmental, social and governance reporting disclosures of the largest global automotive OEMs, indicating a deficit in the public presentation of essential sustainability information. The implications of the research suggest that LCA models could benefit sustainability accounting by incorporating proper tagging during accounting practices and taking advantage of digital accounting and reporting practices such as the extensible business reporting language (XBRL). By further developing the model, sustainability reporting can benefit from its structure and workflow, thus ensuring improved information validity for stakeholders.</t>
  </si>
  <si>
    <t>[Molnar, Peter; Suta, Alex; Toth, Arpad] Szechenyi Istvan Univ, Vehicle Ind Res Ctr, Egyet Sq 1, IS-201, H-9026 Gyor, Hungary</t>
  </si>
  <si>
    <t>University of Istvan Szechenyi</t>
  </si>
  <si>
    <t>Suta, A (corresponding author), Szechenyi Istvan Univ, Vehicle Ind Res Ctr, Egyet Sq 1, IS-201, H-9026 Gyor, Hungary.</t>
  </si>
  <si>
    <t>suta.alex@ga.sze.hu</t>
  </si>
  <si>
    <t>Toth, Arpad/0000-0002-7856-0097; Suta, Alex/0000-0002-8263-4001; Molnar, Peter/0009-0006-7821-9928</t>
  </si>
  <si>
    <t>European Union [RRF-2.3.1-21-2022-00004]</t>
  </si>
  <si>
    <t>European Union(European Union (EU))</t>
  </si>
  <si>
    <t>The research was supported by the European Union within the framework of the National Laboratory for Artificial Intelligence (RRF-2.3.1-21-2022-00004).</t>
  </si>
  <si>
    <t>1618-954X</t>
  </si>
  <si>
    <t>1618-9558</t>
  </si>
  <si>
    <t>CLEAN TECHNOL ENVIR</t>
  </si>
  <si>
    <t>MAY</t>
  </si>
  <si>
    <t>SI</t>
  </si>
  <si>
    <t>10.1007/s10098-023-02588-y</t>
  </si>
  <si>
    <t>AUG 2023</t>
  </si>
  <si>
    <t>PX6H1</t>
  </si>
  <si>
    <t>hybrid, Green Submitted</t>
  </si>
  <si>
    <t>WOS:001043060000001</t>
  </si>
  <si>
    <t>Moodaley, W; Telukdarie, A</t>
  </si>
  <si>
    <t>Moodaley, Wayne; Telukdarie, Arnesh</t>
  </si>
  <si>
    <t>A Conceptual Framework for Subdomain Specific Pre-Training of Large Language Models for Green Claim Detection</t>
  </si>
  <si>
    <t>EUROPEAN JOURNAL OF SUSTAINABLE DEVELOPMENT</t>
  </si>
  <si>
    <t>greenwashing; artificial intelligence; sustainability; sustainability reporting; sustainability disclosures</t>
  </si>
  <si>
    <t>Detection of false or misleading green claims (referred to as greenwashing) within company sustainability disclosures is challenging for a number of reasons, which include the textual and qualitative nature, volume, and complexity of such disclosures. In recent years, notable progress made in the fields of artificial intelligence and specifically, large language models (LLMs), has showcased the capacity of these tools to effectively analyse extensive and intricate textual data, including the contents of sustainability disclosures. Transformer-based LLMs, such as Google's BERT architecture, were trained on general domain text corpora. Subsequent research has shown that further pre-training of such LLMs on specific domains, such as the climate or sustainability domains, may improve performance. However, previous research often uses text corpora that exhibit significant variation across topics and language and which often consist of heterogeneous subdomains. We therefore propose a conceptual framework for further pre-training of transformer based LLMs using text corpora relating to specific sustainability subdomains i.e. subdomain specific pre-training. We do so as a basis for the improved performance of such models in analysing sustainability disclosures. The main contribution is a conceptual framework to advance the use of LLMs for the reliable identification of green claims and ultimately, greenwashing.</t>
  </si>
  <si>
    <t>[Moodaley, Wayne] Univ Johannesburg, Johannesburg Business Sch, Accounting &amp; Financial Management, Johannesburg, South Africa; [Telukdarie, Arnesh] Univ Johannesburg, Johannesburg Business Sch, Digital Business, Johannesburg, South Africa</t>
  </si>
  <si>
    <t>University of Johannesburg; University of Johannesburg</t>
  </si>
  <si>
    <t>Moodaley, W (corresponding author), Univ Johannesburg, Johannesburg Business Sch, Accounting &amp; Financial Management, Johannesburg, South Africa.</t>
  </si>
  <si>
    <t>Telukdarie, A/0000-0003-0057-3493</t>
  </si>
  <si>
    <t>EUROPEAN CENTER SUSTAINABLE DEVELOPMENT</t>
  </si>
  <si>
    <t>ROME</t>
  </si>
  <si>
    <t>VIA DEI FIORI 34, ROME, 00172, ITALY</t>
  </si>
  <si>
    <t>2239-5938</t>
  </si>
  <si>
    <t>2239-6101</t>
  </si>
  <si>
    <t>EUR J SUSTAIN DEV</t>
  </si>
  <si>
    <t>Eur. J. Sustain. Dev.</t>
  </si>
  <si>
    <t>10.14207/ejsd.2023.v12n4p319</t>
  </si>
  <si>
    <t>Environmental Sciences</t>
  </si>
  <si>
    <t>Emerging Sources Citation Index (ESCI)</t>
  </si>
  <si>
    <t>Environmental Sciences &amp; Ecology</t>
  </si>
  <si>
    <t>FY1K7</t>
  </si>
  <si>
    <t>WOS:001149319600027</t>
  </si>
  <si>
    <t>Jaiswal, R; Gupta, S; Tiwari, AK</t>
  </si>
  <si>
    <t>Jaiswal, Rachana; Gupta, Shashank; Tiwari, Aviral Kumar</t>
  </si>
  <si>
    <t>MANAGEMENT RESEARCH REVIEW</t>
  </si>
  <si>
    <t>ESG investing; Sustainable investment; Natural language processing; Sentiment analysis; Topic modeling; Machine learning</t>
  </si>
  <si>
    <t>SOCIAL MEDIA; PERFORMANCE EVIDENCE; FRAMEWORK; EQUITY; IMPACT; COMMUNICATION; INVESTMENT; MODELS; MARKET; NEWS</t>
  </si>
  <si>
    <t>PurposeGrounded in the stakeholder theory and signaling theory, this study aims to broaden the research agenda on environmental, social and governance (ESG) investing by uncovering public sentiments and key themes using Twitter data spanning from 2009 to 2022.Design/methodology/approachUsing various machine learning models for text tonality analysis and topic modeling, this research scrutinizes 1,842,985 Twitter texts to extract prevalent ESG investing trends and gauge their sentiment.FindingsGibbs Sampling Dirichlet Multinomial Mixture emerges as the optimal topic modeling method, unveiling significant topics such as Physical risk of climate change, Employee Health, Safety and well-being and Water management and Scarcity. RoBERTa, an attention-based model, outperforms other machine learning models in sentiment analysis, revealing a predominantly positive shift in public sentiment toward ESG investing over the past five years.Research limitations/implicationsThis study establishes a framework for sentiment analysis and topic modeling on alternative data, offering a foundation for future research. Prospective studies can enhance insights by incorporating data from additional social media platforms like LinkedIn and Facebook.Practical implicationsLeveraging unstructured data on ESG from platforms like Twitter provides a novel avenue to capture company-related information, supplementing traditional self-reported sustainability disclosures. This approach opens new possibilities for understanding a company's ESG standing.Social implicationsBy shedding light on public perceptions of ESG investing, this research uncovers influential factors that often elude traditional corporate reporting. The findings empower both investors and the general public, aiding managers in refining ESG and management strategies.Originality/valueThis study marks a groundbreaking contribution to scholarly exploration, to the best of the authors' knowledge, by being the first to analyze unstructured Twitter data in the context of ESG investing, offering unique insights and advancing the understanding of this emerging field.</t>
  </si>
  <si>
    <t>[Jaiswal, Rachana] Hemwati Nandan Bahuguna Garhwal Univ, Dept Business Management, Srinagar, India; [Gupta, Shashank] Morgan Stanley Advantage India Pvt Ltd, Dept Nonfinancial Risk Technol, Mumbai, India; [Tiwari, Aviral Kumar] Indian Inst Management Bodh Gaya, Dept Econ &amp; Business Environm, Bodh Gaya, India</t>
  </si>
  <si>
    <t>Hemwati Nandan Bahuguna Garhwal University; Indian Institute of Management (IIM System); Indian Institute of Management Bodh Gaya</t>
  </si>
  <si>
    <t>Gupta, S (corresponding author), Morgan Stanley Advantage India Pvt Ltd, Dept Nonfinancial Risk Technol, Mumbai, India.</t>
  </si>
  <si>
    <t>rachanajaiswal.ibmr@gmail.com; theshashankgupta@gmail.com; aviral.ecoo@gmail.com</t>
  </si>
  <si>
    <t>EMERALD GROUP PUBLISHING LTD</t>
  </si>
  <si>
    <t>Leeds</t>
  </si>
  <si>
    <t>Floor 5, Northspring 21-23 Wellington Street, Leeds, W YORKSHIRE, ENGLAND</t>
  </si>
  <si>
    <t>2040-8269</t>
  </si>
  <si>
    <t>2040-8277</t>
  </si>
  <si>
    <t>MANAG RES REV</t>
  </si>
  <si>
    <t>Manag. Res. Rev.</t>
  </si>
  <si>
    <t>2024 MAR 22</t>
  </si>
  <si>
    <t>MAR 2024</t>
  </si>
  <si>
    <t>Management</t>
  </si>
  <si>
    <t>LP5V4</t>
  </si>
  <si>
    <t>WOS:001188027700001</t>
  </si>
  <si>
    <t>Aguado-Correa, F; de la Vega-Jiménez, JJ; López-Jiménez, JM; Padilla-Garrido, N; Rabadán-Martín, I</t>
  </si>
  <si>
    <t>Aguado-Correa, Francisco; de la Vega-Jimenez, Juan Jose; Lopez-Jimenez, Jose Maria; Padilla-Garrido, Nuria; Rabadan-Martin, Inmaculada</t>
  </si>
  <si>
    <t>EUROPEAN RESEARCH ON MANAGEMENT AND BUSINESS ECONOMICS</t>
  </si>
  <si>
    <t>Sustainability; Banks; Non-financial information report; SDGs; Natural language processing</t>
  </si>
  <si>
    <t>DISCLOSURE; PERFORMANCE; GOVERNANCE</t>
  </si>
  <si>
    <t>Non-financial information and its contribution to the achievement of each Sustainable Development Goal (SDG) are assuming great relevance in the business world, in which it is not enough to be economically sus-tainable without also being sustainable from ethical, environmental, and social points of view. An analysis of how the financial sector contributes to the achievement of the SDGs is crucial in two ways. Firstly, due to the relevance and the magnitude of this sector itself; secondly, and more importantly in our view, because of the financial leverage of the banking sector that has a mandate to facilitate the transition of all economic sectors towards sustainability, guided by the 2030 Agenda. However, despite the expectations placed on banking entities, there is a research gap on their disclosure practices and on the SDG-related information that they report. In addition, the academic literature centered on the analysis of SDG-related disclosures through artifi-cial intelligence is very scarce. To fill this gap, the objective of our study is, on the one hand, to analyze whether there is greater homogeneity in the disclosure of non-financial information in the Spanish banking sector following the transposition of Directive 2014/95/EU into Spanish Law. On the other hand, it is to evalu-ate the contribution of banking entities to the SDGs. To do so, the non-financial information reports of 12 Spanish banks are analyzed, completing a comparative evaluation and using artificial intelligence to identify mentions of each SDG and its targets. The Technique for Order Preference by Similarity to Ideal Solution (TOPSIS) was also used to rank the banking entities in accordance with their contribution to each SDG. The results reflected the plurality, in both breadth and quality, in the disclosure of non-financial information and in the contribution to the SDGs. The only point in common between all the entities that were studied was the use of the GRI disclosure framework and the identification of the priority SDGs, positioning SDGs 8, 13, and 4 in priority positions. The banks with higher bank capitalization levels occupied the top of the ranking of contributions to the SDGs. Differences were presented for all other aspects, even to the point of highlight-ing that some entities or independent verifiers had not offered all the information. In conclusion, greater efforts to improve the quality of non-financial reporting and further development of the common regulatory framework will be fundamental for better comparability between the reports from banking entities. Further-more, this study shows that natural language processing can be applied to better measure companies' align-ment with the SDGs based on the text of their non-financial reports.(c) 2022 The Author(s). Published by Elsevier Espana, S.L.U. on behalf of AEDEM. This is an open access article under the CC BY-NC-ND license (http://creativecommons.org/licenses/by-nc-nd/4.0/)</t>
  </si>
  <si>
    <t>[Aguado-Correa, Francisco; de la Vega-Jimenez, Juan Jose; Rabadan-Martin, Inmaculada] Univ Huelva, Fac Business Sci &amp; Tourism, Dept Financial Econ Accounting &amp; Operat Managemen, Plaza Merced 11, Huelva 21071, Spain; [Lopez-Jimenez, Jose Maria] Univ Malaga, Fac Law, Dept Civil Law Ecclesiast State Law State &amp; Roman, Campus Teatinos, Malaga 29071, Spain; [Padilla-Garrido, Nuria] Univ Huelva, Fac Business Sci &amp; Tourism, Dept Econ, Plaza Merced 11, Huelva 21071, Spain</t>
  </si>
  <si>
    <t>Universidad de Huelva; Universidad de Malaga; Universidad de Huelva</t>
  </si>
  <si>
    <t>Aguado-Correa, F (corresponding author), Univ Huelva, Fac Business Sci &amp; Tourism, Dept Financial Econ Accounting &amp; Operat Managemen, Plaza Merced 11, Huelva 21071, Spain.</t>
  </si>
  <si>
    <t>agucor@uhu.es</t>
  </si>
  <si>
    <t>Aguado-Correa, Francisco/AAA-7879-2020; Garrido, Nuria Padilla/AAA-8567-2020; Rabadán-Martín, Inmaculada/AAA-9252-2020</t>
  </si>
  <si>
    <t>Aguado-Correa, Francisco/0000-0001-8306-2917; Garrido, Nuria Padilla/0000-0002-2988-2663; Rabadán-Martín, Inmaculada/0000-0001-5192-6928; Vega Jimenez, Juan Jose de la/0000-0001-5053-3866</t>
  </si>
  <si>
    <t>2444-8834</t>
  </si>
  <si>
    <t>2444-8842</t>
  </si>
  <si>
    <t>EUR RES MANAG BUS EC</t>
  </si>
  <si>
    <t>EUR. RES. MANAG. BUS.ECON.</t>
  </si>
  <si>
    <t>JAN-APR</t>
  </si>
  <si>
    <t>JAN 2023</t>
  </si>
  <si>
    <t>Business; Economics; Management</t>
  </si>
  <si>
    <t>D4YP6</t>
  </si>
  <si>
    <t>gold, Green Published</t>
  </si>
  <si>
    <t>WOS:000968809500001</t>
  </si>
  <si>
    <t>Schmidt, S; Kinne, J; Lautenbach, S; Blaschke, T; Lenz, D; Resch, B</t>
  </si>
  <si>
    <t>Schmidt, Sebastian; Kinne, Jan; Lautenbach, Sven; Blaschke, Thomas; Lenz, David; Resch, Bernd</t>
  </si>
  <si>
    <t>SCIENCE OF THE TOTAL ENVIRONMENT</t>
  </si>
  <si>
    <t>Sentinel-5P; Air pollution; Natural language processing; Spatial regression</t>
  </si>
  <si>
    <t>AIR-POLLUTION; SPATIAL VARIATION; UNITED-STATES; EMISSIONS; CHINA; REGRESSION; QUALITY; TROPOMI; MODEL; COEFFICIENTS</t>
  </si>
  <si>
    <t>This study deals with the issue of greenwashing, i.e. the false portrayal of companies as environmentally friendly. The analysis focuses on the US metal industry, which is a major emission source of sulfur dioxide (SO2), one of the most harmful air pollutants. One way to monitor the distribution of atmospheric SO2 concentrations is through satellite data from the Sentinel-5P programme, which represents a major advance due to its unprecedented spatial resolution. In this paper, Sentinel-5P remote sensing data was combined with a plant-level firm database to investigate the relationship between the US metal industry and SO2 concentrations using a spatial regression analysis. Additionally, this study considered web text data, classifying companies based on their websites in order to depict their self portrayal on the topic of sustainability. In doing so, we investigated the topic of greenwashing, i.e. whether or not a positive self-portrayal regarding sustainability is related to lower local SO2 concentrations. Our results indicated a general, positive correlation between the number of employees in the metal industry and local SO2 concentrations. The web-based analysis showed that only 8% of companies in the metal industry could be classified as engaged in sustain ability based on their websites. The regression analyses indicated that these self-reported sustainable  companies had a weaker effect on local SO2 concentrations compared to their non-sustainable  counterparts, which we interpreted as an indication of the absence of general greenwashing in the US metal industry. However, the large share of firms without a website and lack of specificity of the text classification model were limitations to our methodology.</t>
  </si>
  <si>
    <t>[Schmidt, Sebastian; Blaschke, Thomas; Resch, Bernd] Univ Salzburg, Dept Geoinformat Z GIS, A-5020 Salzburg, Austria; [Schmidt, Sebastian; Kinne, Jan; Lenz, David] ISTARIAI, D-68163 Mannheim, Germany; [Kinne, Jan] Ctr European Econ Res, Dept Econ Innovat &amp; Ind Dynam, D-68161 Mannheim, Germany; [Lautenbach, Sven] Heidelberg Univ, Heidelberg Inst Geoinformat Technol, D-69118 Heidelberg, Germany; [Lautenbach, Sven] Heidelberg Univ, GISci Dept, D-69120 Heidelberg, Germany; [Lenz, David] Justus Liebig Univ, Dept Stat &amp; Econometr, D-35394 Giessen, Germany; [Resch, Bernd] Harvard Univ, Ctr Geog Anal, 9VGM R8, Cambridge, MA USA</t>
  </si>
  <si>
    <t>Salzburg University; Zentrum fur Europaische Wirtschaftsforschung (ZEW); Ruprecht Karls University Heidelberg; Ruprecht Karls University Heidelberg; Justus Liebig University Giessen; Harvard University</t>
  </si>
  <si>
    <t>Schmidt, S (corresponding author), Univ Salzburg, Dept Geoinformat Z GIS, A-5020 Salzburg, Austria.</t>
  </si>
  <si>
    <t>sebastian.schmidt@plus.ac.at</t>
  </si>
  <si>
    <t>Schmidt, Sebastian/JJE-7434-2023; Blaschke, Thomas/F-3342-2011; Lautenbach, Sven/C-1235-2010; Blaschke, Thomas/ITV-7540-2023; Resch, Bernd/KJL-4390-2024</t>
  </si>
  <si>
    <t>Schmidt, Sebastian/0000-0003-1912-9771; Lautenbach, Sven/0000-0003-1825-9996; Blaschke, Thomas/0000-0002-1860-8458; Resch, Bernd/0000-0002-2233-6926</t>
  </si>
  <si>
    <t>Klaus-Tschirra Stiftung</t>
  </si>
  <si>
    <t>Sven Lautenbach acknowledges funding by the Klaus-Tschirra Stiftung.</t>
  </si>
  <si>
    <t>ELSEVIER</t>
  </si>
  <si>
    <t>AMSTERDAM</t>
  </si>
  <si>
    <t>RADARWEG 29, 1043 NX AMSTERDAM, NETHERLANDS</t>
  </si>
  <si>
    <t>0048-9697</t>
  </si>
  <si>
    <t>1879-1026</t>
  </si>
  <si>
    <t>SCI TOTAL ENVIRON</t>
  </si>
  <si>
    <t>AUG 20</t>
  </si>
  <si>
    <t>MAY 2022</t>
  </si>
  <si>
    <t>1W4RJ</t>
  </si>
  <si>
    <t>WOS:000806762000006</t>
  </si>
  <si>
    <t>Gutierrez-Bustamante, M; Espinosa-Leal, L</t>
  </si>
  <si>
    <t>Gutierrez-Bustamante, Marcelo; Espinosa-Leal, Leonardo</t>
  </si>
  <si>
    <t>Natural Language Processing Methods for Scoring Sustainability Reports-A Study of Nordic Listed Companies</t>
  </si>
  <si>
    <t>SUSTAINABILITY</t>
  </si>
  <si>
    <t>text mining; natural language processing; sustainability; semantic similarity; corporate social responsibility; machine learning</t>
  </si>
  <si>
    <t>SOCIAL-RESPONSIBILITY REPORTS; GRI; TRENDS</t>
  </si>
  <si>
    <t>This paper aims to evaluate the degree of affinity that Nordic companies' reports published under the Global Reporting Initiatives (GRI) framework have. Several natural language processing and text-mining techniques were implemented and tested to achieve this goal. We extracted strings, corpus, and hybrid semantic similarities from the reports and evaluated the models through the intrinsic assessment methodology. A quantitative ranking score based on index matching was developed to complement the semantic valuation. The final results show that Latent Semantic Analysis (LSA) and Global Vectors for word representation (GloVE) are the best methods for our study. Our findings will open the door to the automatic evaluation of sustainability reports which could have a substantial impact on the environment.</t>
  </si>
  <si>
    <t>[Gutierrez-Bustamante, Marcelo] SUSTEXio, AI Res, Helsinki 00150, Finland; [Gutierrez-Bustamante, Marcelo; Espinosa-Leal, Leonardo] Arcada Univ Appl Sci, Dept Business Management &amp; Analyt, Helsinki 00560, Finland</t>
  </si>
  <si>
    <t>Arcada University of Applied Sciences</t>
  </si>
  <si>
    <t>Espinosa-Leal, L (corresponding author), Arcada Univ Appl Sci, Dept Business Management &amp; Analyt, Helsinki 00560, Finland.</t>
  </si>
  <si>
    <t>marcelo@sustex.io; leonardo.espinosaleal@arcada.fi</t>
  </si>
  <si>
    <t>Leal, Leonardo Andres Espinosa/AAS-1236-2020</t>
  </si>
  <si>
    <t>Leal, Leonardo Andres Espinosa/0000-0001-6861-8024</t>
  </si>
  <si>
    <t>BASEL</t>
  </si>
  <si>
    <t>ST ALBAN-ANLAGE 66, CH-4052 BASEL, SWITZERLAND</t>
  </si>
  <si>
    <t>2071-1050</t>
  </si>
  <si>
    <t>SUSTAINABILITY-BASEL</t>
  </si>
  <si>
    <t>AUG</t>
  </si>
  <si>
    <t>Green &amp; Sustainable Science &amp; Technology; Environmental Sciences; Environmental Studies</t>
  </si>
  <si>
    <t>Science &amp; Technology - Other Topics; Environmental Sciences &amp; Ecology</t>
  </si>
  <si>
    <t>3S2EY</t>
  </si>
  <si>
    <t>gold, Green Submitted, Green Published</t>
  </si>
  <si>
    <t>WOS:000839415600001</t>
  </si>
  <si>
    <t>Gupta, A; Chadha, A; Tewari, V</t>
  </si>
  <si>
    <t>Gupta, Akriti; Chadha, Aman; Tewari, Vijaishri</t>
  </si>
  <si>
    <t>IEEE ACCESS</t>
  </si>
  <si>
    <t>BERT; YAKE; ESG; sustainability; organizations</t>
  </si>
  <si>
    <t>Sustainability has become the greatest aspiration on the planet, as every organization has begun reorienting itself to become one. To accomplish this, organizations must strike a balance between their Environmental, Social, and Governance (ESG) policies. It is essential to examine the organizations that currently exist. For this reason, the study conducts a thematic analysis of the sustainability reports of Forbes' India's top companies in 2021 in order to determine their current ESG focus using BERT tokenization and YAKE technique along with MLM and NSP methods of natural language processing (NLP). The experiment results in prediction with 98% accuracy. The study addresses the question, What must organizations do to embark on the path towards sustainability?</t>
  </si>
  <si>
    <t>[Gupta, Akriti; Chadha, Aman; Tewari, Vijaishri] Indian Inst Informat Technol Allahabad, Allahabad 211015, Uttar Pradesh, India</t>
  </si>
  <si>
    <t>Indian Institute of Information Technology Allahabad</t>
  </si>
  <si>
    <t>Gupta, A (corresponding author), Indian Inst Informat Technol Allahabad, Allahabad 211015, Uttar Pradesh, India.</t>
  </si>
  <si>
    <t>rsm2018502@iiita.ac.in</t>
  </si>
  <si>
    <t>Chadha, Aman/GNM-9565-2022; Gupta, Akriti/AAV-5923-2021</t>
  </si>
  <si>
    <t>Chadha, Aman/0000-0002-7216-2637; Gupta, Akriti/0000-0003-3513-5485</t>
  </si>
  <si>
    <t>IEEE-INST ELECTRICAL ELECTRONICS ENGINEERS INC</t>
  </si>
  <si>
    <t>PISCATAWAY</t>
  </si>
  <si>
    <t>445 HOES LANE, PISCATAWAY, NJ 08855-4141 USA</t>
  </si>
  <si>
    <t>2169-3536</t>
  </si>
  <si>
    <t>Computer Science, Information Systems; Engineering, Electrical &amp; Electronic; Telecommunications</t>
  </si>
  <si>
    <t>Computer Science; Engineering; Telecommunications</t>
  </si>
  <si>
    <t>FK3N6</t>
  </si>
  <si>
    <t>WOS:001145634000001</t>
  </si>
  <si>
    <t>Liu, YP; Li, WA; Meng, QK</t>
  </si>
  <si>
    <t>Liu, Yupei; Li, Weian; Meng, Qiankun</t>
  </si>
  <si>
    <t>SUSTAINABILITY ACCOUNTING MANAGEMENT AND POLICY JOURNAL</t>
  </si>
  <si>
    <t>Emerging markets; Natural language processing; ESG decoupling; Mutual fund distraction</t>
  </si>
  <si>
    <t>INSTITUTIONAL INVESTORS; ENVIRONMENTAL PERFORMANCE; CSR DISCLOSURE; LEGITIMACY; SUSTAINABILITY; SHAREHOLDERS; ATTENTION; IMPACT; MYTH; OVERCONFIDENCE</t>
  </si>
  <si>
    <t>PurposeThis study aims to explore whether investors' inattention is associated with firms' environmental, social and governance (ESG) decoupling, which is defined as the misalignment between the implementation and incorporation of ESG policies. Design/methodology/approachFocusing on a sample of the components of ESG ratings for China Securities Index (CSI) 300 companies between 2017 and 2019, the authors test the relationship between firms' ESG decoupling level and mutual fund investors' distraction by applying exogenous shocks to their portfolios. FindingsThe results show that firms with distracted mutual fund investors engage in more external than internal ESG actions, leading to a high ESG decoupling level. Mutual fund investors use threat of exit rather than voice as a governance mechanism to influence corporate ESG decoupling. While external ESG actions mitigate stock price crash risk, internal ESG actions increase firm value; firms with a high ESG decoupling level suffer lower valuations. Practical implicationsThis study has implications for increasing the congruence between firms' external and internal ESG actions, thereby improving firms' ESG performance and long-term economic outcomes. Social implicationsThis paper helps policy-makers and regulators to reassess how ESG policies can be implemented to be consistent with organizations' core business activities. Originality/valueContributing to prior studies of greenwashing and corporate social responsibility decoupling, this paper extends decoupling literature by revisiting ESG impacts in an integrated framework and explores the antecedents of corporate ESG decoupling from the perspective of institutional investor monitoring.</t>
  </si>
  <si>
    <t>[Liu, Yupei; Li, Weian; Meng, Qiankun] Nankai Univ, China Acad Corp Governance, Tianjin, Peoples R China; [Li, Weian] Tianjin Univ Finance &amp; Econ, Business Sch, Tianjin, Peoples R China</t>
  </si>
  <si>
    <t>Nankai University; Tianjin University of Finance &amp; Economics</t>
  </si>
  <si>
    <t>Liu, YP (corresponding author), Nankai Univ, China Acad Corp Governance, Tianjin, Peoples R China.</t>
  </si>
  <si>
    <t>liuyupei1994@163.com; nku8783@126.com; 18428305502@163.com</t>
  </si>
  <si>
    <t>Liu, Yupei/KHD-3955-2024</t>
  </si>
  <si>
    <t>Liu, Yupei/0000-0002-9636-0099</t>
  </si>
  <si>
    <t>National Natural Science Foundation of China; [72174096]</t>
  </si>
  <si>
    <t>National Natural Science Foundation of China(National Natural Science Foundation of China (NSFC));</t>
  </si>
  <si>
    <t>BINGLEY</t>
  </si>
  <si>
    <t>HOWARD HOUSE, WAGON LANE, BINGLEY BD16 1WA, W YORKSHIRE, ENGLAND</t>
  </si>
  <si>
    <t>2040-8021</t>
  </si>
  <si>
    <t>2040-803X</t>
  </si>
  <si>
    <t>SUSTAIN ACCOUNT MANA</t>
  </si>
  <si>
    <t>Sustain. Account. Manag. Policy J.</t>
  </si>
  <si>
    <t>JAN 26</t>
  </si>
  <si>
    <t>Business, Finance; Green &amp; Sustainable Science &amp; Technology; Environmental Studies; Management</t>
  </si>
  <si>
    <t>Business &amp; Economics; Science &amp; Technology - Other Topics; Environmental Sciences &amp; Ecology</t>
  </si>
  <si>
    <t>8I9TF</t>
  </si>
  <si>
    <t>WOS:000910056700001</t>
  </si>
  <si>
    <t>Smeuninx, N; De Clerck, B; Aerts, W</t>
  </si>
  <si>
    <t>Smeuninx, Nils; De Clerck, Bernard; Aerts, Walter</t>
  </si>
  <si>
    <t>INTERNATIONAL JOURNAL OF BUSINESS COMMUNICATION</t>
  </si>
  <si>
    <t>corpus linguistics; readability; sustainability reporting; language variety; natural language processing</t>
  </si>
  <si>
    <t>CORPORATE SOCIAL-RESPONSIBILITY; EARNINGS MANAGEMENT; DISCLOSURES</t>
  </si>
  <si>
    <t>This study characterises and problematises the language of corporate reporting along region, industry, genre, and content lines by applying readability formulae and more advanced natural language processing (NLP)-based analysis to a manually assembled 2.75-million-word corpus. Readability formulae reveal that, despite its wider readership, sustainability reporting remains a very difficult to read genre, sometimes more difficult than financial reporting. Although we find little industry impact on readability, region does prove an important variable, with NLP-based variables more strongly affected than formulae. These results not only highlight the impact of legislative contexts but also language variety itself as an underexplored variable. Finally, the study reveals some of the weaknesses of default readability formulae, which are largely unable to register syntactic variation between the varieties of English in the reports and demonstrates the merits of NLP in report readability analysis as well as the need for more accessible sustainability reporting.</t>
  </si>
  <si>
    <t>[Smeuninx, Nils; De Clerck, Bernard] Univ Ghent, Ghent, Belgium; [Aerts, Walter] Univ Antwerp, Dept Accounting &amp; Finance, Antwerp, Belgium</t>
  </si>
  <si>
    <t>Ghent University; University of Antwerp</t>
  </si>
  <si>
    <t>Smeuninx, N (corresponding author), Univ Ghent, Dept Translat Interpreting &amp; Commun, Groot Brittanielaan 45, B-9000 Ghent, Oost Vlaanderen, Belgium.</t>
  </si>
  <si>
    <t>nils.smeuninx@ugent.be</t>
  </si>
  <si>
    <t>Aerts, Walter/0000-0002-0384-6269</t>
  </si>
  <si>
    <t>Flanders Innovation &amp; Entrepreneurship (VLAIO)</t>
  </si>
  <si>
    <t>The author(s) disclosed receipt of the following financial support for the research, authorship, and/or publication of this article: Research funded by Flanders Innovation &amp; Entrepreneurship (VLAIO).</t>
  </si>
  <si>
    <t>SAGE PUBLICATIONS INC</t>
  </si>
  <si>
    <t>THOUSAND OAKS</t>
  </si>
  <si>
    <t>2455 TELLER RD, THOUSAND OAKS, CA 91320 USA</t>
  </si>
  <si>
    <t>2329-4884</t>
  </si>
  <si>
    <t>2329-4892</t>
  </si>
  <si>
    <t>INT J BUS COMMUN</t>
  </si>
  <si>
    <t>Int. J. Bus. Commun.</t>
  </si>
  <si>
    <t>JAN</t>
  </si>
  <si>
    <t>Business; Communication</t>
  </si>
  <si>
    <t>Business &amp; Economics; Communication</t>
  </si>
  <si>
    <t>JT5NJ</t>
  </si>
  <si>
    <t>Green Published, Green Accepted</t>
  </si>
  <si>
    <t>WOS:000501036100003</t>
  </si>
  <si>
    <t>Lee, H; Jung, HS; Park, H; Kim, JH</t>
  </si>
  <si>
    <t>Lee, Haein; Jung, Hae Sun; Park, Heungju; Kim, Jang Hyun</t>
  </si>
  <si>
    <t>KSII TRANSACTIONS ON INTERNET AND INFORMATION SYSTEMS</t>
  </si>
  <si>
    <t>While the incorporating ESG indicator is recognized as crucial for sustainability and increased firm value, inconsistent disclosure of ESG data and vague assessment standards have been key challenges. To address these issues, this study proposes an ambiguous text-based automated ESG rating strategy. Earnings Call Transcript data were classified as E, S, or G using the Refinitiv-Sustainable Leadership Monitor's over 450 metrics. The study employed advanced natural language processing techniques such as BERT, RoBERTa, ALBERT, FinBERT, and ELECTRA models to precisely classify ESG documents. In addition, the authors computed the average predicted probabilities for each label, providing a means to identify the relative significance of different ESG factors. The results of experiments demonstrated the capability of the proposed methodology in enhancing ESG assessment criteria established by various rating agencies and highlighted that companies primarily focus on governance factors. In other words, companies were making efforts to strengthen their governance framework. In conclusion, this framework enables sustainable and responsible business by providing insight into the ESG information contained in Earnings Call Transcript data.</t>
  </si>
  <si>
    <t>[Lee, Haein] Sungkyunkwan Univ, Dept Appl Artificial Intelligence, Dept Human Artificial Intelligence Interact, Seoul 03063, South Korea; [Jung, Hae Sun] Sungkyunkwan Univ, Dept Appl Artificial Intelligence, Seoul 03063, South Korea; [Kim, Jang Hyun] Sungkyunkwan Univ, Dept Interact Sci, Dept Human Artificial Intelligence Interact, Seoul 03063, South Korea; [Park, Heungju] Sungkyunkwan Univ, SKK Business Sch, Seoul 03063, South Korea</t>
  </si>
  <si>
    <t>Sungkyunkwan University (SKKU); Sungkyunkwan University (SKKU); Sungkyunkwan University (SKKU); Sungkyunkwan University (SKKU)</t>
  </si>
  <si>
    <t>Kim, JH (corresponding author), Sungkyunkwan Univ, Dept Interact Sci, Dept Human Artificial Intelligence Interact, Seoul 03063, South Korea.</t>
  </si>
  <si>
    <t>lhi00034@g.skku.edu; jestiriel@g.skku.edu; hj.park@skku.edu; alohakim@skku.edu</t>
  </si>
  <si>
    <t>Lee, Haein/0000-0002-9718-6395</t>
  </si>
  <si>
    <t>National Research Foundation of Korea (NRF) - Korean government [RS -2023- 00208278]</t>
  </si>
  <si>
    <t>National Research Foundation of Korea (NRF) - Korean government(National Research Foundation of Korea)</t>
  </si>
  <si>
    <t>A preliminary version of this paper was presented at APIC-IST 2023, and was selected as an outstanding paper. This study was supported by a National Research Foundation of Korea (NRF) (http://nrf.re.kr/eng/index) grant funded by the Korean government (RS -2023- 00208278) .</t>
  </si>
  <si>
    <t>KSII-KOR SOC INTERNET INFORMATION</t>
  </si>
  <si>
    <t>GANGNAM-GU</t>
  </si>
  <si>
    <t>KOR SCI &amp; TECHNOL CTR, 409 ON 4TH FLR, MAIN BLDG, 635-4 YEOKSAM 1-DONG, GANGNAM-GU, SEOUL 00000, SOUTH KOREA</t>
  </si>
  <si>
    <t>1976-7277</t>
  </si>
  <si>
    <t>KSII T INTERNET INF</t>
  </si>
  <si>
    <t>APR 30</t>
  </si>
  <si>
    <t>Computer Science, Information Systems; Telecommunications</t>
  </si>
  <si>
    <t>Computer Science; Telecommunications</t>
  </si>
  <si>
    <t>QS2Q8</t>
  </si>
  <si>
    <t>WOS:001222798800014</t>
  </si>
  <si>
    <t>Angin, M; Tasdemir, B; Yilmaz, CA; Demiralp, G; Atay, M; Angin, P; Dikmener, G</t>
  </si>
  <si>
    <t>Angin, Merih; Tasdemir, Beyza; Yilmaz, Cenk Arda; Demiralp, Goekcan; Atay, Mert; Angin, Pelin; Dikmener, Gokhan</t>
  </si>
  <si>
    <t>There is a strong need and demand from the United Nations, public institutions, and the private sector for classifying government publications, policy briefs, academic literature, and corporate social responsibility reports according to their relevance to the Sustainable Development Goals (SDGs). It is well understood that the SDGs play a major role in the strategic objectives of various entities. However, linking projects and activities to the SDGs has not always been straightforward or possible with existing methodologies. Natural language processing (NLP) techniques offer a new avenue to identify linkages for SDGs from text data. This research examines various machine learning approaches optimized for NLP-based text classification tasks for their success in classifying reports according to their relevance to the SDGs. Extensive experiments have been performed with the recently released Open Source SDG (OSDG) Community Dataset, which contains texts with their related SDG label as validated by community volunteers. Results demonstrate that especially fine-tuned RoBERTa achieves very high performance in the attempted task, which is promising for automated processing of large collections of sustainability reports for detection of relevance to SDGs.</t>
  </si>
  <si>
    <t>[Angin, Merih] Koc Univ, Dept Int Relat, TR-34450 Istanbul, Turkey; [Tasdemir, Beyza; Yilmaz, Cenk Arda; Demiralp, Goekcan; Atay, Mert; Angin, Pelin] Middle East Tech Univ, Dept Comp Engn, TR-06800 Ankara, Turkey; [Dikmener, Gokhan] SDG AI Lab, United Nations Dev Programme, TR-34381 Istanbul, Turkey</t>
  </si>
  <si>
    <t>Koc University; Middle East Technical University</t>
  </si>
  <si>
    <t>Angin, P (corresponding author), Middle East Tech Univ, Dept Comp Engn, TR-06800 Ankara, Turkey.</t>
  </si>
  <si>
    <t>pangin@ceng.metu.edu.tr</t>
  </si>
  <si>
    <t>Angin, Merih/B-1387-2017; Angin, Pelin/J-5820-2017</t>
  </si>
  <si>
    <t>Angin, Merih/0000-0003-0739-798X; Angin, Pelin/0000-0002-6419-2043</t>
  </si>
  <si>
    <t>H2020 Marie Sklodowska-Curie ActionsH2020 Marie Sklodowska-Curie Actions (H2020-MSCA-IF-2019) grant [896716]; Marie Curie Actions (MSCA) [896716] Funding Source: Marie Curie Actions (MSCA)</t>
  </si>
  <si>
    <t>H2020 Marie Sklodowska-Curie ActionsH2020 Marie Sklodowska-Curie Actions (H2020-MSCA-IF-2019) grant; Marie Curie Actions (MSCA)(Marie Curie Actions)</t>
  </si>
  <si>
    <t>This research was funded by H2020 Marie Sklodowska-Curie Actions (H2020-MSCA-IF-2019) grant number 896716. The funder had no role in the design of the study; in the collection, analyses, or interpretation of data; in the writing of the manuscript; or in the decision to publish the results.</t>
  </si>
  <si>
    <t>6Y8QX</t>
  </si>
  <si>
    <t>Green Published, gold</t>
  </si>
  <si>
    <t>WOS:000897354000001</t>
  </si>
  <si>
    <t>Székely, N; Brocke, JV</t>
  </si>
  <si>
    <t>Szekely, Nadine; Brocke, Jan Vom</t>
  </si>
  <si>
    <t>PLOS ONE</t>
  </si>
  <si>
    <t>SOCIAL-RESPONSIBILITY; INDUSTRIES; EDUCATION; SYSTEMS</t>
  </si>
  <si>
    <t>Organizations are increasingly using sustainability reports to inform their stakeholders and the public about their sustainability practices. We apply topic modelling to 9,514 sustainability reports published between 1999 and 2015 in order to identify common topics and, thus, the most common practices described in these reports. In particular, we identify forty-two topics that reflect sustainability and focus on the coverage and trends of economic, environmental, and social sustainability topics. Among the first to analyse such a large amount of data on organizations' sustainability reporting, the paper serves as an example of how to apply natural language processing as a strategy of inquiry in sustainability research. The paper also derives from the data analysis ten propositions for future research and practice that are of immediate value for organizations and researchers.</t>
  </si>
  <si>
    <t>[Szekely, Nadine; Brocke, Jan Vom] Univ Liechtenstein, Inst Informat Syst, Vaduz, Liechtenstein</t>
  </si>
  <si>
    <t>University of Liechtenstein</t>
  </si>
  <si>
    <t>Székely, N (corresponding author), Univ Liechtenstein, Inst Informat Syst, Vaduz, Liechtenstein.</t>
  </si>
  <si>
    <t>nadine.szekely@uni.li</t>
  </si>
  <si>
    <t>Brocke, Jan vom/Q-3807-2019</t>
  </si>
  <si>
    <t>Szekely, Nadine/0000-0001-7422-0776</t>
  </si>
  <si>
    <t>PUBLIC LIBRARY SCIENCE</t>
  </si>
  <si>
    <t>SAN FRANCISCO</t>
  </si>
  <si>
    <t>1160 BATTERY STREET, STE 100, SAN FRANCISCO, CA 94111 USA</t>
  </si>
  <si>
    <t>1932-6203</t>
  </si>
  <si>
    <t>PLoS One</t>
  </si>
  <si>
    <t>APR 12</t>
  </si>
  <si>
    <t>Multidisciplinary Sciences</t>
  </si>
  <si>
    <t>Science &amp; Technology - Other Topics</t>
  </si>
  <si>
    <t>ET0LZ</t>
  </si>
  <si>
    <t>gold, Green Published, Green Submitted</t>
  </si>
  <si>
    <t>WOS:000399955200022</t>
  </si>
  <si>
    <t>Tóth, A; Suta, A; Szauter, F</t>
  </si>
  <si>
    <t>Toth, Arpad; Suta, Alex; Szauter, Ferenc</t>
  </si>
  <si>
    <t>Sustainability reporting; Global reporting initiative; Financial reporting; IFRS; Carbon emission; Automotive companies</t>
  </si>
  <si>
    <t>TRENDS</t>
  </si>
  <si>
    <t>The financial reports of the automotive companies' are measured in a standardized manner; therefore, they are transparent and comparable to each other, but this is not valid for the sustainability reports and it is not possible to compare their sustainability performances. Standard-setting organizations are currently searching for better reporting procedures. This study aims to investigate the connection between sustainability and financial reports for the most dominant European car manufacturers. It reviews the traceability of the sustainability elements back to the financial statements, which helps transparency, comparability, and impact measurement of the disclosed items and issues. This investigation allowed us to additionally review whether these companies are targeting to disclose the most harmful pollution impacts, or only focus to disclose the required obligatory items. Given the financial and sustainability reports magnitude manual testing would not provide complete and proper coverage, therefore we utilized an automated and AI-assisted content analysis with natural language processing. In this new review method, the sustainable elements of the textual reports were automatically retrieved following the 5-stage model of Landrum &amp; Ohsowski (2018). The study highlights the lack of true sustainability information content of reports and the potential discrepancies and connections between the financial and the sustainability reports. Findings concluded that sustainability disclosures at the reviewed companies from several aspects could be improved and quantified, traced back to the financial disclosures, and to be comparable to each other if they apply a similar review method.</t>
  </si>
  <si>
    <t>[Toth, Arpad; Suta, Alex; Szauter, Ferenc] Szechenyi Istvan Univ, Vehicle Ind Res Ctr, H-9026 Gyor, Hungary</t>
  </si>
  <si>
    <t>Tóth, A; Suta, A (corresponding author), Szechenyi Istvan Univ, Vehicle Ind Res Ctr, H-9026 Gyor, Hungary.</t>
  </si>
  <si>
    <t>totha@ga.sze.hu; alex.suta@ga.sze.hu</t>
  </si>
  <si>
    <t>Toth, Arpad/0000-0002-7856-0097</t>
  </si>
  <si>
    <t>Szechenyi Istvan University (SZE); European Union [EFOP-3.6.2-16-2017-00016]; European Social Fund [EFOP-3.6.2-16-2017-00016]</t>
  </si>
  <si>
    <t>Szechenyi Istvan University (SZE); European Union(European Union (EU)); European Social Fund(European Social Fund (ESF))</t>
  </si>
  <si>
    <t>Open access funding provided by Szechenyi Istvan University (SZE). The research presented in this paper was carried out as part of the Dynamics and Control of Autonomous Vehicles meeting the Synergy Demands of Automated Transport Systems (EFOP-3.6.2-16-2017-00016) project in the framework of the New Szechenyi Plan. The completion of this project is funded by the European Union and co-financed by the European Social Fund.</t>
  </si>
  <si>
    <t>MAY 2021</t>
  </si>
  <si>
    <t>YH1UD</t>
  </si>
  <si>
    <t>WOS:000650806900002</t>
  </si>
  <si>
    <t>Huang, AH; Wang, H; Yang, Y</t>
  </si>
  <si>
    <t>Huang, Allen H.; Wang, Hui; Yang, Yi</t>
  </si>
  <si>
    <t>FinBERT: A Large Language Model for Extracting Information from Financial Text</t>
  </si>
  <si>
    <t>CONTEMPORARY ACCOUNTING RESEARCH</t>
  </si>
  <si>
    <t>deep learning; large language model; transfer learning; interpretable machine learning; sentiment classification; environment; social; and governance (ESG)</t>
  </si>
  <si>
    <t>EARNINGS; READABILITY; DISCLOSURE</t>
  </si>
  <si>
    <t>We develop FinBERT, a state-of-the-art large language model that adapts to the finance domain. We show that FinBERT incorporates finance knowledge and can better summarize contextual information in financial texts. Using a sample of researcher-labeled sentences from analyst reports, we document that FinBERT substantially outperforms the Loughran and McDonald dictionary and other machine learning algorithms, including naive Bayes, support vector machine, random forest, convolutional neural network, and long short-term memory, in sentiment classification. Our results show that FinBERT excels in identifying the positive or negative sentiment of sentences that other algorithms mislabel as neutral, likely because it uses contextual information in financial text. We find that FinBERT's advantage over other algorithms, and Google's original bidirectional encoder representations from transformers model, is especially salient when the training sample size is small and in texts containing financial words not frequently used in general texts. FinBERT also outperforms other models in identifying discussions related to environment, social, and governance issues. Last, we show that other approaches underestimate the textual informativeness of earnings conference calls by at least 18% compared to FinBERT. Our results have implications for academic researchers, investment professionals, and financial market regulators.</t>
  </si>
  <si>
    <t>[Huang, Allen H.; Wang, Hui; Yang, Yi] Renmin Univ China, Beijing, Peoples R China</t>
  </si>
  <si>
    <t>Renmin University of China</t>
  </si>
  <si>
    <t>Huang, AH (corresponding author), Renmin Univ China, Beijing, Peoples R China.</t>
  </si>
  <si>
    <t>allen.huang@ust.hk</t>
  </si>
  <si>
    <t>Yang, Yi/0000-0001-8863-112X; Wang, Hui/0000-0002-4843-126X</t>
  </si>
  <si>
    <t>Seoul National University; Hong Kong Research Grants Council [T31-604/18-N, T31-603/21-N, FinBERT-A]</t>
  </si>
  <si>
    <t>Seoul National University; Hong Kong Research Grants Council(Hong Kong Research Grants Council)</t>
  </si>
  <si>
    <t>Accepted by Jenny Tucker. We thank Jenny Tucker (editor), three anonymous referees, Stefano Bonini (discussant), Sean Cao (discussant), Diego Garcia (discussant), Louise Hayes (discussant), Alan Huang (discussant), Fuwei Jiang (discussant), Jaehoon Lee (discussant), Xiangyu Li, Brandon Lock (discussant), Tim Loughran, Amy Zang, and seminar participants at AllianceBernstein, Aqumon, Central University of Finance and Economics, Ernst &amp; Young, Hong Kong Monetary Authority, HKUST, JP Morgan, Lancaster University, and Seoul National University, as well as the 2020 Bergen Fintech Conference, 2020 Conference on Asia-Pacific Financial Markets, 2021 AAA Annual Meeting, 2021 EAA Conference, 2021 EFMA Conference, 2021 FARS Midyear Conference, 2021 FMA Annual Meeting, 2021 Hawai`i Accounting Research Conference, 2021 Japanese Accounting Review Conference, 2021 Summer Institute of Finance, 2022 Fifth Annual Data Science in Finance: Frontiers in Investment Data Science, 2022 CAPANA conference, and 2022 China International Risk Forum for their comments. We gratefully acknowledge the financial support of the Hong Kong Research Grants Council (T31-604/18-N and T31-603/21-N). This paper was formally circulated under the title FinBERT-A Deep Learning Approach to Extracting Textual Information.</t>
  </si>
  <si>
    <t>WILEY</t>
  </si>
  <si>
    <t>HOBOKEN</t>
  </si>
  <si>
    <t>111 RIVER ST, HOBOKEN 07030-5774, NJ USA</t>
  </si>
  <si>
    <t>0823-9150</t>
  </si>
  <si>
    <t>1911-3846</t>
  </si>
  <si>
    <t>CONTEMP ACCOUNT RES</t>
  </si>
  <si>
    <t>H7OD5</t>
  </si>
  <si>
    <t>Y</t>
  </si>
  <si>
    <t>N</t>
  </si>
  <si>
    <t>WOS:000909014900001</t>
  </si>
  <si>
    <t>Smith, TB; Vacca, R; Mantegazza, L; Capua, I</t>
  </si>
  <si>
    <t>Smith, Thomas Bryan; Vacca, Raffaele; Mantegazza, Luca; Capua, Ilaria</t>
  </si>
  <si>
    <t>SCIENTIFIC REPORTS</t>
  </si>
  <si>
    <t>LIFE EXPECTANCY; ECONOMIC-GROWTH; SIMILARITY; INEQUALITY; HEALTH; CARE</t>
  </si>
  <si>
    <t>The United Nations' (UN) Sustainable Development Goals (SDGs) are heterogeneous and interdependent, comprising 169 targets and 231 indicators of sustainable development in such diverse areas as health, the environment, and human rights. Existing efforts to map relationships among SDGs are either theoretical investigations of sustainability concepts, or empirical analyses of development indicators and policy simulations. We present an alternative approach, which describes and quantifies the complex network of SDG interdependencies by applying computational methods to policy and scientific documents. Methods of Natural Language Processing are used to measure overlaps in international policy discourse around SDGs, as represented by the corpus of all existing UN progress reports about each goal (N = 85 reports). We then examine if SDG interdependencies emerging from UN discourse are reflected in patterns of integration and collaboration in SDG-related science, by analyzing data on all scientific articles addressing relevant SDGs in the past two decades (N = 779,901 articles). Results identify a strong discursive divide between environmental goals and all other SDGs, and unexpected interdependencies between SDGs in different areas. While UN discourse partially aligns with integration patterns in SDG-related science, important differences are also observed between priorities emerging in UN and global scientific discourse. We discuss implications and insights for scientific research and policy on sustainable development after COVID-19.</t>
  </si>
  <si>
    <t>[Smith, Thomas Bryan] Univ Florida, Bur Econ &amp; Business Res, Gainesville, FL 32611 USA; [Vacca, Raffaele] Univ Florida, Dept Sociol &amp; Criminol &amp; Law, Gainesville, FL USA; [Mantegazza, Luca; Capua, Ilaria] Univ Florida, One Hlth Ctr Excellence, IFAS, Gainesville, FL USA</t>
  </si>
  <si>
    <t>State University System of Florida; University of Florida; State University System of Florida; University of Florida; State University System of Florida; University of Florida</t>
  </si>
  <si>
    <t>Smith, TB (corresponding author), Univ Florida, Bur Econ &amp; Business Res, Gainesville, FL 32611 USA.</t>
  </si>
  <si>
    <t>thosmi@ufl.edu</t>
  </si>
  <si>
    <t>Smith, Thomas/GSJ-0655-2022; Vacca, Raffaele/AAP-5528-2020</t>
  </si>
  <si>
    <t>Smith, Thomas/0000-0002-2074-8564; Vacca, Raffaele/0000-0001-9908-3747</t>
  </si>
  <si>
    <t>University of Florida One Health Center of Excellence; University of Florida Clinical and Translational Science Institute; NIH National Center for Advancing Translational Sciences [UL1TR001427]</t>
  </si>
  <si>
    <t>University of Florida One Health Center of Excellence; University of Florida Clinical and Translational Science Institute; NIH National Center for Advancing Translational Sciences</t>
  </si>
  <si>
    <t>NATURE PORTFOLIO</t>
  </si>
  <si>
    <t>BERLIN</t>
  </si>
  <si>
    <t>HEIDELBERGER PLATZ 3, BERLIN, 14197, GERMANY</t>
  </si>
  <si>
    <t>2045-2322</t>
  </si>
  <si>
    <t>SCI REP-UK</t>
  </si>
  <si>
    <t>Sci Rep</t>
  </si>
  <si>
    <t>NOV 17</t>
  </si>
  <si>
    <t>XC8FN</t>
  </si>
  <si>
    <t>WOS:000722246000080</t>
  </si>
  <si>
    <t>Li, Y; Rockinger, M</t>
  </si>
  <si>
    <t>Li, Yao; Rockinger, Michael</t>
  </si>
  <si>
    <t>sustainability reporting; SDGs; textual analysis; natural language processing; BERT; C61; G21</t>
  </si>
  <si>
    <t>DEVELOPMENT GOALS</t>
  </si>
  <si>
    <t>The sustainable development goals (SDGs) have been widely embraced by organizations as a sign of their commitment to sustainability. In this study, we develop a novel SDG-related bidirectional encoder representations from transformers (BERT) model, using the neural network methodology, to determine the thematic evolution of European banks' sustainability reports. We train this model on the OSDG-CD corpus, which we extend by labeling approximately 10,000 sentences based on SDGs content. The classification capabilities of this model appear to be very effective. Analysts who use our methodology can make faster decisions about the sustainability claims of financial institutions. Our methodology can be extended to non-financial entities. By analyzing the sustainability reports of 98 listed banks covering the accounting periods ranging from 2010 to 2022, we can identify the temporal emphasis of the SDGs. By 2022, climate action had emerged as the most important focus theme. We further validate our classification methodology by establishing a strong correlation between the evolution of SDG prevalence and relevant macroeconomic indicators. We also reveal a difference in focus between various European regions. Finally, we use word counts and k-means cluster analysis to document changes in the objectives of banks by investigating their discussion content.</t>
  </si>
  <si>
    <t>[Li, Yao; Rockinger, Michael] Univ Lausanne, HEC Lausanne, Fac Business &amp; Econ, CH-1015 Lausanne, Switzerland</t>
  </si>
  <si>
    <t>University of Lausanne</t>
  </si>
  <si>
    <t>Rockinger, M (corresponding author), Univ Lausanne, HEC Lausanne, Fac Business &amp; Econ, CH-1015 Lausanne, Switzerland.</t>
  </si>
  <si>
    <t>michael.rockinger@unil.ch</t>
  </si>
  <si>
    <t>Li, Yao/0009-0003-8615-6080</t>
  </si>
  <si>
    <t>GG8J1</t>
  </si>
  <si>
    <t>WOS:001151602000001</t>
  </si>
  <si>
    <t>Filippini, M; Leippold, M; Wekhof, T</t>
  </si>
  <si>
    <t>Filippini, Massimo; Leippold, Markus; Wekhof, Tobias</t>
  </si>
  <si>
    <t>Sustainable finance literacy and the determinants of sustainable investing</t>
  </si>
  <si>
    <t>JOURNAL OF BANKING &amp; FINANCE</t>
  </si>
  <si>
    <t>Sustainable finance literacy; Sustainable finance products; ESG; Household finance; Open-ended questions; Gender gap; Natural language processing</t>
  </si>
  <si>
    <t>RESIDUAL INCLUSION ESTIMATION; INVESTMENT</t>
  </si>
  <si>
    <t>In this paper, we survey a large sample of Swiss households to measure sustainable finance literacy, which we define as the knowledge and skill of identifying and assessing financial products according to their reported sustainability-related characteristics. To this end, we use multiple-choice questions. Furthermore, we measure Swiss private investors' level of awareness about sustainable financial products using open-ended questions. We find that Swiss households, which are generally highly financially literate by international standards, exhibit low levels of sustainable financial literacy compared to the current working definitions of sustainable finance. Moreover, despite its low level, knowledge about sustainable finance is a significant factor in the reported ownership of sustainable products. The empirical results also show a relatively low level of awareness. Generally, these empirical findings suggest a need to create transparent regulatory standards and strengthen information campaigns about sustainable financial products.</t>
  </si>
  <si>
    <t>[Filippini, Massimo; Wekhof, Tobias] Swiss Fed Inst Technol, Ctr Econ Res, Zurich, Switzerland; [Filippini, Massimo] Univ Svizzera Italiana, Lugano, Switzerland; [Leippold, Markus] Univ Zurich, Dept Banking &amp; Finance, Zurich, Switzerland; [Leippold, Markus] Swiss Finance Inst SFI, Zurich, Switzerland</t>
  </si>
  <si>
    <t>Swiss Federal Institutes of Technology Domain; ETH Zurich; Universita della Svizzera Italiana; University of Zurich</t>
  </si>
  <si>
    <t>Leippold, M (corresponding author), Univ Zurich, Dept Banking &amp; Finance, Zurich, Switzerland.</t>
  </si>
  <si>
    <t>mfilippini@ethz.ch; markus.leippold@bf.uzh.ch; twekhof@ethz.ch</t>
  </si>
  <si>
    <t>Wekhof, Tobias/0000-0001-8564-2333; Leippold, Markus/0000-0001-5983-2360</t>
  </si>
  <si>
    <t>0378-4266</t>
  </si>
  <si>
    <t>1872-6372</t>
  </si>
  <si>
    <t>J BANK FINANC</t>
  </si>
  <si>
    <t>J. Bank Financ.</t>
  </si>
  <si>
    <t>JUN</t>
  </si>
  <si>
    <t>10.1016/j.jbankfin.2024.107167</t>
  </si>
  <si>
    <t>Business, Finance; Economics</t>
  </si>
  <si>
    <t>RM5V3</t>
  </si>
  <si>
    <t>hybrid, Green Published</t>
  </si>
  <si>
    <t>WOS:001228102200001</t>
  </si>
  <si>
    <t>Chen, ZX; Sugiyama, K; Tasaka, K; Kito, T; Yasuda, Y</t>
  </si>
  <si>
    <t>Chen, Zhixiong; Sugiyama, Kohei; Tasaka, Kazuyuki; Kito, Tomomi; Yasuda, Yukihiro</t>
  </si>
  <si>
    <t>Impact of environmental, social and governance initiatives on firm value: Analysis using AI-based ESG scores for Japanese listed firms</t>
  </si>
  <si>
    <t>RESEARCH IN INTERNATIONAL BUSINESS AND FINANCE</t>
  </si>
  <si>
    <t>ESG scores; Natural language process; Tobin's Q; COVID-19 pandemic</t>
  </si>
  <si>
    <t>RESPONSIBLE FUNDS; PERFORMANCE; DISCLOSURE</t>
  </si>
  <si>
    <t>This paper is the first study to examine the relationship between ESG initiatives and firm value for almost all Japanese listed firms. By constructing our unique AI-based ESG (Environmental Social Governance) scores that have higher coverage than existing ESG scores, we score and analyze firms that have not previously been given ESG scores and provide more robust evidence for the impact of ESG initiatives on firm value. Our unique AI-based ESG scores are classified as ESG disclosure scores. We empirically show that Japanese listed firms engaging in ESG activities have a significantly higher Tobin's Q and higher volatility. We use the COVID-19 pandemic to eliminate reverse causality in our analysis.</t>
  </si>
  <si>
    <t>[Chen, Zhixiong; Sugiyama, Kohei; Tasaka, Kazuyuki; Kito, Tomomi; Yasuda, Yukihiro] KDDI Res Inc, Frontier Innovat Lab, Tokyo, Japan; [Kito, Tomomi] Waseda Univ, Fac Sci &amp; Engn, Tokyo, Japan; [Chen, Zhixiong; Yasuda, Yukihiro] Hitotsubashi Univ, Grad Sch Business Adm, Tokyo, Japan; [Chen, Zhixiong] KDDI Res Inc, Dept Frontier Innovat Lab, Okura Prestige Tower,2-10-4 Toranomon,Minato Ku, Tokyo 1050001, Japan</t>
  </si>
  <si>
    <t>KDDI Corporation; KDDI Research, Inc.; Waseda University; Hitotsubashi University; KDDI Corporation; KDDI Research, Inc.</t>
  </si>
  <si>
    <t>Chen, ZX (corresponding author), KDDI Res Inc, Dept Frontier Innovat Lab, Okura Prestige Tower,2-10-4 Toranomon,Minato Ku, Tokyo 1050001, Japan.</t>
  </si>
  <si>
    <t>zh-chen@kddi.com</t>
  </si>
  <si>
    <t>0275-5319</t>
  </si>
  <si>
    <t>1878-3384</t>
  </si>
  <si>
    <t>RES INT BUS FINANC</t>
  </si>
  <si>
    <t>Res. Int. Bus. Financ.</t>
  </si>
  <si>
    <t>A</t>
  </si>
  <si>
    <t>10.1016/j.ribaf.2024.102303</t>
  </si>
  <si>
    <t>PZ9P5</t>
  </si>
  <si>
    <t>WOS:001218020000001</t>
  </si>
  <si>
    <t>Sanchez-Carrillo, JC; Cadarso, MA; Tobarra, MA</t>
  </si>
  <si>
    <t>Sanchez-Carrillo, J. C.; Cadarso, M. A.; Tobarra, M. A.</t>
  </si>
  <si>
    <t>Embracing higher education leadership in sustainability: A systematic review</t>
  </si>
  <si>
    <t>Higher education; Higher education institutions; Sustainability; Innovation; Systematic review; PRISMA</t>
  </si>
  <si>
    <t>SOCIAL-RESPONSIBILITY; UNIVERSITIES; INSTITUTIONS; INITIATIVES; COMPETENCES; CHALLENGES; ATTITUDES; INSIGHTS; MODEL; IMPLEMENTATION</t>
  </si>
  <si>
    <t>Education has long been praised for its economic benefits, which stem from the developed technical skills and improved health conditions it promotes. Nonetheless, improving the quality of education, including sustainability, has become a policy focus since the Tbilisi Declaration and, more recently, in the Sustainable Development Goals. How to increase the contribution of higher education to sustainability is the subject of a robust debate, not only in terms of graduates' competencies but also in its linkages to society at large. The objective of the paper is to identify the main concerns and proposed strategies in recent literature on this topic to elucidate how to overcome the gap between the actions and desires of international institutions and stakeholders. A systematic review of the literature in the last five years supported with the PRISMA workflow and a check of natural processing language was undertaken. Five main topics were identified, including economic effects from higher education, social impacts, pedagogical-related issues, higher education institutions' environmental behaviour, and their structural challenges when implementing sustainability. The analysis indicated that institutions have focused on environmental measures but have paid scant attention to society, their communities, collaboration with other institutions, changes in the training of managers and lecturers and the proper assessment of internal structures that drive the commitment of institutions and education to embrace sustainability. Drawing from the literature, a set of five strategies is recommended to lessen the reported problems and further embrace sustainability in higher education. Hence, innovation in management, planning, openness, training of stakeholders in sustainability, negotiation, and building multipartner networks seem to be the key drivers for adopting sustainability. (c) 2021 Elsevier Ltd. All rights reserved.</t>
  </si>
  <si>
    <t>[Sanchez-Carrillo, J. C.; Cadarso, M. A.; Tobarra, M. A.] Univ Castilla La Mancha, Fac Ciencias Econ &amp; Empresariales, Plaza Univ 1, Albacete 02071, Spain</t>
  </si>
  <si>
    <t>Universidad de Castilla-La Mancha</t>
  </si>
  <si>
    <t>Sanchez-Carrillo, JC (corresponding author), Univ Castilla La Mancha, Fac Ciencias Econ &amp; Empresariales, Plaza Univ 1, Albacete 02071, Spain.</t>
  </si>
  <si>
    <t>jcarlos.sanchez@uclm.es; angeles.cadarso@uclm.es; mariaangeles.tobarra@uclm.es</t>
  </si>
  <si>
    <t>Cadarso, Maria Angeles/AAB-5700-2019; Tobarra-Gomez, Maria-Angeles/F-7301-2015</t>
  </si>
  <si>
    <t>Cadarso, Maria Angeles/0000-0002-5165-7729; Tobarra-Gomez, Maria-Angeles/0000-0002-4913-2544</t>
  </si>
  <si>
    <t>Spanish Ministry of Economics and Competitiveness, MINECO/FEDER EU [ECO201678939-R]; University of Castilla-La Mancha's Research Plan [01105PR191.541A]; University of Castilla-La Mancha/FEDER [2020-GRIN-29137]</t>
  </si>
  <si>
    <t>Spanish Ministry of Economics and Competitiveness, MINECO/FEDER EU; University of Castilla-La Mancha's Research Plan; University of Castilla-La Mancha/FEDER</t>
  </si>
  <si>
    <t>This work was supported by the Spanish Ministry of Economics and Competitiveness, MINECO/FEDER EU (grant number ECO201678939-R), University of Castilla-La Mancha's Research Plan (Resolution 5/11/2019, Allocation 01105PR191.541A) and University of Castilla-La Mancha/FEDER (2020-GRIN-29137).</t>
  </si>
  <si>
    <t>OXFORD</t>
  </si>
  <si>
    <t>THE BOULEVARD, LANGFORD LANE, KIDLINGTON, OXFORD OX5 1GB, OXON, ENGLAND</t>
  </si>
  <si>
    <t>MAY 20</t>
  </si>
  <si>
    <t>10.1016/j.jclepro.2021.126675</t>
  </si>
  <si>
    <t>APR 2021</t>
  </si>
  <si>
    <t>RS3FX</t>
  </si>
  <si>
    <t>WOS:000643666700017</t>
  </si>
  <si>
    <t>Jafari, SQ; Shokouhyar, S; Shokoohyar, S</t>
  </si>
  <si>
    <t>Jafari, Soroush Qoli; Shokouhyar, Sajjad; Shokoohyar, Sina</t>
  </si>
  <si>
    <t>Extended producer responsibility; WEEE; Social media analytics; Topic modeling; Consumer behavior; Corporate policies</t>
  </si>
  <si>
    <t>WASTE MANAGEMENT; RESIDENTS; WEEE; BEHAVIOR; DEMAND; TRENDS</t>
  </si>
  <si>
    <t>It is widely accepted today that extended producer responsibility (EPR) is a legal means of ensuring sustainable production. As a result, the producer is responsible for environmental hazards resulting from the consumption of the product after it has been produced. Due to this, legislators and manufacturers pay great attention to this issue since a harmonious and mutually understanding relationship between consumers and producers is crucial to the success of these programs. Through an examination of the sustainability reports published by smartphone manufacturers and tweets regarding the EPR plans and programs within the community, this study analyzes the interaction between consumers and manufacturers for a deeper understanding. To perform topic modeling, machine learning algorithms and natural language processing algorithms have been applied to sustainability reports and tweets from people. The topics extracted from consumers and producers were divided into six general categories that form the roadmap created in the field of EPR. As part of the study, sentiment analysis was conducted in order to understand consumers' and producers' perceptions of this issue. Based on the results of this study, manufacturers have taken steps to address social needs and concerns about the dangers of electronic waste (E-waste). In light of the fact that sustainability covers both production activities and consumption activities at the same time and that a large portion of society views EPR programs in a neutral manner, there is a need for social awareness programs that adequately guide and inform individuals. Hence, culture building among the consumer community is one of the most important aspects of corporate strategy.</t>
  </si>
  <si>
    <t>[Jafari, Soroush Qoli] Shahid Beheshti Univ, Fac Accounting &amp; Management, Dept Ind Management, Tehran, Iran; [Shokouhyar, Sajjad] Shahid Beheshti Univ, Fac Accounting &amp; Management, Ind &amp; Informat Technol Dept, Tehran, Iran; [Shokoohyar, Sina] Seton Hall Univ, Stillman Sch Business, Dept Comp &amp; Decis Sci, 400 W S Orange Ave, S Orange, NJ 07079 USA; [Shokouhyar, Sajjad] Shahid Beheshti Univ, Fac Accounting &amp; Management, Ind &amp; Informat Technol Dept, Tehran 1983969411, Iran</t>
  </si>
  <si>
    <t>Shahid Beheshti University; Shahid Beheshti University; Seton Hall University; Shahid Beheshti University</t>
  </si>
  <si>
    <t>Shokouhyar, S (corresponding author), Shahid Beheshti Univ, Fac Accounting &amp; Management, Ind &amp; Informat Technol Dept, Tehran 1983969411, Iran.</t>
  </si>
  <si>
    <t>s.qolijafari@mail.sbu.ac.ir; s_shokouhyar@sbu.ac.ir; sina.shokoohyar@shu.edu</t>
  </si>
  <si>
    <t>shokouhyar, sajjad/0000-0001-8875-0006</t>
  </si>
  <si>
    <t>NOV 10</t>
  </si>
  <si>
    <t>SEP 2022</t>
  </si>
  <si>
    <t>5A1WZ</t>
  </si>
  <si>
    <t>WOS:000862685800005</t>
  </si>
  <si>
    <t>Rocca, L; Giacomini, D; Zola, P</t>
  </si>
  <si>
    <t>Rocca, Laura; Giacomini, Davide; Zola, Paola</t>
  </si>
  <si>
    <t>Environmental disclosure and sentiment analysis: state of the art and opportunities for public-sector organisations</t>
  </si>
  <si>
    <t>MEDITARI ACCOUNTANCY RESEARCH</t>
  </si>
  <si>
    <t>Facebook; Sentiment analysis; Natural language processing; Local governments; Environment; Organisational legitimacy; Dialogical accountability</t>
  </si>
  <si>
    <t>SOCIAL MEDIA; EMPIRICAL-EVIDENCE; LOCAL-GOVERNMENT; FACEBOOK; SUSTAINABILITY; COMMUNICATION; ENGAGEMENT; CITIZENS; NUMBER; INFORMATION</t>
  </si>
  <si>
    <t>Purpose - Because of the expansion of the internet and Web 2.0 phenomenon, new challenges are emerging in the disclosure practises adopted by organisations in the public-sector. This study aims to examine local governments' (LGOs) use of social media (SM) in disclosing environmental actions/plans/information as a new way to improve accountability to citizens to obtain organisational legitimacy and the related sentiment of citizens' judgements. Design/methodology/approach - This paper analyses the content of 39 Italian LGOs' public pages on Facebook. After the distinction between five classes of environmental issues ( air, water, energy, waste and territory), an initial study is performed to detect possible sub- topics applying latent Dirichlet allocation. Having a list of posts related to specific environmental themes, the researchers computed the sentiment of citizens' comments. To measure sentiment, two different approaches were implemented: one based on a lexicon dictionary and the other based on convolutional neural networks. Findings - Facebook is used by LGOs to disclose environmental issues, focussing on their main interest in obtaining organisational legitimacy, and the analysis shows an increasing impact of Web 2.0 in the direct interaction of LGOs with citizens. On the other hand, there is a clear divergence of interest on environmental topics between LGOs and citizens in a dialogic accountability framework. Practical implications - Sentiment analysis (SA) could be used by politicians, but also by managers/entrepreneurs in the business sector, to analyse stakeholders' judgements of their communications/actions and plans on corporate social responsibility. This tool gives a result on time (i. e. not months or years after, as for the reporting system). It is cheaper than a survey and allows a first photograph of stakeholders' sentiment. It can also be a useful tool for supporting, developing and improving environmental reporting. Originality/value - To the best of the authors' knowledge, this paper is one of the first to apply SA to environmental disclosure via SM in the public sphere. The study links modern techniques in natural language</t>
  </si>
  <si>
    <t>[Rocca, Laura] Univ Brescia, Dept Econ &amp; Management, Brescia, Italy; [Giacomini, Davide] Open Univ Business Sch, Fac Business &amp; Law, Milton Keynes, Bucks, England; [Zola, Paola] IIT CNR, Pisa, Italy</t>
  </si>
  <si>
    <t>University of Brescia; Open University - UK; Consiglio Nazionale delle Ricerche (CNR); Istituto di Informatica e Telematica (IIT-CNR)</t>
  </si>
  <si>
    <t>Rocca, L (corresponding author), Univ Brescia, Dept Econ &amp; Management, Brescia, Italy.</t>
  </si>
  <si>
    <t>laura.rocca@unibs.it</t>
  </si>
  <si>
    <t>Zola, Paola/0000-0001-5956-5389</t>
  </si>
  <si>
    <t>2049-372X</t>
  </si>
  <si>
    <t>2049-3738</t>
  </si>
  <si>
    <t>MEDITARI ACCOUNT RES</t>
  </si>
  <si>
    <t>Meditari Account. Res.</t>
  </si>
  <si>
    <t>10.1108/MEDAR-09-2019-0563</t>
  </si>
  <si>
    <t>AUG 2020</t>
  </si>
  <si>
    <t>ZC3JO</t>
  </si>
  <si>
    <t>WOS:000563494100001</t>
  </si>
  <si>
    <t>Chen, ZH; Wu, M; Chan, AL; Li, XL; Ong, YS</t>
  </si>
  <si>
    <t>Chen, Zhenghua; Wu, Min; Chan, Alvin; Li, Xiaoli; Ong, Yew-Soon</t>
  </si>
  <si>
    <t>Survey on AI Sustainability: Emerging Trends on Learning Algorithms and Research Challenges</t>
  </si>
  <si>
    <t>IEEE COMPUTATIONAL INTELLIGENCE MAGAZINE</t>
  </si>
  <si>
    <t>Artificial intelligence; Sustainable development; Costs; Green products; Market research; Research and development; Learning systems; Algorithm design and analysis</t>
  </si>
  <si>
    <t>NEURAL-NETWORKS; MACHINE; EFFICIENT; FAIRNESS; PRIVACY; GAME; GO</t>
  </si>
  <si>
    <t>Artificial Intelligence (AI) is a fast-growing research and development (R&amp;D) discipline which is attracting increasing attention because it promises to bring vast benefits for consumers and businesses, with considerable benefits promised in productivity growth and innovation. To date, significant accomplishments have been reported in many areas that have been deemed challenging for machines, ranging from computer vision, natural language processing, audio analysis to smart sensing and many others. The technology trend in realizing success has developed towards increasingly complex and large-size AI models to solve more complex problems at superior performance and robustness. This rapid progress, however, has taken place at the expense of substantial environmental costs and resources. In addition, debates on the societal impacts of AI, such as fairness, safety, and privacy, have continued to grow in intensity. These issues have reflected major concerns pertaining to the sustainable development of AI. In this work, major trends in machine learning approaches that can address the sustainability problem of AI have been reviewed. Specifically, the emerging AI methodologies and algorithms are examined for addressing the sustainability issue of AI in two major aspects, i.e., environmental sustainability and social sustainability of AI. Then, the major limitations of the existing studies are highlighted, and potential research challenges and directions are proposed for the development of the next generation of sustainable AI techniques. It is believed that this technical review can help promote a sustainable development of AI R&amp;D activities for the research community.</t>
  </si>
  <si>
    <t>[Chen, Zhenghua; Wu, Min; Chan, Alvin; Li, Xiaoli; Ong, Yew-Soon] ASTAR, Singapore, Singapore; [Chan, Alvin; Li, Xiaoli; Ong, Yew-Soon] Nanyang Technol Univ, Singapore, Singapore</t>
  </si>
  <si>
    <t>Agency for Science Technology &amp; Research (A*STAR); Nanyang Technological University</t>
  </si>
  <si>
    <t>Chen, ZH (corresponding author), ASTAR, Singapore, Singapore.</t>
  </si>
  <si>
    <t>chen0832@e.ntu.edu.sg</t>
  </si>
  <si>
    <t>Chen, Zhenghua/HDN-2902-2022; Wu, Min/AAB-2446-2022</t>
  </si>
  <si>
    <t>Wu, Min/0000-0003-0977-3600; Li, Xiaoli/0000-0002-0762-6562; Chan, Guo Wei Alvin/0000-0002-1041-3891</t>
  </si>
  <si>
    <t>A*STAR Center for Frontier AI Research; School of Computer Science and Engineering at Nanyang Technological University</t>
  </si>
  <si>
    <t>A*STAR Center for Frontier AI Research(Agency for Science Technology &amp; Research (A*STAR)); School of Computer Science and Engineering at Nanyang Technological University(Nanyang Technological University)</t>
  </si>
  <si>
    <t>This work was supported in part by the A*STAR Center for Frontier AI Research, and in part by the School of Computer Science and Engineering at Nanyang Technological University.</t>
  </si>
  <si>
    <t>1556-603X</t>
  </si>
  <si>
    <t>1556-6048</t>
  </si>
  <si>
    <t>IEEE COMPUT INTELL M</t>
  </si>
  <si>
    <t>IEEE Comput. Intell. Mag.</t>
  </si>
  <si>
    <t>10.1109/MCI.2023.3245733</t>
  </si>
  <si>
    <t>Computer Science, Artificial Intelligence</t>
  </si>
  <si>
    <t>Computer Science</t>
  </si>
  <si>
    <t>E2CL0</t>
  </si>
  <si>
    <t>WOS:000973677500011</t>
  </si>
  <si>
    <t>Kang, H; Kim, J</t>
  </si>
  <si>
    <t>Kang, Hyewon; Kim, Jinho</t>
  </si>
  <si>
    <t>APPLIED SCIENCES-BASEL</t>
  </si>
  <si>
    <t>sustainability reports; sustainable development goals; natural language processing; thematic analysis; sentiment analysis</t>
  </si>
  <si>
    <t>SENTIMENT ANALYSIS; INDUSTRIES</t>
  </si>
  <si>
    <t>Sustainability is a major contemporary issue that affects everyone. Many companies now produce an annual sustainability report, mainly intended for their stakeholders and the public, enumerating their goals and degrees of achievement regarding sustainable development. Although sustainability reports are an important resource to understand a company's sustainability strategies and practices, the difficulty of extracting key information from dozens or hundreds of pages with sustainability and business jargon has highlighted the need for metrics to effectively measure the content of such reports. Accordingly, many researchers have attempted to analyze the concepts and messages from sustainability reports using various natural language processing (NLP) methods. In this study, we propose a novel approach that overcomes the shortcomings of previous studies. Using the sentence similarity method and sentiment analysis, the study clearly shows thematic practices and trends, as well as a significant difference in the balance of positive and negative information in the reports across companies. The results of sentiment analysis prove that the new approach of this study is very useful. It confirms that companies actively use the sustainability report to improve their positive image when they experience a crisis. It confirms that companies actively use the sustainability report to improve their positive image when they experience a crisis. The inferences gained from this method will not only help companies produce better reports that can be utilized effectively, but also provide researchers with ideas for further research. In the concluding section, we summarize the implications of our approach and discuss limitations and future research areas.</t>
  </si>
  <si>
    <t>[Kang, Hyewon; Kim, Jinho] Swiss Sch Management, Dept AI &amp; Big Data, CH-6500 Bellinzona, Switzerland</t>
  </si>
  <si>
    <t>Kang, H (corresponding author), Swiss Sch Management, Dept AI &amp; Big Data, CH-6500 Bellinzona, Switzerland.</t>
  </si>
  <si>
    <t>blacklogic.hkang@gmail.com; jinhokim1314@gmail.com</t>
  </si>
  <si>
    <t>Kang, Hyewon/0000-0001-7668-1592</t>
  </si>
  <si>
    <t>2076-3417</t>
  </si>
  <si>
    <t>APPL SCI-BASEL</t>
  </si>
  <si>
    <t>Appl. Sci.-Basel</t>
  </si>
  <si>
    <t>Chemistry, Multidisciplinary; Engineering, Multidisciplinary; Materials Science, Multidisciplinary; Physics, Applied</t>
  </si>
  <si>
    <t>Chemistry; Engineering; Materials Science; Physics</t>
  </si>
  <si>
    <t>1Z2WK</t>
  </si>
  <si>
    <t>WOS:000808690500001</t>
  </si>
  <si>
    <t>Kouloukoui, D; de Marcellis-Warin, N; Gomes, SMD; Warin, T</t>
  </si>
  <si>
    <t>Kouloukoui, Daniel; de Marcellis-Warin, Nathalie; Gomes, Sonia Maria da Silva; Warin, Thierry</t>
  </si>
  <si>
    <t>Mapping global conversations on twitter about environmental, social, and governance topics through natural language processing</t>
  </si>
  <si>
    <t>Communication; Corporate social responsibility communication; Environment; Stakeholder engagement; Twitter; Environmental social and governance</t>
  </si>
  <si>
    <t>AGENDA-SETTING INFLUENCE; TRADITIONAL MEDIA; CSR; LEGITIMACY; RESPONSIBILITY; MANAGEMENT; RISK; DISCLOSURE; STRATEGIES; POWER</t>
  </si>
  <si>
    <t>Social networks represent an important communication vehicle for various stakeholders, including political organizations, civil society, public figures, digital influencers, and companies. Corporations use social networks to interact with their audience, seeking to externalize their achievements related to the issues of interest to their customers. The primary purpose of this study was to provide insight into the general behavior of companies based on their Twitter conversations related to Environmental, Social, and Governance (ESG) issues and activ-ities. As an underlying idea, the study advocates that social media play a significant role in setting the agenda of Environmental, Social, and Governance factors in business conversations on Twitter. Therefore, it was based on a sample of tweets from 167 Brazilian, French, and American companies, from February 7, 2008, to September 29, 2021. Natural language processing (NLP) techniques were used to analyze conversations about ESG issues on Twitter and identify the network of topics and their trend. More than 6 million tweets were collected in 3 different languages. It was found that in recent years, the popularity of Twitter as a platform for discussions on Corporate Social Responsibility (CSR) and ESG issues, clean and cleaner production has increased significantly. Although incipient and embryonnaire, the analyzed companies are investing and sharing their practices related to clean production in their social networks. Discussions on twitter are focused on corporate environmental management (Planet, Environmental impacts, Environmental Management, Water, Energy, etc.), corporate climate change management (Emissions, Carbon, Climate change, Commitment to tackling climate change etc.) and clean and cleaner production (Re-cycling, Emission Reduction, Reducing impacts and waste, waste man-agement, circular economy, green development etc.). Practically, all company twitter conversations about ESG revolve around these topics. This demonstrates the concern of companies with these issues. In this context, it is important for companies to invest more and more in clean energies, innovations, clean and cleaner technologies. The effective implementation of these practices is essential for the transition to a low-carbon economy.</t>
  </si>
  <si>
    <t>[Kouloukoui, Daniel] Univ Fed Bahia, Salvador, Brazil; [de Marcellis-Warin, Nathalie] CIRANO, Dept Math &amp; Ind Engn Polytech Montre, Quebec City, PQ, Canada; [Gomes, Sonia Maria da Silva] Univ Fed Bahia, Fac Accounting Sci, Salvador, Brazil; [Warin, Thierry] HEC Montreal, Dept Int Business, Quebec City, PQ, Canada</t>
  </si>
  <si>
    <t>Universidade Federal da Bahia; Universidade Federal da Bahia; Universite de Montreal; HEC Montreal</t>
  </si>
  <si>
    <t>Kouloukoui, D (corresponding author), Univ Fed Bahia, Salvador, Brazil.</t>
  </si>
  <si>
    <t>danielkoulou@hotmail.com; nathalie.demarcellis-warin@polymtl.ca; soniagomes3@gmail.com; thierry.warin@hec.ca</t>
  </si>
  <si>
    <t>Kouloukoui, Daniel/0000-0003-3375-6325</t>
  </si>
  <si>
    <t>AUG 15</t>
  </si>
  <si>
    <t>10.1016/j.jclepro.2023.137369</t>
  </si>
  <si>
    <t>MAY 2023</t>
  </si>
  <si>
    <t>J7VF4</t>
  </si>
  <si>
    <t>WOS:001011655200001</t>
  </si>
  <si>
    <t>Guo, J; Kim, S; Yu, Y; Kim, JY</t>
  </si>
  <si>
    <t>Guo, Jun; Kim, Sungsoo; Yu, Yang; Kim, Jung Yeun (June)</t>
  </si>
  <si>
    <t>JOURNAL OF APPLIED ACCOUNTING RESEARCH</t>
  </si>
  <si>
    <t>ENVIRONMENTAL DISCLOSURE; NONFINANCIAL DISCLOSURE; PERFORMANCE; STYLE; COST</t>
  </si>
  <si>
    <t>Purpose The study aims to understand the role of accountant in corporate social responsibility (CSR) practice. Design/methodology/approach In this study, the authors examine whether and how chief financial officer (CFO) accounting expertise and previous work experience influence voluntary CSR disclosure, using textual analysis and natural language processing (NLP) techniques. The authors find that firms' CFOs with accounting expertise disclose more CSR issues in their 10-K reports. Overall, this study provides evidence of the impact of CFOs' professional and personal attributes on voluntary CSR disclosure in corporate annual reports. This study has important implications to investors and policy makers in the context of CSR disclosure regulations in annual reports. Findings Overall, this study provides evidence of the impact of CFOs' professional and personal attributes on voluntary CSR disclosure in corporate annual reports. This study has important implications to practitioners and policy makers in the context of CSR disclosure regulations in annual reports. Research limitations/implications There is an inherent limitation of textual analysis as the tool tries to read key words from the text. Practical implications This finding is useful for policy maker and investors as CSR is known to have impact on the share price. Originality/value This paper is the first attempt to find out accountants' role in CSR activities, which has not been examined in the prior literature.</t>
  </si>
  <si>
    <t>[Guo, Jun; Kim, Sungsoo; Kim, Jung Yeun (June)] Rutgers Univ Camden, Camden, NJ 08102 USA; [Yu, Yang] Beijing Jiaotong Univ, Beijing, Peoples R China</t>
  </si>
  <si>
    <t>Rutgers University System; Rutgers University Camden; Beijing Jiaotong University</t>
  </si>
  <si>
    <t>Kim, S (corresponding author), Rutgers Univ Camden, Camden, NJ 08102 USA.</t>
  </si>
  <si>
    <t>jun.guo.acct@rutgers.edu; sungsoo@camden.rutgers.edu; yangy1@bjtu.edu.cn; jk1529@camden.rutgers.edu</t>
  </si>
  <si>
    <t>Guo, Jun/AAE-1730-2022</t>
  </si>
  <si>
    <t>yu, yang/0000-0002-0657-3374; Kim, Sungsoo/0000-0002-7425-1553; Guo, Jun/0000-0002-4361-4163</t>
  </si>
  <si>
    <t>The authors acknowledge partial financial support from the David Whitcomb Center for Research in Financial Services of Rutgers University.</t>
  </si>
  <si>
    <t>0967-5426</t>
  </si>
  <si>
    <t>1758-8855</t>
  </si>
  <si>
    <t>J APPL ACCOUNT RES</t>
  </si>
  <si>
    <t>OCT 7</t>
  </si>
  <si>
    <t>JUN 2021</t>
  </si>
  <si>
    <t>WE9VZ</t>
  </si>
  <si>
    <t>WOS:000658321200001</t>
  </si>
  <si>
    <t>Yu, YN; Scheidegger, S; Elliott, J; Löfgren, Å</t>
  </si>
  <si>
    <t>Yu, Yinan; Scheidegger, Samuel; Elliott, Jasmine; Lofgren, Asa</t>
  </si>
  <si>
    <t>climateBUG (sic) : A data-driven framework for analyzing bank reporting through a climate lens</t>
  </si>
  <si>
    <t>EXPERT SYSTEMS WITH APPLICATIONS</t>
  </si>
  <si>
    <t>Natural language processing; Annual reporting; Climate change; Sustainability; Finance &amp; accounting</t>
  </si>
  <si>
    <t>This paper applies computational linguistics learning methods to the banking industry and climate change fields. We introduce our data-driven framework, climateBUG, with the aim of detecting latent information about how banks discuss their activities related to climate change using natural language processing (NLP). This framework consists of an ingestion pipeline, a configurable database, and a set of API's. In addition, climateBUG offers two standalone components, namely a unique annotated corpus of approximately 1.1M statements from EU banks' annual and sustainability reporting and a deep learning model adapted to the semantics of the corpus. When benchmarking on classification performance, our model outperforms other models with similar scopes due to its stronger domain relevance. We also provide examples of how the framework can be applied from a user perspective.</t>
  </si>
  <si>
    <t>[Yu, Yinan] Chalmers Univ Technol, Dept Comp Sci &amp; Engn, Gothenburg, Sweden; [Yu, Yinan; Scheidegger, Samuel] Asymptot AI, Gothenburg, Sweden; [Elliott, Jasmine] Univ Gothenburg, Dept Philosophy Linguist &amp; Theory Sci, Gothenburg, Sweden; [Lofgren, Asa] Univ Gothenburg, Dept Econ, Gothenburg, Sweden</t>
  </si>
  <si>
    <t>Chalmers University of Technology; University of Gothenburg; University of Gothenburg</t>
  </si>
  <si>
    <t>Löfgren, Å (corresponding author), Univ Gothenburg, Dept Econ, Gothenburg, Sweden.</t>
  </si>
  <si>
    <t>yinan@chalmers.se; samuel.scheidegger@asymptotic.ai; jasmine.christine.elliott@gu.se; asa.lofgren@economics.gu.se</t>
  </si>
  <si>
    <t>Elliott, Jasmine/0000-0002-4768-3836; Lofgren, Asa/0000-0002-4528-1753; Scheidegger, Samuel/0000-0002-0082-1162</t>
  </si>
  <si>
    <t>Mistra (the Swedish Foundation for Strategic Environmental search) Carbon Exit Research Program; Vinnova (Sweden's innovation agency) for Sustainable Finance Lab; UGOT Centre for Collective Action Research</t>
  </si>
  <si>
    <t>Mistra (the Swedish Foundation for Strategic Environmental search) Carbon Exit Research Program; Vinnova (Sweden's innovation agency) for Sustainable Finance Lab(Vinnova); UGOT Centre for Collective Action Research</t>
  </si>
  <si>
    <t>During the process of this project a number of assistants have contributed to the work. In particular we would like to thank Linus von Ekensteen for initial AI support, including model and web interface development; Johan Hammarstedt for AI support; Erik Brinde, Gabriel Nordblom, Ulrika Winter, and Lauren Yehle for annotation assistance. We would also like to thank two anonymous referees for valuable comments. The authors gratefully acknowledge financial support from the Mistra (the Swedish Foundation for Strategic Environmental search) Carbon Exit Research Program, the UGOT Centre for Collective Action Research and the Vinnova (Sweden's innovation agency) for Sustainable Finance Lab. The funding sources had no involvement in the research process.</t>
  </si>
  <si>
    <t>PERGAMON-ELSEVIER SCIENCE LTD</t>
  </si>
  <si>
    <t>THE BOULEVARD, LANGFORD LANE, KIDLINGTON, OXFORD OX5 1GB, ENGLAND</t>
  </si>
  <si>
    <t>0957-4174</t>
  </si>
  <si>
    <t>1873-6793</t>
  </si>
  <si>
    <t>EXPERT SYST APPL</t>
  </si>
  <si>
    <t>Expert Syst. Appl.</t>
  </si>
  <si>
    <t>APR 1</t>
  </si>
  <si>
    <t>10.1016/j.eswa.2023.122162</t>
  </si>
  <si>
    <t>Computer Science, Artificial Intelligence; Engineering, Electrical &amp; Electronic; Operations Research &amp; Management Science</t>
  </si>
  <si>
    <t>Computer Science; Engineering; Operations Research &amp; Management Science</t>
  </si>
  <si>
    <t>Z2VX8</t>
  </si>
  <si>
    <t>WOS:001110715600001</t>
  </si>
  <si>
    <t>Amin, MH; Ali, H; Mohamed, EKA</t>
  </si>
  <si>
    <t>Amin, Marian H.; Ali, Heba; Mohamed, Ehab K. A.</t>
  </si>
  <si>
    <t>INTERNATIONAL JOURNAL OF FINANCE &amp; ECONOMICS</t>
  </si>
  <si>
    <t>ENVIRONMENTAL DISCLOSURE; PERFORMANCE EVIDENCE; DETERMINANTS; COMPANIES; LEVEL; MEDIA</t>
  </si>
  <si>
    <t>This study aims at exploring and investigating whether disclosure of corporate social responsibility (CSR) on Twitter signals true CSR performance or merely is a greenwashing tool to conceal and compensate for inferior CSR performance. Based on a sample of 167,908 tweets posted by the constituents of the FTSE 350 Index, topic modelling-a natural language processing technique based on unsupervised learning-is utilized to identify CSR disclosure on social media. Our empirical evidence based on several regression models shows association between firms' CSR performance and disclosure, which supports the signalling story, and hence, casts doubt on the greenwashing behaviour among UK firms on social media. Our findings suggest several implications for researchers, shareholders, and practitioners as the relation between CSR disclosure on influential, widely reached platforms such as social media and CSR performance carries important indications about the credibility of the content of such disclosure, the extent to which it reflects actual CSR performance, and hence its usefulness for all stakeholders interested in CSR. The true motive behind CSR disclosures can greatly influence how stakeholders perceive such information and the extent to which they can rely on it for decision making purposes.</t>
  </si>
  <si>
    <t>[Amin, Marian H.] Knowledge Hub Univ, Sch Business, New Adm Capital, Cairo, Egypt; [Ali, Heba; Mohamed, Ehab K. A.] German Univ Cairo, Fac Management Technol, Cairo, Egypt; [Mohamed, Ehab K. A.] German Univ Cairo, Fac Management Technol, Cairo 11835, Egypt</t>
  </si>
  <si>
    <t>Egyptian Knowledge Bank (EKB); German University in Cairo; Egyptian Knowledge Bank (EKB); German University in Cairo</t>
  </si>
  <si>
    <t>Mohamed, EKA (corresponding author), German Univ Cairo, Fac Management Technol, Cairo 11835, Egypt.</t>
  </si>
  <si>
    <t>ehab.kamel@guc.edu.eg</t>
  </si>
  <si>
    <t>Mohamed, Ehab K. A./I-5304-2013; Mohamed, Ehab K. A./ITU-6356-2023</t>
  </si>
  <si>
    <t>Mohamed, Ehab K. A./0000-0001-7477-1666;</t>
  </si>
  <si>
    <t>1076-9307</t>
  </si>
  <si>
    <t>1099-1158</t>
  </si>
  <si>
    <t>INT J FINANC ECON</t>
  </si>
  <si>
    <t>APR</t>
  </si>
  <si>
    <t>DEC 2022</t>
  </si>
  <si>
    <t>NB9G6</t>
  </si>
  <si>
    <t>WOS:000904829600001</t>
  </si>
  <si>
    <t>Chen, JY; Wijesundara, JG; Patterson, A; Cutrona, SL; Aiello, S; McManus, DD; McKee, MD; Wang, B; Houston, TK</t>
  </si>
  <si>
    <t>Chen, Jinying; Wijesundara, Jessica G.; Patterson, Angela; Cutrona, Sarah L.; Aiello, Sandra; McManus, David D.; McKee, M. Diane; Wang, Bo; Houston, Thomas K.</t>
  </si>
  <si>
    <t>Facilitators and barriers to post-discharge pain assessment and triage: a qualitative study of nurses' and patients' perspectives</t>
  </si>
  <si>
    <t>BMC HEALTH SERVICES RESEARCH</t>
  </si>
  <si>
    <t>Transitional care; Symptom assessment; Pain; Cardiovascular disease; Qualitative; Natural language processing</t>
  </si>
  <si>
    <t>PERSISTENT POSTOPERATIVE PAIN; ACUTE MYOCARDIAL-INFARCTION; PRIMARY-CARE PHYSICIANS; NONCARDIAC CHEST-PAIN; CARDIAC-SURGERY; HEART-FAILURE; REPORTED OUTCOMES; INTERVENTIONS; COMMUNICATION; READMISSIONS</t>
  </si>
  <si>
    <t>Background After hospital discharge, patients can experience symptoms prompting them to seek acute medical attention. Early evaluation of patients' post-discharge symptoms by healthcare providers may improve appropriate healthcare utilization and patient safety. Post-discharge follow-up phone calls, which are used for routine transitional care in U.S. hospitals, serve as an important channel for provider-patient communication about symptoms. This study aimed to assess the facilitators and barriers to evaluating and triaging pain symptoms in cardiovascular patients through follow-up phone calls after their discharge from a large healthcare system in Central Massachusetts. We also discuss strategies that may help address the identified barriers. Methods Guided by the Practical, Robust, Implementation and Sustainability Model (PRISM), we completed semi-structured interviews with 7 nurses and 16 patients in 2020. Selected nurses conducted (or supervised) post-discharge follow-up calls on behalf of 5 clinical teams (2 primary care; 3 cardiology). We used thematic analysis to identify themes from interviews and mapped them to the domains of the PRISM model. Results Participants described common facilitators and barriers related to the four domains of PRISM: Intervention (I), Recipients (R), Implementation and Sustainability Infrastructure (ISI), and External Environment (EE). Facilitators include: (1) patients being willing to receive provider follow-up (R); (2) nurses experienced in symptom assessment (R); (3) good care coordination within individual clinical teams (R); (4) electronic health record system and call templates to support follow-up calls (ISI); and (5) national and institutional policies to support post-discharge follow-up (EE). Barriers include: (1) limitations of conducting symptom assessment by provider-initiated follow-up calls (I); (2) difficulty connecting patients and providers in a timely manner (R); (3) suboptimal coordination for transitional care among primary care and cardiology providers (R); and (4) lack of emphasis on post-discharge follow-up call reimbursement among cardiology clinics (EE). Specific barriers for pain assessment include: (1) concerns with pain medication misuse (R); and (2) no standardized pain assessment and triage protocol (ISI). Conclusions Strategies to empower patients, facilitate timely patient-provider communication, and support care coordination regarding pain evaluation and treatment may reduce the barriers and improve processes and outcomes of pain assessment and triage.</t>
  </si>
  <si>
    <t>[Chen, Jinying; Wijesundara, Jessica G.; Patterson, Angela; Cutrona, Sarah L.; Wang, Bo] Univ Massachusetts, Chan Med Sch, Dept Populat &amp; Quantitat Hlth Sci, 368 Plantat St, Worcester, MA 01605 USA; [Aiello, Sandra] UMass Mem Hlth Care, Worcester, MA USA; [McManus, David D.] Univ Massachusetts, Chan Med Sch, Dept Med, Worcester, MA 01605 USA; [McKee, M. Diane] Univ Massachusetts, Chan Med Sch, Dept Family Med &amp; Community Hlth, Worcester, MA 01605 USA; [Houston, Thomas K.] Wake Forest Sch Med, Dept Internal Med, Winston Salem, NC 27101 USA</t>
  </si>
  <si>
    <t>University of Massachusetts System; University of Massachusetts Worcester; University of Massachusetts System; University of Massachusetts Worcester; University of Massachusetts System; University of Massachusetts Worcester; University of Massachusetts System; University of Massachusetts Worcester; Wake Forest University</t>
  </si>
  <si>
    <t>Chen, JY (corresponding author), Univ Massachusetts, Chan Med Sch, Dept Populat &amp; Quantitat Hlth Sci, 368 Plantat St, Worcester, MA 01605 USA.</t>
  </si>
  <si>
    <t>jinying.chen@umassmed.edu</t>
  </si>
  <si>
    <t>Houston, Thomas/F-2469-2013</t>
  </si>
  <si>
    <t>Chen, Jinying/0000-0001-7259-4301; Wijesundara, Jessica/0000-0003-4578-9327</t>
  </si>
  <si>
    <t>National Heart, Lung and Blood Institute [1K12HL138049-3]; National Cancer Institute [1P50CA244693]</t>
  </si>
  <si>
    <t>National Heart, Lung and Blood Institute(United States Department of Health &amp; Human ServicesNational Institutes of Health (NIH) - USANIH National Heart Lung &amp; Blood Institute (NHLBI)); National Cancer Institute(United States Department of Health &amp; Human ServicesNational Institutes of Health (NIH) - USANIH National Cancer Institute (NCI))</t>
  </si>
  <si>
    <t>This work was supported by the National Heart, Lung and Blood Institute grant 1K12HL138049-3. TH, JC, and SC also received funding support from the National Cancer Institute grant 1P50CA244693. The content is solely the responsibility of the authors and does not necessarily represent the official views of the NIH.</t>
  </si>
  <si>
    <t>BMC</t>
  </si>
  <si>
    <t>LONDON</t>
  </si>
  <si>
    <t>CAMPUS, 4 CRINAN ST, LONDON N1 9XW, ENGLAND</t>
  </si>
  <si>
    <t>1472-6963</t>
  </si>
  <si>
    <t>BMC HEALTH SERV RES</t>
  </si>
  <si>
    <t>BMC Health Serv. Res.</t>
  </si>
  <si>
    <t>SEP 28</t>
  </si>
  <si>
    <t>10.1186/s12913-021-07031-w</t>
  </si>
  <si>
    <t>Health Care Sciences &amp; Services</t>
  </si>
  <si>
    <t>UX7WG</t>
  </si>
  <si>
    <t>WOS:000701050200002</t>
  </si>
  <si>
    <t>Ceccarini, C; Bogucka, EP; Sen, I; Constantinides, M; Prandi, C; Quercia, D</t>
  </si>
  <si>
    <t>Ceccarini, Chiara; Bogucka, Edyta Paulina; Sen, Indira; Constantinides, Marios; Prandi, Catia; Quercia, Daniele</t>
  </si>
  <si>
    <t>IEEE COMPUTER GRAPHICS AND APPLICATIONS</t>
  </si>
  <si>
    <t>Companies; Sustainable development; Visualization; Data visualization; Natural language processing; Gender issues; Urban areas; H12b Human-centered computing; I27 Natural Language Processing</t>
  </si>
  <si>
    <t>Internal sustainability efforts (ISE) refer to a wide range of internal corporate policies focused on employees. They promote, for example, work-life balance, gender equality, and a harassment-free working environment. At times, however, companies fail to keep their promises by not publicizing truthful reports on these practices, or by overlooking employees' voices on how these practices are implemented. To partly fix that, we developed a deep-learning framework that scored four fifths of the S&amp;P 500 companies in terms of six ISEs, and a web-based system that engages users in a learning and reflection process about these ISEs. We evaluated the system in two crowdsourced studies with 421 participants, and compared our treemap visualization with a baseline textual representation. We found that our interactive treemap increased by up to 7% our participants' opinion change about ISEs, demonstrating its potential in machine-learning driven visualizations.</t>
  </si>
  <si>
    <t>[Ceccarini, Chiara; Prandi, Catia] Univ Bologna, I-40126 Bologna, Italy; [Bogucka, Edyta Paulina] Tech Univ Munich, D-80333 Munich, Germany; [Sen, Indira] GESIS Leibniz Inst Social Sci, D-68159 Cologne, Germany; [Constantinides, Marios; Quercia, Daniele] Nokia Bell Labs, Cambridge CB3 0FA, England</t>
  </si>
  <si>
    <t>University of Bologna; Technical University of Munich; Leibniz Institut fur Sozialwissenschaften (GESIS); Nokia Corporation</t>
  </si>
  <si>
    <t>Ceccarini, C (corresponding author), Univ Bologna, I-40126 Bologna, Italy.</t>
  </si>
  <si>
    <t>chiara.ceccarini6@unibo.it; e.p.bogucka@tum.de; indira.sen@gesis.org; marios.constantinides@nokia-bell-labs.com; catia.prandi2@unibo.it; daniele.quercia@gmail.com</t>
  </si>
  <si>
    <t>Ceccarini, Chiara/ADI-6093-2022; Prandi, Catia/KIB-1268-2024</t>
  </si>
  <si>
    <t>Ceccarini, Chiara/0000-0001-9743-5833; Prandi, Catia/0000-0002-5566-2269; Bogucka, Edyta/0000-0002-8774-2386; Constantinides, Marios/0000-0003-1454-0641</t>
  </si>
  <si>
    <t>IEEE COMPUTER SOC</t>
  </si>
  <si>
    <t>LOS ALAMITOS</t>
  </si>
  <si>
    <t>10662 LOS VAQUEROS CIRCLE, PO BOX 3014, LOS ALAMITOS, CA 90720-1314 USA</t>
  </si>
  <si>
    <t>0272-1716</t>
  </si>
  <si>
    <t>1558-1756</t>
  </si>
  <si>
    <t>IEEE COMPUT GRAPH</t>
  </si>
  <si>
    <t>IEEE Comput. Graph. Appl.</t>
  </si>
  <si>
    <t>MAY-JUN</t>
  </si>
  <si>
    <t>Computer Science, Software Engineering</t>
  </si>
  <si>
    <t>2A8CV</t>
  </si>
  <si>
    <t>WOS:000809724400017</t>
  </si>
  <si>
    <t>Rivera, SJ; Minsker, BS; Work, DB; Roth, D</t>
  </si>
  <si>
    <t>Rivera, Samuel J.; Minsker, Barbara S.; Work, Daniel B.; Roth, Dan</t>
  </si>
  <si>
    <t>ENVIRONMENTAL MODELLING &amp; SOFTWARE</t>
  </si>
  <si>
    <t>Sustainability indicators; Text mining; Informatics; Knowledge discovery</t>
  </si>
  <si>
    <t>CLIMATE-CHANGE; MEDIA</t>
  </si>
  <si>
    <t>Assessing and tracking sustainability indicators (SI) is challenging because studies are often expensive and time consuming, the resulting indicators are difficult to track, and they usually have limited social input and acceptance, a critical element of sustainability. The central premise of this work is to explore the feasibility of identifying, tracking and reporting SI by analyzing unstructured digital news articles with text mining methods. Using San Mateo County, California, as a case study, a non-mutually exclusive supervised classification algorithm with natural language processing techniques is applied to analyze sustainability content in news articles and compare the results with SI reports created by Sustainable San Mateo County (SSMC) using traditional methods. Results showed that the text mining approach could identify all of the indicators highlighted as important in the reports and that the method has potential for identifying region-specific SI, as well as providing insights on the underlying causes of sustainability problems. (C) 2014 Elsevier Ltd. All rights reserved.</t>
  </si>
  <si>
    <t>[Rivera, Samuel J.; Minsker, Barbara S.; Work, Daniel B.] Univ Illinois, Dept Civil &amp; Environm Engn, Urbana, IL 61801 USA; [Roth, Dan] Univ Illinois, Dept Comp Sci, Urbana, IL 61801 USA</t>
  </si>
  <si>
    <t>University of Illinois System; University of Illinois Urbana-Champaign; University of Illinois System; University of Illinois Urbana-Champaign</t>
  </si>
  <si>
    <t>Rivera, SJ (corresponding author), Univ Illinois, Dept Civil &amp; Environm Engn, 205 N Mathews Ave, Urbana, IL 61801 USA.</t>
  </si>
  <si>
    <t>srivera2@illinois.edu; minsher@illinois.edu; dbwork@illinois.edu; danr@illinois.edu</t>
  </si>
  <si>
    <t>Minsker, Barbara/0000-0001-7981-2973; Work, Daniel/0000-0003-0565-2158</t>
  </si>
  <si>
    <t>College of Engineering Support for Under-Represented Groups in Engineering (SURGE) Fellowship program; Campus Research Board Program at the University of Illinois at Urbana -Champaign</t>
  </si>
  <si>
    <t>We acknowledge the financial support of the College of Engineering Support for Under-Represented Groups in Engineering (SURGE) Fellowship program and the Campus Research Board Program at the University of Illinois at Urbana -Champaign.</t>
  </si>
  <si>
    <t>1364-8152</t>
  </si>
  <si>
    <t>1873-6726</t>
  </si>
  <si>
    <t>ENVIRON MODELL SOFTW</t>
  </si>
  <si>
    <t>Environ. Modell. Softw.</t>
  </si>
  <si>
    <t>Computer Science, Interdisciplinary Applications; Engineering, Environmental; Environmental Sciences; Water Resources</t>
  </si>
  <si>
    <t>Computer Science; Engineering; Environmental Sciences &amp; Ecology; Water Resources</t>
  </si>
  <si>
    <t>AX2CZ</t>
  </si>
  <si>
    <t>WOS:000346751800011</t>
  </si>
  <si>
    <t>OCT</t>
  </si>
  <si>
    <t>Lai, J; Maher, L; Li, CX; Zhou, CL; Alelayan, H; Fu, JQ; Wu, YN</t>
  </si>
  <si>
    <t>Lai, Jie; Maher, Lynne; Li, Chaixiu; Zhou, Chunlan; Alelayan, Hasan; Fu, Jiaqi; Wu, Yanni</t>
  </si>
  <si>
    <t>Translation and cross-cultural adaptation of the National Health Service Sustainability Model to the Chinese healthcare context</t>
  </si>
  <si>
    <t>BMC NURSING</t>
  </si>
  <si>
    <t>Evidence implementation; Evidence-based practice; Sustainability; Cognitive interviewing; Cross-cultural adaptation</t>
  </si>
  <si>
    <t>PUBLIC-HEALTH; IMPLEMENTATION; VALIDATION; SYSTEM</t>
  </si>
  <si>
    <t>BackgroundInternational attention is being paid to the issue of making evidence sustainable after implementation. Developing an identification model is essential to promote and monitor the sustainability of evidence implementation. However, this model is not available in Chinese. This study aims to translate the National Health Service Sustainability Model into Chinese and to verify whether the model is adapted to the Chinese healthcare environment.MethodsThis study follows the translation and validation guidelines developed by Sousa and Rojjanasrirat. The translations include forward and backward translations and their comparison. Expert reviews were used to validate the content validity of the Chinese version of the National Health Service sustainability model. Cognitive interviews were used to assess the validity of the language in the Chinese setting.ResultsThe translation was conducted by a bilingual research team and took 12 months. Expert reviews were undertaken with eight experts, and cognitive interviews with six participants. The content validity of the model is excellent, but at least 20% of the experts still felt that items one, three, five and nine needed refinements. In the cognitive interviews, most items, instructions and response options were well understood by the participants responsible for the evidence-based practice project. However, some language issues were still identified in items one, three, four, five, seven, nine, and ten. Participants reported that the sustainability results of the model assessment were consistent with their previous judgments of the items. Based on the expert review and interview results, items one, three, four, five, seven, nine and ten require further refinement. In summary, seven of the ten items have been amended.ConclusionsThis study provides insight into how the National Health Service sustainability model can be used in the Chinese healthcare setting and paves the way for future large-scale psychometric testing.</t>
  </si>
  <si>
    <t>[Lai, Jie; Li, Chaixiu; Zhou, Chunlan; Fu, Jiaqi; Wu, Yanni] Southern Med Univ, Nanfang Hosp, Guangzhou, Guangdong, Peoples R China; [Lai, Jie; Li, Chaixiu; Alelayan, Hasan; Fu, Jiaqi] Southern Med Univ, Sch Nursing, Guangzhou, Peoples R China; [Maher, Lynne] Middlemore Hosp, Ko Awatea Hlth Syst Innovat &amp; Improvement, 100 Hosp Rd, Auckland, New Zealand</t>
  </si>
  <si>
    <t>Southern Medical University - China; Southern Medical University - China</t>
  </si>
  <si>
    <t>Wu, YN (corresponding author), Southern Med Univ, Nanfang Hosp, Guangzhou, Guangdong, Peoples R China.</t>
  </si>
  <si>
    <t>yanniwuSMU@126.com</t>
  </si>
  <si>
    <t>lai, jie/GWV-7291-2022</t>
  </si>
  <si>
    <t>lai, jie/0000-0003-4919-8196</t>
  </si>
  <si>
    <t>1472-6955</t>
  </si>
  <si>
    <t>BMC NURS</t>
  </si>
  <si>
    <t>BMC Nurs.</t>
  </si>
  <si>
    <t>APR 15</t>
  </si>
  <si>
    <t>10.1186/s12912-023-01293-x</t>
  </si>
  <si>
    <t>Nursing</t>
  </si>
  <si>
    <t>D4VP9</t>
  </si>
  <si>
    <t>WOS:000968730400002</t>
  </si>
  <si>
    <t>Vaiyapuri, T; Jagannathan, SK; Ahmed, MA; Ramya, KC; Joshi, GP; Lee, S; Lee, GS</t>
  </si>
  <si>
    <t>Vaiyapuri, Thavavel; Jagannathan, Sharath Kumar; Ahmed, Mohammed Altaf; Ramya, K. C.; Joshi, Gyanendra Prasad; Lee, Soojeong; Lee, Gangseong</t>
  </si>
  <si>
    <t>Sustainable Artificial Intelligence-Based Twitter Sentiment Analysis on COVID-19 Pandemic</t>
  </si>
  <si>
    <t>sustainability; sentiment analysis; low resource language; natural language processing; deep learning; pattern recognition; COVID-19 pandemic</t>
  </si>
  <si>
    <t>The COVID-19 outbreak is a disastrous event that has elevated many psychological problems such as lack of employment and depression given abrupt social changes. Simultaneously, psychologists and social scientists have drawn considerable attention towards understanding how people express their sentiments and emotions during the pandemic. With the rise in COVID-19 cases with strict lockdowns, people expressed their opinions publicly on social networking platforms. This provides a deeper knowledge of human psychology at the time of disastrous events. By applying user-produced content on social networking platforms such as Twitter, the sentiments and views of people are analyzed to assist in introducing awareness campaigns and health intervention policies. The modern evolution of artificial intelligence (AI) and natural language processing (NLP) mechanisms has revealed remarkable performance in sentimental analysis (SA). This study develops a new Marine Predator Optimization with Natural Language Processing for Twitter Sentiment Analysis (MPONLP-TSA) for the COVID-19 Pandemic. The presented MPONLP-TSA model is focused on the recognition of sentiments that exist in the Twitter data during the COVID-19 pandemic. The presented MPONLP-TSA technique undergoes data preprocessing to convert the data into a useful format. Furthermore, the BERT model is used to derive word vectors. To detect and classify sentiments, a bidirectional recurrent neural network (BiRNN) model is utilized. Finally, the MPO algorithm is exploited for optimal hyperparameter tuning process, and it assists in enhancing the overall classification performance. The experimental validation of the MPONLP-TSA approach can be tested by utilizing the COVID-19 tweets dataset from the Kaggle repository. A wide comparable study reported a better outcome of the MPONLP-TSA method over current approaches.</t>
  </si>
  <si>
    <t>[Vaiyapuri, Thavavel] Prince Sattam Bin Abdulaziz Univ, Coll Comp Engn &amp; Sci, Al Kharj 11942, Saudi Arabia; [Jagannathan, Sharath Kumar] St Peters Univ, Frank J Guarini Sch Business, 2641 John F Kennedy Blvd, Jersey City, NJ 07306 USA; [Ahmed, Mohammed Altaf] Prince Sattam Bin Abdulaziz Univ, Coll Comp Engn &amp; Sci, Dept Comp Engn, Al Kharj 11942, Saudi Arabia; [Ramya, K. C.] Sri Krishna Coll Engn &amp; Technol, Dept EEE, Coimbatore 641008, India; [Joshi, Gyanendra Prasad; Lee, Soojeong] Sejong Univ, Dept Comp Sci &amp; Engn, Seoul 05006, South Korea; [Lee, Gangseong] Kwangwoon Univ, Ingenium Coll, 20 Kwangwoon ro, Seoul 01897, South Korea</t>
  </si>
  <si>
    <t>Prince Sattam Bin Abdulaziz University; Prince Sattam Bin Abdulaziz University; Sri Krishna College of Engineering &amp; Technology; Sejong University; Kwangwoon University</t>
  </si>
  <si>
    <t>Joshi, GP (corresponding author), Sejong Univ, Dept Comp Sci &amp; Engn, Seoul 05006, South Korea.;Lee, GS (corresponding author), Kwangwoon Univ, Ingenium Coll, 20 Kwangwoon ro, Seoul 01897, South Korea.</t>
  </si>
  <si>
    <t>joshi@sejong.ac.kr; gslee0115@gmail.com</t>
  </si>
  <si>
    <t>Joshi, Gyanendra Prasad/I-3767-2019; Vaiyapuri, Thavavel/AAH-3492-2021; Ahmed, Mohammed Altaf/J-9897-2019</t>
  </si>
  <si>
    <t>Joshi, Gyanendra Prasad/0000-0002-5446-288X; Vaiyapuri, Thavavel/0000-0001-5494-5278; Ahmed, Mohammed Altaf/0000-0003-0355-7835; Jagannathan, Sharath Kumar/0000-0003-2678-4133</t>
  </si>
  <si>
    <t>10.3390/su15086404</t>
  </si>
  <si>
    <t>E8EH6</t>
  </si>
  <si>
    <t>WOS:000977805500001</t>
  </si>
  <si>
    <t>Freitag, RMK</t>
  </si>
  <si>
    <t>Ko Freitag, Raquel Meister</t>
  </si>
  <si>
    <t>Sociolinguistic repositories as asset: challenges and difficulties in Brazil</t>
  </si>
  <si>
    <t>ELECTRONIC LIBRARY</t>
  </si>
  <si>
    <t>Data collection; Challenges; Sociolinguistics; Digital language archives; Brazilian Portuguese</t>
  </si>
  <si>
    <t>Purpose This paper aims to provide a context for Brazilian Portuguese language documentation and its data collection to establish linguistic repositories from a sociolinguistic overview. Design/methodology/approach The main sociolinguistic projects that have generated collections of Brazilian Portuguese language data are presented. Findings The comparison with another situation of repositories (seed vaults) and with the accounting concept of assets is evocated to map the challenges to be overcome in proposing a standardized and professional language repository to host the collections of linguistic data arising from the reported projects and others, in the accordance with the principles of the open science movement. Originality/value Thinking about the sustainability of projects to build linguistic documentation repositories, partnerships with the information technology area, or even with private companies, could minimize problems of obsolescence and safeguarding of data, by promoting the circulation and automation of analysis through natural language processing algorithms. These planning actions may help to promote the longevity of the linguistic documentation repositories of Brazilian sociolinguistic research.</t>
  </si>
  <si>
    <t>[Ko Freitag, Raquel Meister] Univ Fed Sergipe, Dept Vernacular Languages, Sao Cristovao, Brazil</t>
  </si>
  <si>
    <t>Universidade Federal de Sergipe</t>
  </si>
  <si>
    <t>Freitag, RMK (corresponding author), Univ Fed Sergipe, Dept Vernacular Languages, Sao Cristovao, Brazil.</t>
  </si>
  <si>
    <t>rkofreitag@academico.ufs.br</t>
  </si>
  <si>
    <t>Freitag, Raquel/E-4156-2017</t>
  </si>
  <si>
    <t>Freitag, Raquel/0000-0002-4972-4320</t>
  </si>
  <si>
    <t>Coordination of Superior Level Staff Improvement (CAPES) [CAPES/FAPITEC 10/2016 PROMOB]; Foundation for Research and Technological Innovation of the State of Sergipe (FAPITEC) [CAPES/FAPITEC 10/2016 PROMOB]</t>
  </si>
  <si>
    <t>Coordination of Superior Level Staff Improvement (CAPES)(Coordenacao de Aperfeicoamento de Pessoal de Nivel Superior (CAPES)); Foundation for Research and Technological Innovation of the State of Sergipe (FAPITEC)</t>
  </si>
  <si>
    <t>The author would like to thank Coordination of Superior Level Staff Improvement (CAPES) and Foundation for Research and Technological Innovation of the State of Sergipe (FAPITEC) for supporting Falares Sergipanos virtual: variedade, diversidade, contato e os direitos linguisticos project (CAPES/FAPITEC 10/2016 PROMOB).</t>
  </si>
  <si>
    <t>0264-0473</t>
  </si>
  <si>
    <t>1758-616X</t>
  </si>
  <si>
    <t>ELECTRON LIBR</t>
  </si>
  <si>
    <t>Electron. Libr.</t>
  </si>
  <si>
    <t>NOV 29</t>
  </si>
  <si>
    <t>10.1108/EL-02-2022-0025</t>
  </si>
  <si>
    <t>JUL 2022</t>
  </si>
  <si>
    <t>Information Science &amp; Library Science</t>
  </si>
  <si>
    <t>6P2HT</t>
  </si>
  <si>
    <t>WOS:000820399200001</t>
  </si>
  <si>
    <t>Riitters, K; Robertson, G</t>
  </si>
  <si>
    <t>Riitters, Kurt; Robertson, Guy</t>
  </si>
  <si>
    <t>The United States' Implementation of the Montreal Process Indicator of Forest Fragmentation</t>
  </si>
  <si>
    <t>FORESTS</t>
  </si>
  <si>
    <t>forest sustainability; criteria and indicators; forest fragmentation; spatial pattern analysis</t>
  </si>
  <si>
    <t>DISTURBANCE PATTERNS; MANAGEMENT</t>
  </si>
  <si>
    <t>The United States' implementation of the Montreal Process indicator of forest fragmentation presents a case study in the development and application of science within a criteria and indicator framework to evaluate forest sustainability. Here, we review the historical evolution and status of the indicator and summarize the latest empirical results. While forest cover fragmentation is increasing, the rate of increase has slowed since 2006. Most of the fragmentation in the western United States is associated with changes in semi-natural land cover (e.g., shrub and grass) while most of the eastern fragmentation is associated with changes in agriculture and developed (including roads) land covers. Research conducted pursuant to indicator implementation exemplifies the role of a criteria and indicator framework in identifying policy-relevant questions and then focusing research on those questions, and subsequent indicator reporting exemplifies the value of a common language and developed set of metrics to help bridge the gaps between science and policy at national and international scales.</t>
  </si>
  <si>
    <t>[Riitters, Kurt] US Forest Serv, Forestry Sci Lab, USDA, Res Triangle Pk, NC 27709 USA; [Robertson, Guy] US Forest Serv, Inventory Monitoring &amp; Assessment Res, USDA, Washington, DC 20250 USA</t>
  </si>
  <si>
    <t>United States Department of Agriculture (USDA); United States Forest Service; United States Department of Agriculture (USDA); United States Forest Service</t>
  </si>
  <si>
    <t>Riitters, K (corresponding author), US Forest Serv, Forestry Sci Lab, USDA, Res Triangle Pk, NC 27709 USA.</t>
  </si>
  <si>
    <t>kurt.h.riitters@usda.gov; guy.robertson@usda.gov</t>
  </si>
  <si>
    <t>Riitters, Kurt/0000-0003-3901-4453</t>
  </si>
  <si>
    <t>USDA Forest Service</t>
  </si>
  <si>
    <t>USDA Forest Service(United States Department of Agriculture (USDA)United States Forest Service)</t>
  </si>
  <si>
    <t>The preparation of this manuscript was funded by the Inventory, Monitoring, and Assessment Research Staff, USDA Forest Service.</t>
  </si>
  <si>
    <t>1999-4907</t>
  </si>
  <si>
    <t>Forests</t>
  </si>
  <si>
    <t>10.3390/f12060727</t>
  </si>
  <si>
    <t>Forestry</t>
  </si>
  <si>
    <t>SY6HL</t>
  </si>
  <si>
    <t>WOS:000665986600001</t>
  </si>
  <si>
    <t>Pikatza-Gorrotxategi, N; Borregan-Alvarado, J; Ruiz-de-la-Torre-Acha, A; Alvarez-Meaza, I</t>
  </si>
  <si>
    <t>Pikatza-Gorrotxategi, Naiara; Borregan-Alvarado, Jon; Ruiz-de-la-Torre-Acha, Aitor; Alvarez-Meaza, Izaskun</t>
  </si>
  <si>
    <t>News and ESG investment criteria: What's behind it?</t>
  </si>
  <si>
    <t>SOCIAL NETWORK ANALYSIS AND MINING</t>
  </si>
  <si>
    <t>Corporate reputation; ESG; News; Sentiment analysis; NLP</t>
  </si>
  <si>
    <t>CORPORATE REPUTATION</t>
  </si>
  <si>
    <t>News written in the press about different companies generates consumer feelings that can condition the reputation of these companies and, consequently, their financial results. One of the practices that might improve a company's reputation is the Environmental, Social and Governance (ESG) investment criteria. In this research, using Natural Language Processing techniques like Sentiment Analysis and Word2Vec, we detected those ESG-related terms that the written press uses in news articles about companies. Thus, we have been able to discover and analyze those terms that improve sympathy toward companies, and those that worsen it. Our findings show that those terms related to sustainable development, good social practices and ethical governance improve the general public's opinion of a company, while those related to greenwashing and socialwashing worsen it. Therefore, this methodology is valid for enabling companies to detect those terms that improve or worsen their reputation, and thus help them make decisions that improve their image.</t>
  </si>
  <si>
    <t>[Pikatza-Gorrotxategi, Naiara; Borregan-Alvarado, Jon; Alvarez-Meaza, Izaskun] Univ Basque Country, Ind Org &amp; Management Engn Dept, Fac Engn, Paseo Rafael Moreno Pitxitxi 2-3, Bilbao 48013, Spain; [Ruiz-de-la-Torre-Acha, Aitor] Univ Basque Country, Fac Engn, Ind Org &amp; Management Engn Dept Vitoria Gasteiz, Nieves Cano 12, Vitoria, Spain</t>
  </si>
  <si>
    <t>University of Basque Country; University of Basque Country</t>
  </si>
  <si>
    <t>Pikatza-Gorrotxategi, N (corresponding author), Univ Basque Country, Ind Org &amp; Management Engn Dept, Fac Engn, Paseo Rafael Moreno Pitxitxi 2-3, Bilbao 48013, Spain.</t>
  </si>
  <si>
    <t>naiara.picaza@ehu.eus; jon.borregan@ehu.eus; aitor.ruizdelatorre@ehu.eus; izaskun.alvarez@ehu.eus</t>
  </si>
  <si>
    <t>Borregan-Alvarado, Jon/GLS-8840-2022; Alvarez-Meaza, Izaskun/B-7109-2013</t>
  </si>
  <si>
    <t>Borregan-Alvarado, Jon/0000-0003-0623-0811; Alvarez-Meaza, Izaskun/0000-0002-2110-0719; Pikatza, Naiara/0000-0001-5398-0282; RUIZ DE LA TORRE ACHA, AITOR/0000-0002-9635-9063</t>
  </si>
  <si>
    <t>Universidad del Pas Vasco</t>
  </si>
  <si>
    <t>No Statement Available</t>
  </si>
  <si>
    <t>SPRINGER WIEN</t>
  </si>
  <si>
    <t>Vienna</t>
  </si>
  <si>
    <t>Prinz-Eugen-Strasse 8-10, A-1040 Vienna, AUSTRIA</t>
  </si>
  <si>
    <t>1869-5450</t>
  </si>
  <si>
    <t>1869-5469</t>
  </si>
  <si>
    <t>SOC NETW ANAL MIN</t>
  </si>
  <si>
    <t>Soc. Netw. Anal. Min.</t>
  </si>
  <si>
    <t>FEB 27</t>
  </si>
  <si>
    <t>Computer Science, Information Systems</t>
  </si>
  <si>
    <t>JE2X9</t>
  </si>
  <si>
    <t>WOS:001171433900002</t>
  </si>
  <si>
    <t>Pak, KT; Jackson, PT</t>
  </si>
  <si>
    <t>Pak, Katherine Tegtmeyer; Jackson, Paul T.</t>
  </si>
  <si>
    <t>Transformation Inspired from the Margins</t>
  </si>
  <si>
    <t>ASIANETWORK EXCHANGE-A JOURNAL FOR ASIAN STUDIES IN THE LIBERAL ARTS</t>
  </si>
  <si>
    <t>Interdisciplinary teaching; environmentalism; experiential learning; sustainability; Japan; LIASE</t>
  </si>
  <si>
    <t>Literature on international study and civic engagement acknowledges multiple conditions through which students may achieve personal and intellectual transformation. Less is written about student and faculty transformation when courses reside at intersecting disciplinary margins. Funded by the Luce Initiative on Asian Studies and the Environment (LIASE), two co-located, month-long, off-campus study courses situated faculty and student development within the thematic context of environmentalism in Japan. During the month available, by teaching at the margins, or in other words, beyond familiar lifestyles and areas of knowledge, we examined powerful common-sense assumptions regarding proper questions and answers about environmental challenges. Paired natural and social-science courses explored grassroots efforts to achieve environmental sustainability at the margins, in terms of socio-cultural structures, geography and place, normal life and crisis, cross-cultural and cross-language communication, and between wealthy and developing economies. This article contributes to our knowledge of transformative experiential learning by (1) documenting our processes in and products from co-designing and co-teaching these courses, and (2) reporting on learning resultant from the courses in the words of participating students and faculty, with their consent.</t>
  </si>
  <si>
    <t>[Pak, Katherine Tegtmeyer; Jackson, Paul T.] St Olaf Coll, Northfield, MN 55057 USA</t>
  </si>
  <si>
    <t>Saint Olaf College</t>
  </si>
  <si>
    <t>Jackson, PT (corresponding author), St Olaf Coll, Northfield, MN 55057 USA.</t>
  </si>
  <si>
    <t>jackson@stolaf.edu</t>
  </si>
  <si>
    <t>Jackson, Paul/0000-0002-7476-9272</t>
  </si>
  <si>
    <t>OPEN LIBRARY HUMANITIES</t>
  </si>
  <si>
    <t>CAMBRIDGE</t>
  </si>
  <si>
    <t>SALISBURY HOUSE, STATION RD, CAMBRIDGE, CB1 2LA, ENGLAND</t>
  </si>
  <si>
    <t>1943-9938</t>
  </si>
  <si>
    <t>1943-9946</t>
  </si>
  <si>
    <t>ASIANETWORK EXCH</t>
  </si>
  <si>
    <t>ASIANetwork Exch.</t>
  </si>
  <si>
    <t>10.16995/ane.308</t>
  </si>
  <si>
    <t>Asian Studies</t>
  </si>
  <si>
    <t>NL0YS</t>
  </si>
  <si>
    <t>WOS:000567152100007</t>
  </si>
  <si>
    <t>Li, DL; Wang, YJ; Wang, GS; Lu, JD; Zhu, Y; Bella, G; Liang, YC</t>
  </si>
  <si>
    <t>Li, Dalin; Wang, Yijin; Wang, Guansu; Lu, Jiadong; Zhu, Yong; Bella, Gabor; Liang, Yanchun</t>
  </si>
  <si>
    <t>ELECTRONICS</t>
  </si>
  <si>
    <t>Chinese brand identity management; never-ending learning; knowledge graphs; natural language processing</t>
  </si>
  <si>
    <t>Brand identity (BI) refers to the individual characteristics of an enterprise or a certain brand in the market and in the mind of the public. It reflects the evaluation and recognition of the public on the brand and is the core of the market strategy. Successful BI management can bring great business value. Nowadays, the BI management methods based on Internet, big data, and AI are widely adopted. However, they are also confronted with problems, such as accuracy, effectiveness, and sustainability, especially for the Chinese BI. Our work applies the knowledge graph (KG) and never-ending learning (NEL) for exploring efficient Chinese BI management methods. We adapt the NEL framework for the sustainability. In order to improve the accuracy and effectiveness, we express the BI knowledge with KGs and propose two methods in the subsystem components of NEL: (1) the BI evaluation model based on KG and two-dimensional bag-of-words; (2) the Apriori based on KG. In the knowledge integrator of NEL, we propose the synonym KGs for suppressing the concept duplication and drift. The experimental results show that our method reached high consistency with the experts of BI management and the industry reports.</t>
  </si>
  <si>
    <t>[Li, Dalin; Lu, Jiadong; Liang, Yanchun] Zhuhai Coll Sci &amp; Technol, Sch Comp Sci, Zhuhai 519041, Peoples R China; [Wang, Yijin; Wang, Guansu] Zhuhai Coll Sci &amp; Technol, Sch Humanities, Zhuhai 519041, Peoples R China; [Zhu, Yong] Heilongjiang Univ, Elect Engn Coll, Harbin 150080, Peoples R China; [Bella, Gabor] Univ Trento, Dept Informat Engn &amp; Sci, I-38100 Trento, Italy</t>
  </si>
  <si>
    <t>Heilongjiang University; University of Trento</t>
  </si>
  <si>
    <t>Liang, YC (corresponding author), Zhuhai Coll Sci &amp; Technol, Sch Comp Sci, Zhuhai 519041, Peoples R China.</t>
  </si>
  <si>
    <t>ycliang@jlu.edu.cn</t>
  </si>
  <si>
    <t>Lu, Jiadong/0000-0002-2105-7247</t>
  </si>
  <si>
    <t>NSFC [61972174]; Guangdong Universities' Innovation Team Project [2021KCXTD015]; Guangdong Universities' key scientific research platforms and projects [2021ZDZX1083]; Guangdong Key Disciplines Project [2021ZDJS138, 2022ZDJS139]</t>
  </si>
  <si>
    <t>NSFC(National Natural Science Foundation of China (NSFC)); Guangdong Universities' Innovation Team Project; Guangdong Universities' key scientific research platforms and projects; Guangdong Key Disciplines Project</t>
  </si>
  <si>
    <t>This research was funded by NSFC grant number 61972174, Guangdong Universities' Innovation Team Project grant number 2021KCXTD015, Guangdong Universities' key scientific research platforms and projects grant number 2021ZDZX1083, and Guangdong Key Disciplines Project grant number 2021ZDJS138, 2022ZDJS139.</t>
  </si>
  <si>
    <t>2079-9292</t>
  </si>
  <si>
    <t>ELECTRONICS-SWITZ</t>
  </si>
  <si>
    <t>Electronics</t>
  </si>
  <si>
    <t>Computer Science, Information Systems; Engineering, Electrical &amp; Electronic; Physics, Applied</t>
  </si>
  <si>
    <t>Computer Science; Engineering; Physics</t>
  </si>
  <si>
    <t>D8BZ9</t>
  </si>
  <si>
    <t>WOS:000970939700001</t>
  </si>
  <si>
    <t>Bergmann, I</t>
  </si>
  <si>
    <t>Bergmann, Iris</t>
  </si>
  <si>
    <t>Sustainability, thoroughbred racing and the need for change</t>
  </si>
  <si>
    <t>PFERDEHEILKUNDE</t>
  </si>
  <si>
    <t>Animal welfare; equine welfare; sustainability; sustainable development; systems thinking; thoroughbred racing; thoroughbred industry; naturalness; animal autonomy</t>
  </si>
  <si>
    <t>HIGH-PERFORMANCE SPORT; AUSTRALIA; HORSES; HEALTH</t>
  </si>
  <si>
    <t>Globally, the thoroughbred breeding and racing industry is reporting a declining trend. A report commissioned by the Jockey Club in the US, known as the McKinsey report, explicitly linked the public's concern with animal welfare and the use of drugs to declining betting and attendance in the US. In various racing nations in Europe, in Australia and the US, thoroughbred racing is experiencing pressures from external sources and from within, with even industry participants calling for change. The industry is concerned with the integrity of racing. Structural changes, regulation and transparency in reporting are all issues identified in need of improvement in some racing nations. These are important issues and potentially contribute to better welfare outcomes. However, they do not address the principal question emerging from evolving social norms and values of whether thoroughbred racing is ethically justifiable, and if so, how it can be conducted so that it is socially acceptable. To address the declining trend, the McKinsey report framed the suggested strategies around the concept of sustainable growth and thus adopted the rhetoric of sustainable development. The research in this paper takes up the theme of sustainability and applies it to the thoroughbred industry. Elsewhere it has been shown that a focus on growth, as in the sustainable development model, is at the root of unsustainability. Therefore, it is argued in this research that an ecologically oriented sustainability framework is better suited to fully address the ethical and welfare issues in the industry. In this study, it is assumed that society, for the time being, accepts thoroughbred breeding and racing. Under this assumption, the concept of ecological sustainability is applied as a methodological tool by using it as a language system to investigate ethical and welfare issues in the thoroughbred industry. The following recommendations emerge from this research: There is the need for the industry to engage with issues of normativity and to develop alternative models of what constitutes success beyond winning a race. There is also need to advance knowledge production to better understand and respect the experience of thoroughbreds and thoroughbred knowledge systems, determinants of how to remain within the natural physical and emotional limits of the horse, the limits of human uses of horses, and how to promote the flourishing of horse and human-horse relationships in this industry. Engagement with these matters can better address issues of (un)sustainability and move the industry from an economically driven business and management model to a welfare driven model. The discussion of what constitutes a sustainable horseracing industry is inevitable. The question of the continuation of the use of thoroughbreds requires social negotiations in the interest of social sustainability. This is an ongoing dialogue as society's ethics and values evolve. It would appear that the thoroughbred industry can expect to greatly benefit from proactively engaging with this process.</t>
  </si>
  <si>
    <t>Univ Sydney, Sch Geosci, Sydney, NSW 2006, Australia</t>
  </si>
  <si>
    <t>University of Sydney</t>
  </si>
  <si>
    <t>Bergmann, I (corresponding author), Univ Sydney, Sch Geosci, Sydney, NSW 2006, Australia.</t>
  </si>
  <si>
    <t>iris.bergmann@sydney.edy.au</t>
  </si>
  <si>
    <t>Bergmann, Iris M./AAU-8851-2020</t>
  </si>
  <si>
    <t>Bergmann, Iris M./0000-0001-7942-4559</t>
  </si>
  <si>
    <t>University of Sydney through the Australian Research Council [ARC DP130104933]</t>
  </si>
  <si>
    <t>University of Sydney through the Australian Research Council</t>
  </si>
  <si>
    <t>The author acknowledges the support of a University of Sydney Postgraduate Scholarship funded through the Australian Research Council (ARC DP130104933) in Caring for Thoroughbreds: Addressing social, economic and welfare issues in international horse racing. The author is indebted to Dr William T. Langford for his ongoing, unflattering and hands-on critique of earlier versions of this paper which greatly helped to focus the argument. She also thanks Professor Phil McManus for his helpful comments on an earlier draft. Last but not least, Dr. Hanspeter Meier deserves a big thank you for sharing his invaluable knowledge of thoroughbreds and welfare issues and for pointing out important sources of information.</t>
  </si>
  <si>
    <t>HIPPIATRIKA VERLAG MBH</t>
  </si>
  <si>
    <t>STUTTGART</t>
  </si>
  <si>
    <t>POSTFACH 102251, 70018 STUTTGART, GERMANY</t>
  </si>
  <si>
    <t>0177-7726</t>
  </si>
  <si>
    <t>Pferdeheilkunde</t>
  </si>
  <si>
    <t>SEP-OCT</t>
  </si>
  <si>
    <t>10.21836/PEM20150509</t>
  </si>
  <si>
    <t>Veterinary Sciences</t>
  </si>
  <si>
    <t>CS4LW</t>
  </si>
  <si>
    <t>Bronze, Green Submitted</t>
  </si>
  <si>
    <t>WOS:000362048300009</t>
  </si>
  <si>
    <t>DORDRECHT</t>
  </si>
  <si>
    <t>VAN GODEWIJCKSTRAAT 30, 3311 GZ DORDRECHT, NETHERLANDS</t>
  </si>
  <si>
    <t>Khairuddin, MZF; Sankaranarayanan, S; Hasikin, K; Razak, NAA; Omar, R</t>
  </si>
  <si>
    <t>Khairuddin, Mohamed Zul Fadhli; Sankaranarayanan, Suresh; Hasikin, Khairunnisa; Razak, Nasrul Anuar Abd; Omar, Rosidah</t>
  </si>
  <si>
    <t>PEERJ COMPUTER SCIENCE</t>
  </si>
  <si>
    <t>Natural language processing; Machine learning; Deep learning; Text classi fi cation; Occupational injury; Occupational safety and health</t>
  </si>
  <si>
    <t>NARRATIVES; NETWORK</t>
  </si>
  <si>
    <t>Background: This study introduced a novel approach for predicting occupational injury severity by leveraging deep learning -based text classi fi cation techniques to analyze unstructured narratives. Unlike conventional methods that rely on structured data, our approach recognizes the richness of information within injury narrative descriptions with the aim of extracting valuable insights for improved occupational injury severity assessment. Methods: Natural language processing (NLP) techniques were harnessed to preprocess the occupational injury narratives obtained from the US Occupational Safety and Health Administration (OSHA) from January 2015 to June 2023. The methodology involved meticulous preprocessing of textual narratives to standardize text and eliminate noise, followed by the innovative integration of Term FrequencyInverse Document Frequency (TF-IDF) and Global Vector (GloVe) word embeddings for effective text representation. The proposed predictive model adopts a novel Bidirectional Long Short -Term Memory (Bi-LSTM) architecture and is further re fi ned through model optimization, including random search hyperparameters and in-depth feature importance analysis. The optimized Bi-LSTM model has been compared and validated against other machine learning classi fi ers which are na &amp; iuml;ve Bayes, support vector machine, random forest, decision trees, and K -nearest neighbor. Results: The proposed optimized Bi-LSTM models ' superior predictability, boasted an accuracy of 0.95 for hospitalization and 0.98 for amputation cases with faster model processing times. Interestingly, the feature importance analysis revealed predictive keywords related to the causal factors of occupational injuries thereby providing valuable insights to enhance model interpretability. Conclusion: Our proposed optimized Bi-LSTM model offers safety and health practitioners an effective tool to empower workplace safety proactive measures, thereby contributing to business productivity and sustainability. This study lays the foundation for further exploration of predictive analytics in the occupational safety and health domain.</t>
  </si>
  <si>
    <t>[Khairuddin, Mohamed Zul Fadhli] Univ Kuala Lumpur, Inst Med Sci Technol, Kajang, Selangor, Malaysia; [Sankaranarayanan, Suresh] King Faisal Univ, Coll Comp Sci &amp; Informat Technol, Dept Comp Sci, Al Hufuf, Saudi Arabia; [Hasikin, Khairunnisa; Razak, Nasrul Anuar Abd] Univ Malaya, Fac Engn, Dept Biomed Engn, Kuala Lumpur, Malaysia; [Omar, Rosidah] Kedah State Hlth Dept, Occupat &amp; Environm Hlth Unit, Alor Setar, Kedah, Malaysia</t>
  </si>
  <si>
    <t>University of Kuala Lumpur; King Faisal University; Universiti Malaya</t>
  </si>
  <si>
    <t>Sankaranarayanan, S (corresponding author), King Faisal Univ, Coll Comp Sci &amp; Informat Technol, Dept Comp Sci, Al Hufuf, Saudi Arabia.;Hasikin, K (corresponding author), Univ Malaya, Fac Engn, Dept Biomed Engn, Kuala Lumpur, Malaysia.</t>
  </si>
  <si>
    <t>ssuresh@kfu.edu.sa; khairunnisa@um.edu.my</t>
  </si>
  <si>
    <t>HASIKIN, KHAIRUNNISA/B-8780-2010; Sankaranarayanan, Suresh/G-9586-2018</t>
  </si>
  <si>
    <t>HASIKIN, KHAIRUNNISA/0000-0002-0471-3820; Sankaranarayanan, Suresh/0000-0001-5145-510X</t>
  </si>
  <si>
    <t>Deanship of Scientific Research, Vice Presidency for Graduate Studies and Scientific Research, King Faisal University, Saudi Arabia [4118]</t>
  </si>
  <si>
    <t>Deanship of Scientific Research, Vice Presidency for Graduate Studies and Scientific Research, King Faisal University, Saudi Arabia</t>
  </si>
  <si>
    <t>This work is supported by the Deanship of Scienti fic Research, Vice Presidency for Graduate Studies and Scientific Research, King Faisal University, Saudi Arabia (Grant No. 4118) . The funders had no role in study design, data collection and analysis, decision to publish, or preparation of the manuscript.</t>
  </si>
  <si>
    <t>PEERJ INC</t>
  </si>
  <si>
    <t>341-345 OLD ST, THIRD FLR, LONDON, EC1V 9LL, ENGLAND</t>
  </si>
  <si>
    <t>2376-5992</t>
  </si>
  <si>
    <t>PEERJ COMPUT SCI</t>
  </si>
  <si>
    <t>APR 17</t>
  </si>
  <si>
    <t>Computer Science, Artificial Intelligence; Computer Science, Information Systems; Computer Science, Theory &amp; Methods</t>
  </si>
  <si>
    <t>QQ0J5</t>
  </si>
  <si>
    <t>WOS:001222214500002</t>
  </si>
  <si>
    <t>Gholizadeh, J; Chun, KS; Curd, C; Masters, N; Gibson, D; Li, YM</t>
  </si>
  <si>
    <t>Gholizadeh, Javad; Chun, Kwang-Sung; Curd, Clive; Masters, Nolan; Gibson, David; Li, Yongmin</t>
  </si>
  <si>
    <t>Finance; Expert systems; Artificial intelligence; Business; Encoding; Costs; Buildings; Natural language processing; Capital allowance; tax relief; expert systems; artificial intelligence; natural language processing; automation</t>
  </si>
  <si>
    <t>Capital allowances play a crucial role in enabling businesses to claim tax relief on specific capital expenditures, reducing their taxable profits and overall tax burden. However, the current manual process for managing capital allowance claims is time-consuming and complex, particularly for small and medium enterprises (SMEs) that often lack access to expert consultation. Furthermore, the distinct nature of construction expenditure on buildings adds to the complexity, with unique costs and data for each property and project. These challenges underscore the necessity for the development of automated technologies and systems for capital allowance assessment. To address these challenges, we present the development of an automated capital allowance assessment system comprising three key components: a capital allowance expert system, a tax coding system, and an integrated web-based application. The capital allowance expert system covers the entire process of capital allowance assessment, leveraging rules and procedures extracted from standardised processes and expertise. The tax coding system automatically classifies textual costing items into corresponding tax codes, addressing the complexity of capital allowance rules and frequent legislative changes. The integrated web-based application offers an interactive experience for data gathering, analysis, coding, and report generation, providing a comprehensive solution for efficient and accurate capital allowance assessment. This automated system addresses the complexities and inefficiencies associated with manual capital allowance assessment. It potentially benefits tax authorities in standardising and streamlining allowance assessment processes while fostering economic growth through accessible services for SMEs and promoting environmental sustainability by encouraging energy-efficient practices.</t>
  </si>
  <si>
    <t>[Gholizadeh, Javad; Chun, Kwang-Sung; Curd, Clive; Masters, Nolan; Gibson, David] Veritas Advisory Ltd, London WC1A 2SL, England; [Gholizadeh, Javad; Li, Yongmin] Brunel Univ London, Dept Comp Sci, Uxbridge UB8 3PH, England</t>
  </si>
  <si>
    <t>Brunel University</t>
  </si>
  <si>
    <t>Li, YM (corresponding author), Brunel Univ London, Dept Comp Sci, Uxbridge UB8 3PH, England.</t>
  </si>
  <si>
    <t>yongmin.li@brunel.ac.uk</t>
  </si>
  <si>
    <t>Innovate U.K. Knowledge Transfer Partnership Program</t>
  </si>
  <si>
    <t>PP3M9</t>
  </si>
  <si>
    <t>WOS:001215243000001</t>
  </si>
  <si>
    <t>Kornelsen, J; McCartney, K; Williams, K</t>
  </si>
  <si>
    <t>Kornelsen, J.; McCartney, K.; Williams, K.</t>
  </si>
  <si>
    <t>Satisfaction and sustainability: a realist review of decentralized models of perinatal surgery for rural women</t>
  </si>
  <si>
    <t>RURAL AND REMOTE HEALTH</t>
  </si>
  <si>
    <t>Canada; realist review; rural health services sustainability; rural maternity services; rural obstetric services; rural surgical services; satisfaction with practice</t>
  </si>
  <si>
    <t>HEALTH WORKFORCE ISSUES; GENERAL-PRACTITIONER; SURGICAL CARE; MATERNITY SERVICES; PRACTICE LOCATION; AUSTRALIA; CANADA; FUTURE; OBSTETRICS; OUTCOMES</t>
  </si>
  <si>
    <t>Introduction: This article was developed as part of a larger realist review investigating the viability and efficacy of decentralized models of perinatal surgical services for rural women in the context of recent and ongoing service centralization witnessed in many developed nations. The larger realist review was commissioned by the British Columbia Ministry of Health and Perinatal Services of British Columbia, Canada. Findings from that review are addressed in this article specific to the sustainability of rural perinatal surgical sites and the satisfaction of providers that underpins their recruitment to and retention at such sites. Methods: A realist method was used in the selection and analysis of literature with the intention to iteratively develop a sophisticated understanding of how perinatal surgical services can best meet the needs of women who live in rural and remote environments. The goal of a realist review is to examine what works for whom under what circumstances and why. The high sensitivity search used language (English) and year (since 1990) limiters in keeping with both a realist and rapid review tradition of using reasoned contextual boundaries. No exclusions were made based on methodology or methodological approach in keeping with a realist review. Databases searched included MEDLINE, PubMed, EBSCO, CINAHL, EBM Reviews, NHS Economic Evaluation Database and PAIS International for literature in December 2013. Results: Database searching produced 103 included academic articles. A further 59 resources were added through pearling and 13 grey literature reports were added on recommendation from the commissioner. A total of 42 of these 175 articles were included in this article as specific to provider satisfaction and service sustainability. Operative perinatal practice was found to be a lynchpin of sustainable primary and surgical services in rural communities. Rural shortages of providers, including challenges with recruitment and retention, were found to be a complex issue, with scope of practice and contextual support as the key factors. Targeted educational programs, exposure to rural practice and living environments, accessible and appropriate continuing medical education, and strong clinical support (including locum coverage and sustainable on-call schedules) were all found to be areas of important consideration in rural service sustainability. Conclusions: Rural practice was found to be a site to actualize personal goals and values for providers. A broad and challenging scope of practice and the opportunity to participate in community level health improvements were seen as critical to the retention of providers. Without proper support, however, providers reported a feeling of being 'in too deep'. Common themes were a lack of health human resource redundancies, compromised access to specialist support and technology, and a lack of work-life balance. Burnout and attrition in perinatal surgical services threaten to destabilize other aspects of rural community health services, making the need to address sustainability of rural providers urgent.</t>
  </si>
  <si>
    <t>[Kornelsen, J.; McCartney, K.] Univ British Columbia, Appl Policy Res Unit, Vancouver, BC, Canada; [Williams, K.] Perinatal Serv British Columbia, Vancouver, BC, Canada</t>
  </si>
  <si>
    <t>University of British Columbia</t>
  </si>
  <si>
    <t>Kornelsen, J (corresponding author), Univ British Columbia, Appl Policy Res Unit, Vancouver, BC, Canada.</t>
  </si>
  <si>
    <t>Michael Smith Foundation for Health Research</t>
  </si>
  <si>
    <t>Michael Smith Foundation for Health Research(Michael Smith Foundation for Health Research)</t>
  </si>
  <si>
    <t>The authors would like to gratefully acknowledge support from the Michael Smith Foundation for Health Research and the editorial expertise of Lana Newton.</t>
  </si>
  <si>
    <t>AUSTRALIAN RURAL HEALTH EDUC NETWORK</t>
  </si>
  <si>
    <t>DEAKIN WEST</t>
  </si>
  <si>
    <t>PO BOX 242, DEAKIN WEST, ACT 2600, AUSTRALIA</t>
  </si>
  <si>
    <t>1445-6354</t>
  </si>
  <si>
    <t>RURAL REMOTE HEALTH</t>
  </si>
  <si>
    <t>Rural Remote Health</t>
  </si>
  <si>
    <t>APR-JUN</t>
  </si>
  <si>
    <t>Public, Environmental &amp; Occupational Health</t>
  </si>
  <si>
    <t>EJ9YL</t>
  </si>
  <si>
    <t>WOS:000393583300014</t>
  </si>
  <si>
    <t>Harrison, MR; Palma, G; Buendia, T; Bueno-Tarodo, M; Quell, D; Hachem, F</t>
  </si>
  <si>
    <t>Harrison, Megan R.; Palma, Giulia; Buendia, Tomas; Bueno-Tarodo, Marta; Quell, Daria; Hachem, Fatima</t>
  </si>
  <si>
    <t>A Scoping Review of Indicators for Sustainable Healthy Diets</t>
  </si>
  <si>
    <t>FRONTIERS IN SUSTAINABLE FOOD SYSTEMS</t>
  </si>
  <si>
    <t>sustainable healthy diets; indicators and metrics; sustainable diets; dietary assessment; sociocultural indicators; environmental indicators; dietary indicators</t>
  </si>
  <si>
    <t>GREENHOUSE-GAS EMISSIONS; ENVIRONMENTAL-IMPACT; NUTRITIONAL QUALITY; CARBON FOOTPRINT; MEDITERRANEAN DIET; CHILDHOOD OBESITY; CLIMATE-CHANGE; FOOD SECURITY; INDEX; LIFE</t>
  </si>
  <si>
    <t>Introduction: Diets are currently unsustainable in many countries as evidenced by the growing burden of malnutrition, degradation of natural resources, contributions to climate change, and unaffordability of healthy diets. Agreement on what constitutes a healthy and sustainable diet has been debated. In 2019, FAO and WHO published the Sustainable Healthy Diets Guiding Principles, defining what qualifies as a sustainable healthy diet. While valuable, these principles require measurable indicators to support their operationalization. Our scoping review aims to describe how sustainable healthy diets have been assessed in the literature since 2010.Methods: A search for English-language articles published in peer-reviewed journals was conducted from January 2010 through February 2020 across three databases. Out of the 504 articles initially identified, 103 articles were included. Metadata were extracted from each article on: publication year, country of study, study aims, methods, main data sources, indicators used to assess sustainable healthy diets, reported indicator strengths or limitations, and main study findings. A qualitative content analysis identified major conceptual themes across indicators and their frequency of use.Findings: From the 103 empirical articles included in our review, 57.3% were published after 2017. Most studies were carried out in high-income countries (74%). Approximately 42% of the articles assessed the sustainability of diets using solely health and environmental indicators; &lt;25% assessed the sustainability of diets across health, environmental, and sociocultural aspects of sustainability. We found a substantial number of unique indicators used for assessing health (n = 82), environmental (n = 117), and sociocultural (n = 43) aspects of diets. These indicators covered concepts related to health outcomes, aspects of diet quality, natural resources, climate change, cultural acceptability, and cost of diets. The preponderance of indicators currently used in research likely poses challenges for stakeholders to identify the most appropriate measures.Conclusion: Robust indicators for sustainable healthy diets are critical for understanding trends, setting targets, and monitoring progress across national and sub-national levels. Our review highlights the geographical imbalance, the narrow focus on health and environmental aspects, and the lack of common measures used in research. Measures registries could provide the decision-support needed by stakeholders to aid in the indicator selection process.</t>
  </si>
  <si>
    <t>[Harrison, Megan R.; Palma, Giulia; Buendia, Tomas; Bueno-Tarodo, Marta; Quell, Daria; Hachem, Fatima] Food &amp; Agr Org United Nations, Food &amp; Nutr Div, Rome, Italy</t>
  </si>
  <si>
    <t>Food &amp; Agriculture Organization of the United Nations (FAO)</t>
  </si>
  <si>
    <t>Harrison, MR (corresponding author), Food &amp; Agr Org United Nations, Food &amp; Nutr Div, Rome, Italy.</t>
  </si>
  <si>
    <t>megan.harrison@fao.org</t>
  </si>
  <si>
    <t>FRONTIERS MEDIA SA</t>
  </si>
  <si>
    <t>LAUSANNE</t>
  </si>
  <si>
    <t>AVENUE DU TRIBUNAL FEDERAL 34, LAUSANNE, CH-1015, SWITZERLAND</t>
  </si>
  <si>
    <t>2571-581X</t>
  </si>
  <si>
    <t>FRONT SUSTAIN FOOD S</t>
  </si>
  <si>
    <t>Front. Sustain. Food Syst.</t>
  </si>
  <si>
    <t>JAN 13</t>
  </si>
  <si>
    <t>10.3389/fsufs.2021.822263</t>
  </si>
  <si>
    <t>Food Science &amp; Technology</t>
  </si>
  <si>
    <t>YR1TM</t>
  </si>
  <si>
    <t>WOS:000749781000001</t>
  </si>
  <si>
    <t>Flores-Arias, JM; Ciabattoni, L; Monteriù, A; Bellido-Outeiriño, FJ; Escribano, A; Palacios-Garcia, EJ</t>
  </si>
  <si>
    <t>Maria Flores-Arias, Jose; Ciabattoni, Lucio; Monteriu, Andrea; Jose Bellido-Outeirino, Francisco; Escribano, Antonio; Jose Palacios-Garcia, Emilio</t>
  </si>
  <si>
    <t>First Approach to a Holistic Tool for Assessing RES Investment Feasibility</t>
  </si>
  <si>
    <t>renewable energy sources; energy mix; smart grid integration; energy balance</t>
  </si>
  <si>
    <t>ENERGY-CONSUMPTION; MODELS</t>
  </si>
  <si>
    <t>Combining availability, viability, sustainability, technical options, and environmental impact in an energy-planning project is a difficult job itself for the today's engineers. This becomes harder if the potential investors also need to be persuaded. Moreover, the problem increases even more if various consumptions are considered, as their patterns depend to a large extent on the type of facility and the activity. It is therefore essential to develop tools to assess the balance between generation and demand in a given installation. In this paper, a valuable tool is developed for the seamless calculation of the integration possibilities of renewable energies and the assessment of derived technical, financial and environmental impacts. Furthermore, it also considers their interaction with the power grid or other networks, raising awareness of the polluting emissions responsible for global warming. Through a series of Structured Query Language databases and a dynamic data parameterization, the software is provided with sufficient information to encode, calculate, simulate and graphically display information on the generation and demand of electric, thermal and transport energy, all in a user-friendly environment, finally providing an evaluation and feasibility report.</t>
  </si>
  <si>
    <t>[Maria Flores-Arias, Jose; Jose Bellido-Outeirino, Francisco; Escribano, Antonio] Univ Cordoba, R&amp;D Grp Instrumentat &amp; Ind Elect, TIC 240, E-14071 Cordoba, Spain; [Ciabattoni, Lucio; Monteriu, Andrea] Univ Politecn Marche, Dept Informat Engn, I-60131 Ancona, Italy; [Jose Palacios-Garcia, Emilio] Aalborg Univ, Dept Energy Technol, DK-9220 Aalborg, Denmark</t>
  </si>
  <si>
    <t>Universidad de Cordoba; Marche Polytechnic University; Aalborg University</t>
  </si>
  <si>
    <t>Flores-Arias, JM (corresponding author), Univ Cordoba, R&amp;D Grp Instrumentat &amp; Ind Elect, TIC 240, E-14071 Cordoba, Spain.</t>
  </si>
  <si>
    <t>jmflores@uco.es; l.ciabattoni@univpm.it; a.monteriu@univpm.it; fjbellido@uco.es; z52esesa@uco.es; epg@et.aau.dk</t>
  </si>
  <si>
    <t>Palacios-Garcia, Emilio Jose/K-9567-2015; , Andrea/D-5979-2014; Flores-Arias, Jose-Maria/F-8699-2016; Ciabattoni, Lucio/KLC-9241-2024</t>
  </si>
  <si>
    <t>Palacios-Garcia, Emilio Jose/0000-0003-2703-6532; , Andrea/0000-0001-5388-8697; Ciabattoni, Lucio/0000-0002-0194-2820</t>
  </si>
  <si>
    <t>10.3390/su10041153</t>
  </si>
  <si>
    <t>GJ3IY</t>
  </si>
  <si>
    <t>gold, Green Submitted, Green Accepted</t>
  </si>
  <si>
    <t>WOS:000435188000257</t>
  </si>
  <si>
    <t>Grabar, N; Dalloux, C; Claveau, V</t>
  </si>
  <si>
    <t>Grabar, Natalia; Dalloux, Clement; Claveau, Vincent</t>
  </si>
  <si>
    <t>CAS: corpus of clinical cases in French</t>
  </si>
  <si>
    <t>JOURNAL OF BIOMEDICAL SEMANTICS</t>
  </si>
  <si>
    <t>Medical area; Natural language processing; Corpus with clinical cases; Morpho-syntactic and semantic annotation; Sustainability; Reproducibility</t>
  </si>
  <si>
    <t>TEXT; IDENTIFICATION; INFORMATION; PSYCHOLOGY; HEALTH</t>
  </si>
  <si>
    <t>Background Textual corpora are extremely important for various NLP applications as they provide information necessary for creating, setting and testing those applications and the corresponding tools. They are also crucial for designing reliable methods and reproducible results. Yet, in some areas, such as the medical area, due to confidentiality or to ethical reasons, it is complicated or even impossible to access representative textual data. We propose the CAS corpus built with clinical cases, such as they are reported in the published scientific literature in French. Results Currently, the corpus contains 4,900 clinical cases in French, totaling nearly 1.7M word occurrences. Some clinical cases are associated with discussions. A subset of the whole set of cases is enriched with morpho-syntactic (PoS-tagging, lemmatization) and semantic (the UMLS concepts, negation, uncertainty) annotations. The corpus is being continuously enriched with new clinical cases and annotations. The CAS corpus has been compared with similar clinical narratives. When computed on tokenized and lowercase words, the Jaccard index indicates that the similarity between clinical cases and narratives reaches up to 0.9727. Conclusion We assume that the CAS corpus can be effectively exploited for the development and testing of NLP tools and methods. Besides, the corpus will be used in NLP challenges and distributed to the research community.</t>
  </si>
  <si>
    <t>[Grabar, Natalia] CNRS, UMR 8163, F-59000 Lille, France; [Grabar, Natalia] Univ Lille, UMR 8163, STL Savoirs Textes Langage, F-59000 Lille, France; [Dalloux, Clement; Claveau, Vincent] Univ Rennes, Inria, CNRS, IRISA, F-35000 Rennes, France</t>
  </si>
  <si>
    <t>Centre National de la Recherche Scientifique (CNRS); CNRS - Institute for Humanities &amp; Social Sciences (INSHS); Centre National de la Recherche Scientifique (CNRS); CNRS - Institute for Humanities &amp; Social Sciences (INSHS); Universite de Lille; Universite de Rennes; Centre National de la Recherche Scientifique (CNRS); Inria</t>
  </si>
  <si>
    <t>Grabar, N (corresponding author), CNRS, UMR 8163, F-59000 Lille, France.;Grabar, N (corresponding author), Univ Lille, UMR 8163, STL Savoirs Textes Langage, F-59000 Lille, France.</t>
  </si>
  <si>
    <t>natalia.grabar@univ-lille.fr</t>
  </si>
  <si>
    <t>Claveau, Vincent/HTQ-1196-2023; grabar, natalia/ABB-9198-2021</t>
  </si>
  <si>
    <t>Claveau, Vincent/0000-0002-3459-0550;</t>
  </si>
  <si>
    <t>CNRS-CONFAP project FIGTEM for Franco-Brazilian collaborations; French government [ANR-10-LABX-07-01]</t>
  </si>
  <si>
    <t>CNRS-CONFAP project FIGTEM for Franco-Brazilian collaborations; French government</t>
  </si>
  <si>
    <t>This work was partly funded by CNRS-CONFAP project FIGTEM for Franco-Brazilian collaborations and the French government support granted to the CominLabs LabEx managed by the ANR in Investing for the Future program under reference ANR-10-LABX-07-01.</t>
  </si>
  <si>
    <t>2041-1480</t>
  </si>
  <si>
    <t>J BIOMED SEMANT</t>
  </si>
  <si>
    <t>J. Biomed. Semant.</t>
  </si>
  <si>
    <t>AUG 6</t>
  </si>
  <si>
    <t>10.1186/s13326-020-00225-x</t>
  </si>
  <si>
    <t>Mathematical &amp; Computational Biology</t>
  </si>
  <si>
    <t>NC0AF</t>
  </si>
  <si>
    <t>WOS:000560875000001</t>
  </si>
  <si>
    <t>Abudu, H; Wesseh, PK Jr; Lin, BQ</t>
  </si>
  <si>
    <t>Abudu, Hermas; Wesseh Jr, Presley K.; Lin, Boqiang</t>
  </si>
  <si>
    <t>JOURNAL OF MANAGEMENT SCIENCE AND ENGINEERING</t>
  </si>
  <si>
    <t>GREEN BONDS; TEXTUAL ANALYSIS; SENTIMENT; STAGE</t>
  </si>
  <si>
    <t>The Conference of the Parties (COP26 and 27) placed significant emphasis on climate financing policies with the objective of achieving net zero emissions and carbon neutrality. However, studies on the implementation of this policy proposition are limited. To address this gap in the literature, this study employs machine learning techniques, specifically natural language processing (NLP), to examine 77 climate bond (CB) policies from 32 countries within the context of climate financing. The findings indicate that sustainability and carbon emissions control are the most outlined policy objectives in these CB policies. Additionally, the study highlights that most CB funds are invested toward energy projects (i.e., renewable, clean, and efficient initiatives). However, there has been a notable shift in the allocation of CB funds from climate-friendly energy projects to the construction sector between 2015 and 2019. This shift raises concerns about the potential redirection of funds from climate-focused investments to the real estate industry, potentially leading to the greenwashing of climate funds. Furthermore, policy sentiment analysis revealed that a minority of policies hold skeptical views on climate change, which may negatively influence climate actions. Thus, the findings highlight that the effective implementation of CB policies depends on policy goals, objectives, and sentiments. Finally, this study contributes to the literature by employing NLP techniques to understand policy sentiments in climate financing.(c) 2023 China Science Publishing &amp; Media Ltd. Publishing Services by Elsevier B.V. on behalf of KeAi Communications Co. Ltd. This is an open access article under the CC BY-NC-ND license (http://creativecommons.org/licenses/by-nc-nd/4.0/).</t>
  </si>
  <si>
    <t>[Abudu, Hermas] Chengdu Univ, Coll Overseas Educ, Chengdu 610106, Sichuan, Peoples R China; [Wesseh Jr, Presley K.; Lin, Boqiang] Xiamen Univ, China Inst Studies Energy Policy, Collaborat Innovat Ctr Energy Econ &amp; Energy Policy, Sch Management, Fujian 361005, Peoples R China; [Wesseh Jr, Presley K.] Ctr African Dev Strategy CFADS, Monrovia, Liberia</t>
  </si>
  <si>
    <t>Chengdu University; Xiamen University</t>
  </si>
  <si>
    <t>Lin, BQ (corresponding author), Xiamen Univ, China Inst Studies Energy Policy, Collaborat Innovat Ctr Energy Econ &amp; Energy Policy, Sch Management, Fujian 361005, Peoples R China.</t>
  </si>
  <si>
    <t>bqlin@xmu.edu.cn</t>
  </si>
  <si>
    <t>Lin, Boqiang/G-3960-2010</t>
  </si>
  <si>
    <t>Lin, Boqiang/0000-0002-1308-400X</t>
  </si>
  <si>
    <t>Belt and Road Research Institute, Xiamen University [1500-X210120 0]; National Natural Science Foundation of China [72133003]</t>
  </si>
  <si>
    <t>Belt and Road Research Institute, Xiamen University(Xiamen University); National Natural Science Foundation of China(National Natural Science Foundation of China (NSFC))</t>
  </si>
  <si>
    <t>This paper is supported by the funding of Belt and Road Research Institute, Xiamen University (No: 1500-X210120 0) , and National Natural Science Foundation of China (Key Program, No: 72133003) .</t>
  </si>
  <si>
    <t>KEAI PUBLISHING LTD</t>
  </si>
  <si>
    <t>BEIJING</t>
  </si>
  <si>
    <t>16 DONGHUANGCHENGGEN NORTH ST, Building 5, Room 411, BEIJING, DONGCHENG DISTRICT 100009, PEOPLES R CHINA</t>
  </si>
  <si>
    <t>2096-2320</t>
  </si>
  <si>
    <t>2589-5532</t>
  </si>
  <si>
    <t>J MANAGE SCI ENG</t>
  </si>
  <si>
    <t>Business, Finance; Economics; Management; Operations Research &amp; Management Science</t>
  </si>
  <si>
    <t>Business &amp; Economics; Operations Research &amp; Management Science</t>
  </si>
  <si>
    <t>GB5M8</t>
  </si>
  <si>
    <t>WOS:001150211700001</t>
  </si>
  <si>
    <t>Hudson, A; Koh, PW; Moore, KA; Binks-Cantrell, E</t>
  </si>
  <si>
    <t>Hudson, Alida; Koh, Poh Wee; Moore, Karol A.; Binks-Cantrell, Emily</t>
  </si>
  <si>
    <t>Fluency Interventions for Elementary Students with Reading Difficulties: A Synthesis of Research from 2000-2019</t>
  </si>
  <si>
    <t>EDUCATION SCIENCES</t>
  </si>
  <si>
    <t>interventions; oral reading fluency; reading comprehension; reading difficulties; systematic review</t>
  </si>
  <si>
    <t>ENGLISH-LANGUAGE LEARNERS; HELPING EARLY LITERACY; WORKING-MEMORY; INDIVIDUAL-DIFFERENCES; LEARNING-DISABILITIES; COMPREHENSION; OUTCOMES; PROGRAM; STRATEGIES; CHILDREN</t>
  </si>
  <si>
    <t>Oral reading fluency (ORF) deficits are a hallmark of reading difficulties. The impact of fluency struggles extends beyond word-level difficulties to include deficits in reading comprehension. Sixteen empirical studies conducted in 2000-2019 that examined ORF interventions among elementary students identified as having reading difficulties were reviewed to identify the characteristics (e.g., instructional variables, group size, type of interventionist) of effective ORF interventions and their impact on English oral reading fluency and reading comprehension outcomes. The systematic review revealed that interventions reported centered around repeated reading procedures (86.5%). Across the 16 studies, outcomes for oral reading fluency varied widely and most focused on speed and rate aspects rather than prosody. Effect sizes for rate and accuracy measures ranged from negligible to large (i.e., 0.01 to 1.18) and three studies found large effects for prosody outcomes. Effect sizes for reading comprehension ranged between non-significant and large significant effects. Findings support the use of repeated reading of text to build up ORF of students with reading difficulties. Interventions that were found to be most effective were those that were conducted one-on-one with a trained model of fluent word reading and accuracy. Findings also point to three gaps in our understanding: (1) the efficacy of interventions other than repeated reading, (2) effects of ORF interventions on prosody outcomes, and (3) sustainability of outcomes.</t>
  </si>
  <si>
    <t>[Hudson, Alida; Koh, Poh Wee; Moore, Karol A.; Binks-Cantrell, Emily] Texas A&amp;M Univ, Dept Teaching Learning &amp; Culture, 4232 TAMU, College Stn, TX 77843 USA</t>
  </si>
  <si>
    <t>Texas A&amp;M University System; Texas A&amp;M University College Station</t>
  </si>
  <si>
    <t>Hudson, A (corresponding author), Texas A&amp;M Univ, Dept Teaching Learning &amp; Culture, 4232 TAMU, College Stn, TX 77843 USA.</t>
  </si>
  <si>
    <t>alida.hudson@tamu.edu; pohweekoh@tamu.edu; kmoore7495@tamu.edu; aggieemily@tamu.edu</t>
  </si>
  <si>
    <t>Koh, Poh wee/AAE-6750-2020</t>
  </si>
  <si>
    <t>Hudson, Alida/0000-0002-2257-422X</t>
  </si>
  <si>
    <t>2227-7102</t>
  </si>
  <si>
    <t>EDUC SCI</t>
  </si>
  <si>
    <t>Educ. Sci.</t>
  </si>
  <si>
    <t>10.3390/educsci10030052</t>
  </si>
  <si>
    <t>Education &amp; Educational Research</t>
  </si>
  <si>
    <t>LA1MB</t>
  </si>
  <si>
    <t>WOS:000523718000013</t>
  </si>
  <si>
    <t>Zhao, QL; He, YH; Wang, YK; Li, WJ; Wu, LF; Qiu, WS</t>
  </si>
  <si>
    <t>Zhao, Qianlong; He, Yuhao; Wang, Yuankai; Li, Wenjing; Wu, Longfeng; Qiu, Waishan</t>
  </si>
  <si>
    <t>Investigating the civic emotion dynamics during the COVID-19 lockdown: Evidence from social media</t>
  </si>
  <si>
    <t>SUSTAINABLE CITIES AND SOCIETY</t>
  </si>
  <si>
    <t>COVID-19 lockdown; Negative emotions; Helplessness; Spatial heterogeneity; Quality environment</t>
  </si>
  <si>
    <t>While quality environments (e.g., greenery) have been widely reported to alleviate residents' psychological stress during COVID-19 quarantines, this study argues that roles of the built environment and other commonly found emotion determinants can vary or reverse under strict lockdowns when human mobility is seriously restricted. We took Shanghai's citywide static management as a case study and scraped over 100,000 Weibo posts between February and July 2022 to capture civic emotions before/during/after the lockdown. Natural Language Processing (NLP) was applied to grade the unique helplessness sentiment along with other negative emotions. Spatial regressions were utilized to investigate their determinants. We present three controversial findings: 1) Quality environments (e.g., perceived greenness, sky view) alleviated negative emotions before/after the lockdown but exacerbated stress during the lockdown, indicating that residents become more vulnerable when they lose superior access to urban amenities for which they have paid price premiums; 2) Sociodemographics' impact on negative emotions varied significantly throughout three lockdown phases, with the elderly experiencing increased stress when losing access to emergency services; 3) Housing prices and rents inversely correlated with negative emotions (higher housing price indicated richer social resources), implying the complex interplay between residents' socioeconomic status and well-being. Our data -driven approach effectively retraces local voices and discloses civic emotions, informing more human -centric urban management strategies to facilitate social sustainability in the face of future crises.</t>
  </si>
  <si>
    <t>[Zhao, Qianlong] Politecn Milan, Sch Architecture Urban Planning Construct Engn, Milan, Italy; [He, Yuhao] Southeast Univ, Sch Architecture, Nanjing, Peoples R China; [Wang, Yuankai; Qiu, Waishan] Univ Hong Kong, Dept Urban Planning &amp; Design, Hong Kong, Peoples R China; [Li, Wenjing] Univ Tokyo, Ctr Spatial Informat Sci, Tokyo, Japan; [Wu, Longfeng] Peking Univ, Coll Urban &amp; Environm Sci, Beijing, Peoples R China</t>
  </si>
  <si>
    <t>Polytechnic University of Milan; Southeast University - China; University of Hong Kong; University of Tokyo; Peking University</t>
  </si>
  <si>
    <t>Qiu, WS (corresponding author), Univ Hong Kong, Dept Urban Planning &amp; Design, Hong Kong, Peoples R China.</t>
  </si>
  <si>
    <t>waishanq@hku.hk</t>
  </si>
  <si>
    <t>Qiu, Waishan/ADD-3515-2022</t>
  </si>
  <si>
    <t>Qiu, Waishan/0000-0001-6461-7243; Li, Wenjing/0000-0003-2590-5837</t>
  </si>
  <si>
    <t>University of Hong Kong's Start -up Fund; National Natural Science Foundation of China [52308041]</t>
  </si>
  <si>
    <t>University of Hong Kong's Start -up Fund; National Natural Science Foundation of China(National Natural Science Foundation of China (NSFC))</t>
  </si>
  <si>
    <t>Thank Andi Yao (Carnegie Mellon University) , Yibei Li (Cornell Tech) , Prof. Da Chen (University of Bath) and Haoheng Tang (Harvard University) for their supports during the preliminary analysis phase. This research is funded by The University of Hong Kong's Start-up Fund and the National Natural Science Foundation of China (No. 52308041) .</t>
  </si>
  <si>
    <t>2210-6707</t>
  </si>
  <si>
    <t>2210-6715</t>
  </si>
  <si>
    <t>SUSTAIN CITIES SOC</t>
  </si>
  <si>
    <t>Sust. Cities Soc.</t>
  </si>
  <si>
    <t>JUL 15</t>
  </si>
  <si>
    <t>10.1016/j.scs.2024.105403</t>
  </si>
  <si>
    <t>Construction &amp; Building Technology; Green &amp; Sustainable Science &amp; Technology; Energy &amp; Fuels</t>
  </si>
  <si>
    <t>Construction &amp; Building Technology; Science &amp; Technology - Other Topics; Energy &amp; Fuels</t>
  </si>
  <si>
    <t>SB2A9</t>
  </si>
  <si>
    <t>WOS:001231923100001</t>
  </si>
  <si>
    <t>Gaudet-Blavignac, C; Raisaro, JL; Touré, V; Österle, S; Crameri, K; Lovis, C</t>
  </si>
  <si>
    <t>Gaudet-Blavignac, Christophe; Raisaro, Jean Louis; Toure, Vasundra; Osterle, Sabine; Crameri, Katrin; Lovis, Christian</t>
  </si>
  <si>
    <t>A National, Semantic-Driven, Three-Pillar Strategy to Enable Health Data Secondary Usage Interoperability for Research Within the Swiss Personalized Health Network: Methodological Study</t>
  </si>
  <si>
    <t>JMIR MEDICAL INFORMATICS</t>
  </si>
  <si>
    <t>interoperability; clinical data reuse; personalized medicine</t>
  </si>
  <si>
    <t>STANDARD</t>
  </si>
  <si>
    <t>Background: Interoperability is a well-known challenge in medical informatics. Current trends in interoperability have moved from a data model technocentric approach to sustainable semantics, formal descriptive languages, and processes. Despite many initiatives and investments for decades, the interoperability challenge remains crucial. The need for data sharing for most purposes ranging from patient care to secondary uses, such as public health, research, and quality assessment, faces unmet problems. Objective: This work was performed in the context of a large Swiss Federal initiative aiming at building a national infrastructure for reusing consented data acquired in the health care and research system to enable research in the field of personalized medicine in Switzerland. The initiative is the Swiss Personalized Health Network (SPHN). This initiative is providing funding to foster use and exchange of health-related data for research. As part of the initiative, a national strategy to enable a semantically interoperable clinical data landscape was developed and implemented. Methods: A deep analysis of various approaches to address interoperability was performed at the start, including large frameworks in health care, such as Health Level Seven (HL7) and Integrating Healthcare Enterprise (IHE), and in several domains, such as regulatory agencies (eg, Clinical Data Interchange Standards Consortium [CDISC]) and research communities (eg, Observational Medical Outcome Partnership [OMOP]), to identify bottlenecks and assess sustainability. Based on this research, a strategy composed of three pillars was designed. It has strong multidimensional semantics, descriptive formal language for exchanges, and as many data models as needed to comply with the needs of various communities. Results: This strategy has been implemented stepwise in Switzerland since the middle of 2019 and has been adopted by all university hospitals and high research organizations. The initiative is coordinated by a central organization, the SPHN Data Coordination Center of the SIB Swiss Institute of Bioinformatics. The semantics is mapped by domain experts on various existing standards, such as Systematized Nomenclature of Medicine Clinical Terms (SNOMED CT), Logical Observation Identifiers Names and Codes (LOINC), and International Classification of Diseases (ICD). The resource description framework (RDF) is used for storing and transporting data, and to integrate information from different sources and standards Data transformers based on SPARQL query language are implemented to convert RDF representations to the numerous data models required by the research community or bridge with other systems, such as electronic case report forms. Conclusions: The SPHN strategy successfully implemented existing standards in a pragmatic and applicable way. It did not try to build any new standards but used existing ones in a nondogmatic way. It has now been funded for another 4 years, bringing the Swiss landscape into a new dimension to support research in the field of personalized medicine and large interoperable clinical data.</t>
  </si>
  <si>
    <t>[Gaudet-Blavignac, Christophe; Lovis, Christian] Geneva Univ Hosp, Div Med Informat Sci, Rue Gabrielle Perret Gentil 4, CH-1205 Geneva, Switzerland; [Gaudet-Blavignac, Christophe; Lovis, Christian] Univ Geneva, Dept Radiol &amp; Med Informat, Geneva, Switzerland; [Raisaro, Jean Louis] Lausanne Univ Hosp, Div Informat Syst, Data Sci Grp, Lausanne, Switzerland; [Raisaro, Jean Louis] Lausanne Univ Hosp, Dept Labs, Precis Med Unit, Lausanne, Switzerland; [Toure, Vasundra; Osterle, Sabine; Crameri, Katrin] SIB Swiss Inst Bioinformat, Personalized Hlth Informat Grp, Basel, Switzerland</t>
  </si>
  <si>
    <t>University of Geneva; University of Geneva; University of Lausanne; Centre Hospitalier Universitaire Vaudois (CHUV); University of Lausanne; Centre Hospitalier Universitaire Vaudois (CHUV); Swiss Institute of Bioinformatics</t>
  </si>
  <si>
    <t>Gaudet-Blavignac, C (corresponding author), Geneva Univ Hosp, Div Med Informat Sci, Rue Gabrielle Perret Gentil 4, CH-1205 Geneva, Switzerland.</t>
  </si>
  <si>
    <t>christophe.gaudet-blavignac@hcuge.ch</t>
  </si>
  <si>
    <t>Gaudet-Blavignac, Christophe/M-5334-2015; Lovis, Christian/D-2634-2012</t>
  </si>
  <si>
    <t>Gaudet-Blavignac, Christophe/0000-0001-6527-5898; Lovis, Christian/0000-0002-2681-8076; Raisaro, Jean Louis/0000-0003-2052-6133; Osterle, Sabine/0000-0003-3248-7899; Crameri, Katrin/0000-0003-3656-3457; Toure, Vasundra/0000-0003-4639-4431</t>
  </si>
  <si>
    <t>Swiss Government through the SPHN Initiative</t>
  </si>
  <si>
    <t>JMIR PUBLICATIONS, INC</t>
  </si>
  <si>
    <t>TORONTO</t>
  </si>
  <si>
    <t>130 QUEENS QUAY E, STE 1102, TORONTO, ON M5A 0P6, CANADA</t>
  </si>
  <si>
    <t>2291-9694</t>
  </si>
  <si>
    <t>JMIR MED INF</t>
  </si>
  <si>
    <t>JMIR Med. Inf.</t>
  </si>
  <si>
    <t>Medical Informatics</t>
  </si>
  <si>
    <t>TB7AK</t>
  </si>
  <si>
    <t>WOS:000668096200017</t>
  </si>
  <si>
    <t>Horlick-Jones, T; Prades, A</t>
  </si>
  <si>
    <t>Horlick-Jones, Tom; Prades, Ana</t>
  </si>
  <si>
    <t>PUBLIC UNDERSTANDING OF SCIENCE</t>
  </si>
  <si>
    <t>ENVIRONMENTAL VALUES</t>
  </si>
  <si>
    <t>A large international literature on how lay citizens make sense of various aspects of science and technology has been generated by investigations which utilise small group methods. Within that literature, focus group and other group-based methods have come to co-exist, and to some extent, hybridise, with the use of small groups in citizen engagement initiatives. In this article, we report on how we drew upon these methodological developments in the design and operationalisation of a policymaking support tool (STAVE). This tool has been developed to gain insight, in a relatively speedy and cost-effective way, into practical details of the everyday lived experience of people's lives, as relating to the sustainability of corresponding practices. An important challenge we faced was how, in Kuhn's terms, to translate' between the forms of life corresponding to the world of policymaking and the world of everyday domestic life. We examine conceptual and methodological aspects of how the tool was designed and assembled, and then trialled in the context of active real-world collaborations with policymaking organisations. These trials were implemented in six European countries, where they were used to support work on live policy issues concerned with sustainable consumption.</t>
  </si>
  <si>
    <t>[Horlick-Jones, Tom; Prades, Ana] Cardiff Univ, Cardiff CF10 3WT, S Glam, Wales</t>
  </si>
  <si>
    <t>Cardiff University</t>
  </si>
  <si>
    <t>Horlick-Jones, T (corresponding author), Cardiff Univ, Sch Social Sci, Glamorgan Bldg,King Edward VII Ave, Cardiff CF10 3WT, S Glam, Wales.</t>
  </si>
  <si>
    <t>Horlick-JonesT@cardiff.ac.uk</t>
  </si>
  <si>
    <t>Prades, Ana/AAO-7534-2020</t>
  </si>
  <si>
    <t>Prades, Ana/0000-0003-2197-5205</t>
  </si>
  <si>
    <t>European Union 7th Framework Programme</t>
  </si>
  <si>
    <t>European Union 7th Framework Programme(European Union (EU))</t>
  </si>
  <si>
    <t>Earlier versions of parts of this article were presented to the Society for Risk Analysis' annual European conference in Zurich in June 2012, and the Society's annual US conference in San Francisco in December 2012. The article draws on research carried out by Project PACHELBEL (www.pachelbel.eu). The Project received support from the European Union 7th Framework Programme. It would not have been possible without constructive collaboration with a range of public sector policymaking and policy implementation organisations across six European countries. We are most grateful to all the policymakers involved for their patience and enthusiasm. We are also pleased to take this opportunity to thank Wanda Gaj, our project officer in Brussels, for her support. We are most grateful to Mick Bloor, Zoe Donkin and Lydia Martens for their helpful comments, Willi Konrad for his practical assistance and the reviewers for their efforts. We are very happy to acknowledge the invaluable contributions of all of our project colleagues. During the course of the project we gained considerable benefit from advice provided by Josep Enric Llebot, Michael Stauffacher and Anna Vari, and from the late Bill Freudenburg, to whose memory we dedicate this article.</t>
  </si>
  <si>
    <t>SAGE PUBLICATIONS LTD</t>
  </si>
  <si>
    <t>1 OLIVERS YARD, 55 CITY ROAD, LONDON EC1Y 1SP, ENGLAND</t>
  </si>
  <si>
    <t>0963-6625</t>
  </si>
  <si>
    <t>1361-6609</t>
  </si>
  <si>
    <t>PUBLIC UNDERST SCI</t>
  </si>
  <si>
    <t>Communication; History &amp; Philosophy Of Science</t>
  </si>
  <si>
    <t>Social Science Citation Index (SSCI); Arts &amp; Humanities Citation Index (A&amp;HCI)</t>
  </si>
  <si>
    <t>Communication; History &amp; Philosophy of Science</t>
  </si>
  <si>
    <t>CQ5EE</t>
  </si>
  <si>
    <t>WOS:000360625300004</t>
  </si>
  <si>
    <t>Pezzo, G; De Gori, P; Lucente, FP; Chiarabba, C</t>
  </si>
  <si>
    <t>Pezzo, Giuseppe; De Gori, Pasquale; Lucente, Francesco Pio; Chiarabba, Claudio</t>
  </si>
  <si>
    <t>Pore Pressure Pulse Drove the 2012 Emilia (Italy) Series of Earthquakes</t>
  </si>
  <si>
    <t>GEOPHYSICAL RESEARCH LETTERS</t>
  </si>
  <si>
    <t>3-DIMENSIONAL CRUSTAL STRUCTURE; ROMAGNA EARTHQUAKE; SEISMIC SEQUENCE; FLUID-FLOW; AFTERSHOCKS; CALIFORNIA; INVERSION; DEFORMATION; APENNINES; INSIGHTS</t>
  </si>
  <si>
    <t>The 2012 Emilia earthquakes sequence is the first debated case in Italy of destructive event possibly induced by anthropic activity. During this sequence, two main earthquakes occurred separated by 9 days on contiguous thrust faults. Scientific commissions engaged by the Italian government reported complementary scenarios on the potential trigger mechanism ascribable to exploitation of a nearby oil field. In this study, we combine a refined geodetic source model constrained by precise aftershock locations and an improved tomographic model of the area to define the geometrical relation between the activated faults and investigate possible triggering mechanisms. An aftershock decay rate that deviates from the classical Omori-like pattern and Vp/Vs changes along the fault system suggests that natural pore pressure pulse drove the space-time evolution of seismicity and the activation of the second main shock. Plain Language Summary Induced seismicity has increasingly become a major topic among Earth scientists. Concerns about a causative role played by the oil-gas extraction and/or the deep injection of disposable water in triggering earthquakes have grown fast in recent years, with many implications for public regulators and stakeholders. We present and discuss the 2012 Emilia (Italy) earthquakes sequence, which is the first debated case in Italy of destructive events possibly induced by anthropic activity. We use coseismic ground deformation measurements and seismic data to define the geometrical relation between the activated faults and investigate possible triggering mechanisms. Our results indicate that fluid pressure at the base of the system was responsible for triggering the two 2012 main earthquakes and exclude any anthropic trigger. Thus, cautious monitoring of seismicity, deformation, and pore pressure can recognize active processes along active faults that can potentially cause earthquakes. Such monitoring should be mandatory to conjugate exploitation activity in seismic active areas with safeness and sustainability.</t>
  </si>
  <si>
    <t>[Pezzo, Giuseppe; De Gori, Pasquale; Lucente, Francesco Pio; Chiarabba, Claudio] Ist Nazl Geofis &amp; Vulcanol, Rome, Italy</t>
  </si>
  <si>
    <t>Istituto Nazionale Geofisica e Vulcanologia (INGV)</t>
  </si>
  <si>
    <t>Pezzo, G (corresponding author), Ist Nazl Geofis &amp; Vulcanol, Rome, Italy.</t>
  </si>
  <si>
    <t>giuseppe.pezzo@ingv.it</t>
  </si>
  <si>
    <t>De Gori, Pasquale/HKV-1312-2023; Lucente, Francesco P./E-6069-2011; chiarabba, claudio/G-4780-2011</t>
  </si>
  <si>
    <t>chiarabba, claudio/0000-0002-8111-3466; De Gori, Pasquale/0000-0001-8160-0849; Lucente, Francesco Pio/0000-0002-8717-1720; Pezzo, Giuseppe/0000-0003-4851-4193</t>
  </si>
  <si>
    <t>Ministero dello Sviluppo Economico</t>
  </si>
  <si>
    <t>Ministero dello Sviluppo Economico(Ministry of Economic Development, Italy)</t>
  </si>
  <si>
    <t>We thank funding from the Ministero dello Sviluppo Economico. We also thank S. Atzori, E. Serpelloni, and S. Salvi for supporting in SAR-GPS data inversion and A. Marchetti for help with local earthquake data. The data used are listed in the references and supporting information.</t>
  </si>
  <si>
    <t>AMER GEOPHYSICAL UNION</t>
  </si>
  <si>
    <t>WASHINGTON</t>
  </si>
  <si>
    <t>2000 FLORIDA AVE NW, WASHINGTON, DC 20009 USA</t>
  </si>
  <si>
    <t>0094-8276</t>
  </si>
  <si>
    <t>1944-8007</t>
  </si>
  <si>
    <t>GEOPHYS RES LETT</t>
  </si>
  <si>
    <t>Geophys. Res. Lett.</t>
  </si>
  <si>
    <t>JAN 28</t>
  </si>
  <si>
    <t>10.1002/2017GL076110</t>
  </si>
  <si>
    <t>Geosciences, Multidisciplinary</t>
  </si>
  <si>
    <t>Geology</t>
  </si>
  <si>
    <t>FW7OV</t>
  </si>
  <si>
    <t>WOS:000425514300023</t>
  </si>
  <si>
    <t>Zhang, YF; Ip, CM; Lai, YS; Zuo, Z</t>
  </si>
  <si>
    <t>Zhang, Yufeng; Ip, Chung Man; Lai, Yuen Sze; Zuo, Zhong</t>
  </si>
  <si>
    <t>Overview of Current Herb-Drug Interaction Databases</t>
  </si>
  <si>
    <t>DRUG METABOLISM AND DISPOSITION</t>
  </si>
  <si>
    <t>pared; Recently; artificial intelligence (AI) technologies; especially; ITS; 099; 18FX)</t>
  </si>
  <si>
    <t>MEDICINES; TOOL</t>
  </si>
  <si>
    <t>An HERB-Drug Interaction (HDI) database is a structured data collection method for HDI information extracted from scattered literatures for quick retrieval. Our review summarized the ten currently available HDI databases, including those databases comprising HDI on the market. A detailed comparison on the scope of monographs, including the nature of content extracted from the original literature and user interfaces of these databases, was performed, and the number of references of fifty popular herbs in each HDI database was counted and presented in a heatmap to give users an intuitive understanding of the focuses of different HDI databases. Since it is well known that the development and maintenance of databases need continuous investment of capital and manpower, the sustainability of these databases was also reviewed and compared. Recently, artificial intelligence (AI) technologies, especially Natural Language Processing (NLP), have been applied to screen specific topics from massive articles and automatically identify the names of drugs and herbs in the literature. However, its application on the labor-intensive extraction and evaluation of HDI-related experimental conditions and results from literature remains limited due to the scarcity of these HDI data and the lack of well-established annotated datasets for these specific NLP recognition tasks. In view of the difficulties faced by current HDI databases and potential expansion of AI application in HDI database development, we propose a standardized format for data reporting and use of Concept Unique Identifier (CUI) for medical terms in the literature to accelerate the structured data collection. SIGNIFICANCE STATEMENT The worldwide popularity of botanical and/or traditional medicine products has raised safety concerns due to potential HDI. However, the publicly available HDI databases are mostly outdated or incomplete. Through our review of the currently available HDI databases, a clear understanding of the key issues could be obtained and possible solutions to overcome the labour-intensive extraction as well as professional evaluation of information in HDI database development are proposed.</t>
  </si>
  <si>
    <t>[Zhang, Yufeng; Ip, Chung Man; Lai, Yuen Sze; Zuo, Zhong] Chinese Univ Hong Kong, Fac Med, Sch Pharm, Shatin, Hong Kong, Peoples R China</t>
  </si>
  <si>
    <t>Chinese University of Hong Kong</t>
  </si>
  <si>
    <t>Zuo, Z (corresponding author), Chinese Univ Hong Kong, Fac Med, Sch Pharm, Shatin, Hong Kong, Peoples R China.</t>
  </si>
  <si>
    <t>joanzuo@cuhk.edu.hk</t>
  </si>
  <si>
    <t>Zhang, Yufeng/GSD-5532-2022; Zhang, Yufeng/GZL-1973-2022; zhang, yu/HNS-5948-2023; chen, xi/GXH-3653-2022</t>
  </si>
  <si>
    <t>Zhang, Yufeng/0000-0003-3610-5229; Zuo, Zhong/0000-0002-6976-6157; Zhang, Yufeng/0000-0001-8236-1878</t>
  </si>
  <si>
    <t>Innovation Technology and Commission of the Hong Kong Special Administrative Region, China [ITS/099/18FX]</t>
  </si>
  <si>
    <t>Innovation Technology and Commission of the Hong Kong Special Administrative Region, China</t>
  </si>
  <si>
    <t>This work is financially supported by Innovation Technology and Commission of the Hong Kong Special Administrative Region, China (Reference number: ITS/099/18FX).</t>
  </si>
  <si>
    <t>AMER SOC PHARMACOLOGY EXPERIMENTAL THERAPEUTICS</t>
  </si>
  <si>
    <t>BETHESDA</t>
  </si>
  <si>
    <t>9650 ROCKVILLE PIKE, BETHESDA, MD 20814-3995 USA</t>
  </si>
  <si>
    <t>0090-9556</t>
  </si>
  <si>
    <t>1521-009X</t>
  </si>
  <si>
    <t>DRUG METAB DISPOS</t>
  </si>
  <si>
    <t>Drug Metab. Dispos.</t>
  </si>
  <si>
    <t>JAN 1</t>
  </si>
  <si>
    <t>10.1124/dmd.121.000420</t>
  </si>
  <si>
    <t>Pharmacology &amp; Pharmacy</t>
  </si>
  <si>
    <t>YL9LS</t>
  </si>
  <si>
    <t>Bronze</t>
  </si>
  <si>
    <t>WOS:000746207800005</t>
  </si>
  <si>
    <t>Iotova, V; Schalin-Jäntti, C; Bruegmann, P; Broesamle, M; Bratina, N; Tillmann, V; Hiort, O; Pereira, AM</t>
  </si>
  <si>
    <t>Iotova, Violeta; Schalin-Jantti, Camilla; Bruegmann, Petra; Broesamle, Manuela; Bratina, Natasa; Tillmann, Vallo; Hiort, Olaf; Pereira, Alberto M.</t>
  </si>
  <si>
    <t>Educational and knowledge gaps within the European reference network on rare endocrine conditions</t>
  </si>
  <si>
    <t>ENDOCRINE CONNECTIONS</t>
  </si>
  <si>
    <t>education; knowledge gaps; health care professionals; rare endocrine diseases; Endo-ERN; network</t>
  </si>
  <si>
    <t>HEALTH SYSTEMS; DISEASES; SUSTAINABILITY</t>
  </si>
  <si>
    <t>Objective: The European Reference Network on Rare Endocrine Conditions (Endo-ERN), operational since 2017, consists of 71 health care providers (HCPs) in 19 EU member states. Our objective was to assess education and knowledge on rare endocrine conditions. Design and methods: A survey was developed and sent through the DIGIT-EUROSURVEY system to all Endo-ERN HCPs. Results: Response rate was 55% (n = 146), 95% physicians, 58% &gt; 20 years of experience, 96% academics. Largest knowledge gaps were reported for the transition and neonatal ages, and for the GPs. Less than 50% of HCPs had structured educational rare diseases (RD) plans, while 86% used RD specific guidelines. HCPs would share educational materials within Endo-ERN (74%), and participate in an accreditation model (85%). E-learning portals of the endocrine scientific societies used 58 % (ESPE) and 64% (ESE). Most participants (90%) regarded Endo-ERN coordinated educational activities (annual meetings slots, webinars, etc.) as highly important and supported a common educational platform. Social media was perceived as important for educating patients (86%) but not for physicians (36%). Seventy-five % had developed patient education materials; only 31% had specific children's materials, and by-country avail ability varied from 0 to 100%. Respondents provided newly diagnosed patients with their own material in the national language (81%); referred to advocacy groups (68%), and relevant online sources (50%). Respondents believed the European Commission should fund education through Endo-ERN. Conclusion: Identified knowledge gaps in rare endocrine disorders set the basis for fast catch-up through collaboration, alignment with patients' needs, and further development of existing and newly developed educational resources.</t>
  </si>
  <si>
    <t>[Iotova, Violeta] Med Univ Varna, Dept Pediat, Endo ERN Work Package Educ &amp; Training Paediat Cha, Varna, Bulgaria; [Schalin-Jantti, Camilla] Univ Helsinki, Abdominal Ctr, Endocrinol, Endo ERN Work Package Educ &amp; Training Adult Chair, Helsinki, Finland; [Schalin-Jantti, Camilla] Helsinki Univ Hosp, Helsinki, Finland; [Bruegmann, Petra; Broesamle, Manuela] Endo ERN, Endo ERN Work Package Educ &amp; Training European Pa, Leiden, Netherlands; [Bratina, Natasa] Univ Childrens Hosp, Univ Med Ctr, Dept Endocrinol Diabet &amp; Metab Disorders, Ljubljana, Slovenia; [Tillmann, Vallo] Tartu Univ Hosp, Childrens Clin, Tartu, Estonia; [Hiort, Olaf] Univ Lubeck, Dept Paediat &amp; Adolescent Med, Div Paediat Endocrinol &amp; Diabet, Endo ERN, Lubeck, Germany; [Pereira, Alberto M.] Leiden Univ, Dept Med, Div Endocrinol, Endo ERN,Med Ctr, Leiden, Netherlands</t>
  </si>
  <si>
    <t>Medical University Varna; University of Helsinki; University of Helsinki; Helsinki University Central Hospital; University Medical Centre Ljubljana; University of Lubeck; Leiden University; Leiden University Medical Center (LUMC); Leiden University - Excl LUMC</t>
  </si>
  <si>
    <t>Iotova, V (corresponding author), Med Univ Varna, Dept Pediat, Endo ERN Work Package Educ &amp; Training Paediat Cha, Varna, Bulgaria.</t>
  </si>
  <si>
    <t>iotova_v@yahoo.com</t>
  </si>
  <si>
    <t>Pereira, Alberto M./Q-7175-2017; Pereira, Alberto/JJC-1739-2023; Iotova, Violeta/AAO-2387-2021; Tillmann, Vallo/G-8118-2012</t>
  </si>
  <si>
    <t>Pereira, Alberto M./0000-0002-1194-9866; Tillmann, Vallo/0000-0002-5279-4493; Bruegmann, Petra/0000-0002-2913-2539</t>
  </si>
  <si>
    <t>European Union's 3rd Health Programme (CHAFEA FPA) [739527]</t>
  </si>
  <si>
    <t>European Union's 3rd Health Programme (CHAFEA FPA)</t>
  </si>
  <si>
    <t>Endo-ERN is a European Reference Network co-funded by the European Union's 3rd Health Programme (CHAFEA FPA grant No 739527).</t>
  </si>
  <si>
    <t>BIOSCIENTIFICA LTD</t>
  </si>
  <si>
    <t>BRISTOL</t>
  </si>
  <si>
    <t>STARLING HOUSE, 1600 BRISTOL PARKWAY N, BRISTOL, ENGLAND</t>
  </si>
  <si>
    <t>2049-3614</t>
  </si>
  <si>
    <t>ENDOCR CONNECT</t>
  </si>
  <si>
    <t>Endocr. Connect.</t>
  </si>
  <si>
    <t>10.1530/EC-20-0480</t>
  </si>
  <si>
    <t>Endocrinology &amp; Metabolism</t>
  </si>
  <si>
    <t>QV2CT</t>
  </si>
  <si>
    <t>WOS:000627785100009</t>
  </si>
  <si>
    <t>Fukuoka, Y; Lindgren, TG; Mintz, YD; Hooper, J; Aswani, A</t>
  </si>
  <si>
    <t>Fukuoka, Yoshimi; Lindgren, Teri G.; Mintz, Yonatan Dov; Hooper, Julie; Aswani, Anil</t>
  </si>
  <si>
    <t>Applying Natural Language Processing to Understand Motivational Profiles for Maintaining Physical Activity After a Mobile App and Accelerometer-Based Intervention: The mPED Randomized Controlled Trial</t>
  </si>
  <si>
    <t>JMIR MHEALTH AND UHEALTH</t>
  </si>
  <si>
    <t>mobile apps; physical activity; fitness trackers; women; maintenance; accelerometer; randomized controlled trial; motivation; barriers; behavioral change</t>
  </si>
  <si>
    <t>SEDENTARY BEHAVIOR; SELF-DETERMINATION; EDUCATION; PREVENTION; PERCEPTION; ENGAGEMENT; STUDENTS; BELIEFS; SPORT; WOMEN</t>
  </si>
  <si>
    <t>Background: Regular physical activity is associated with reduced risk of chronic illnesses. Despite various types of successful physical activity interventions, maintenance of activity over the long term is extremely challenging. Objective: The aims of this original paper are to 1) describe physical activity engagement post intervention, 2) identify motivational profiles using natural language processing (NLP) and clustering techniques in a sample of women who completed the physical activity intervention, and 3) compare sociodemographic and clinical data among these identified cluster groups. Methods: In this cross-sectional analysis of 203 women completing a 12-month study exit (telephone) interview in the mobile phone-based physical activity education study were examined. The mobile phone-based physical activity education study was a randomized, controlled trial to test the efficacy of the app and accelerometer intervention and its sustainability over a 9-month period. All subjects returned the accelerometer and stopped accessing the app at the last 9-month research office visit. Physical engagement and motivational profiles were assessed by both closed and open-ended questions, such as Since your 9-month study visit, has your physical activity been more, less, or about the same (compared to the first 9 months of the study)? and, What motivates you the most to be physically active? NLP and cluster analysis were used to classify motivational profiles. Descriptive statistics were used to compare participants' baseline characteristics among identified groups. Results: Approximately half of the 2 intervention groups (Regular and Plus) reported that they were still wearing an accelerometer and engaging in brisk walking as they were directed during the intervention phases. These numbers in the 2 intervention groups were much higher than the control group (overall P=.01 and P=.003, respectively). Three clusters were identified through NLP and named as the Weight Loss group (n=19), the Illness Prevention group (n=138), and the Health Promotion group (n=46). The Weight Loss group was significantly younger than the Illness Prevention and Health Promotion groups (overall P=.001). The Illness Prevention group had a larger number of Caucasians as compared to the Weight Loss group (P=.001), which was composed mostly of those who identified as African American, Hispanic, or mixed race. Additionally, the Health Promotion group tended to have lower BMI scores compared to the Illness Prevention group (overall P=.02). However, no difference was noted in the baseline moderate-to-vigorous intensity activity level among the 3 groups (overall P&gt;.05). Conclusions: The findings could be relevant to tailoring a physical activity maintenance intervention. Furthermore, the findings from NLP and cluster analysis are useful methods to analyze short free text to differentiate motivational profiles. As more sophisticated NL tools are developed in the future, the potential of NLP application in behavioral research will broaden.</t>
  </si>
  <si>
    <t>[Fukuoka, Yoshimi] Univ Calif San Francisco, Dept Physiol Nursing, Inst Hlth &amp; Aging, Sch Nursing, 2 Koret Way,N631, San Francisco, CA 94143 USA; [Lindgren, Teri G.] Rutgers State Univ, Sch Nursing, Newark, NJ USA; [Mintz, Yonatan Dov; Aswani, Anil] Univ Calif Berkeley, Dept Ind Engn &amp; Operat Res, Berkeley, CA 94720 USA; [Hooper, Julie] Univ Calif San Francisco, Inst Hlth &amp; Aging, Sch Nursing, San Francisco, CA 94143 USA</t>
  </si>
  <si>
    <t>University of California System; University of California San Francisco; Rutgers University System; Rutgers University New Brunswick; Rutgers University Newark; University of California System; University of California Berkeley; University of California System; University of California San Francisco</t>
  </si>
  <si>
    <t>Fukuoka, Y (corresponding author), Univ Calif San Francisco, Dept Physiol Nursing, Inst Hlth &amp; Aging, Sch Nursing, 2 Koret Way,N631, San Francisco, CA 94143 USA.</t>
  </si>
  <si>
    <t>Yoshimi.Fukuoka@ucsf.edu</t>
  </si>
  <si>
    <t>Aswani, Anil/0000-0001-5777-7185; Hooper, Julie/0000-0002-6561-8480</t>
  </si>
  <si>
    <t>National Heart, Lung, and Blood Institute [R01HL104147]; American Heart Association; National Institute of Nursing Research [K24NR015812]</t>
  </si>
  <si>
    <t>National Heart, Lung, and Blood Institute(United States Department of Health &amp; Human ServicesNational Institutes of Health (NIH) - USANIH National Heart Lung &amp; Blood Institute (NHLBI)); American Heart Association(American Heart Association); National Institute of Nursing Research(United States Department of Health &amp; Human ServicesNational Institutes of Health (NIH) - USANIH National Institute of Nursing Research (NINR))</t>
  </si>
  <si>
    <t>This project was supported by a grant (R01HL104147) from the National Heart, Lung, and Blood Institute, by the American Heart Association, and by a grant (K24NR015812) from the National Institute of Nursing Research. The study sponsors had no role in the study design; collection, analysis, or interpretation of data; writing the report; or the decision to submit the report for publication.</t>
  </si>
  <si>
    <t>130 QUEENS QUAY East, Unit 1100, TORONTO, ON M5A 0P6, CANADA</t>
  </si>
  <si>
    <t>2291-5222</t>
  </si>
  <si>
    <t>JMIR MHEALTH UHEALTH</t>
  </si>
  <si>
    <t>JMIR mHealth uHealth</t>
  </si>
  <si>
    <t>e10042</t>
  </si>
  <si>
    <t>10.2196/10042</t>
  </si>
  <si>
    <t>Health Care Sciences &amp; Services; Medical Informatics</t>
  </si>
  <si>
    <t>GK5IG</t>
  </si>
  <si>
    <t>WOS:000436207900001</t>
  </si>
  <si>
    <t>Manservisi, F; Banzi, M; Tonelli, T; Veronesi, P; Ricci, S; Distante, D; Faralli, S; Bortone, G</t>
  </si>
  <si>
    <t>Manservisi, Fabiana; Banzi, Michele; Tonelli, Tomaso; Veronesi, Paolo; Ricci, Susanna; Distante, Damiano; Faralli, Stefano; Bortone, Giuseppe</t>
  </si>
  <si>
    <t>Environmental complaint insights through text mining based on the driver, pressure, state, impact, and response (DPSIR) framework: Evidence from an Italian environmental agency</t>
  </si>
  <si>
    <t>REGIONAL SUSTAINABILITY</t>
  </si>
  <si>
    <t>Environmental complaints; Text mining approach; Term frequency-inverse document frequency; (TF-ID); Driver; pressure; state; impact; and response; (DPSIR) framework; Semantic network analysis; Regional agency for prevention; Environment and energy (arpae)</t>
  </si>
  <si>
    <t>VULNERABILITY ASSESSMENT; ECOSYSTEM SERVICES; E-GOVERNMENT; PUBLIC VALUE; CUSTOMER; MANAGEMENT; SUSTAINABILITY; CITIZEN</t>
  </si>
  <si>
    <t>Individuals, local communities, environmental associations, private organizations, and public representatives and bodies may all be aggrieved by environmental problems concerning poor air quality, illegal waste disposal, water contamination, and general pollution. Environmental complaints represent the expressions of dissatisfaction with these issues. As the time-consuming of managing a large number of complaints, text mining may be useful for automatically extracting information on stakeholder priorities and concerns. The paper used text mining and semantic network analysis to crawl relevant keywords about environmental complaints from two online complaint submission systems: online claim submission system of Regional Agency for Prevention, Environment and Energy (Arpae) (Contact Arpae); and Arpae's internal platform for environmental pollution (Environmental incident reporting portal) in the Emilia-Romagna Region, Italy. We evaluated the total of 2477 records and classified this information based on the claim topic (air pollution, water pollution, noise pollution, waste, odor, soil, weather-climate, sea-coast, and electromagnetic radiation) and geographical distribution. Then, this paper used natural language processing to extract keywords from the dataset, and classified keywords ranking higher in Term Frequency-Inverse Document Frequency (TF-IDF) based on the driver, pressure, state, impact, and response (DPSIR) framework. This study provided a systemic approach to understanding the interaction between people and environment in different geographical contexts and builds sustainable and healthy communities. The results showed that most complaints are from the public and associated with air pollution and odor. Factories (particularly foundries and ceramic industries) and farms are identified as the drivers of environmental issues. Citizen believed that environmental issues mainly affect human well-being. Moreover, the keywords of odor, report, request, presence, municipality, and hours were the most influential and meaningful concepts, as demonstrated by their high degree and betweenness centrality values. Keywords connecting odor (classified as impacts) and air pollution (classified as state) were the most important (such as odor-burnt plastic and odor-acrid). Complainants perceived odor annoyance as a primary environmental concern, possibly related to two main drivers: odor-factory and odors-farms. The proposed approach has several theoretical and practical implications: text mining may quickly and efficiently address citizen needs, providing the basis toward automating (even partially) the complaint process; and the DPSIR framework might support the planning and organization of information and the identification of stakeholder concerns and priorities, as well as metrics and indicators for their assessment. Therefore, integration of the DPSIR framework with the text mining of environmental complaints might generate a comprehensive environmental knowledge base as a prerequisite for a wider exploitation of analysis to support decision-making processes and environmental management activities.</t>
  </si>
  <si>
    <t>[Manservisi, Fabiana; Banzi, Michele; Tonelli, Tomaso; Veronesi, Paolo; Ricci, Susanna; Bortone, Giuseppe] Reg Agcy Prevent Environm &amp; Energy Emilia Romagna, Via Po 5, I-40100 Bologna, Italy; [Distante, Damiano] Univ Rome Unitelma Sapienza, Dept Law &amp; Econ, Piazza Sassari 4, I-00161 Rome, Italy; [Faralli, Stefano] Sapienza Univ Rome, Dept Comp Sci, Viale Regina Elena 295, I-00161 Rome, Italy</t>
  </si>
  <si>
    <t>Regional Environmental Protection Agency - Italy; Universita degli Studi di Roma Unitelma Sapienza; Sapienza University Rome</t>
  </si>
  <si>
    <t>Manservisi, F (corresponding author), Reg Agcy Prevent Environm &amp; Energy Emilia Romagna, Via Po 5, I-40100 Bologna, Italy.</t>
  </si>
  <si>
    <t>fmanservisi@arpae.it</t>
  </si>
  <si>
    <t>Faralli, Stefano/M-6407-2019; VERONESI, PAOLO/AAS-4132-2020</t>
  </si>
  <si>
    <t>Faralli, Stefano/0000-0003-3684-8815; VERONESI, PAOLO/0000-0001-8926-4106; manservisi, fabiana/0000-0001-9548-5116</t>
  </si>
  <si>
    <t>2097-0129</t>
  </si>
  <si>
    <t>2666-660X</t>
  </si>
  <si>
    <t>REG SUSTAIN</t>
  </si>
  <si>
    <t>Reg. Sustain.</t>
  </si>
  <si>
    <t>SEP</t>
  </si>
  <si>
    <t>10.1016/j.regsus.2023.08.002</t>
  </si>
  <si>
    <t>Environmental Sciences; Environmental Studies</t>
  </si>
  <si>
    <t>S0MJ2</t>
  </si>
  <si>
    <t>WOS:001068194000001</t>
  </si>
  <si>
    <t>Cao, Z; Guo, GH; Wu, ZF; Li, SY; Sun, H; Guan, WC</t>
  </si>
  <si>
    <t>Cao, Zheng; Guo, Guanhua; Wu, Zhifeng; Li, Shaoying; Sun, Hui; Guan, Wenchuan</t>
  </si>
  <si>
    <t>Mapping Total Exceedance PM2.5 Exposure Risk by Coupling Social Media Data and Population Modeling Data</t>
  </si>
  <si>
    <t>GEOHEALTH</t>
  </si>
  <si>
    <t>exceedance PM2.5 exposure risk; total people groups; social media data; population modeling data; risk assessment</t>
  </si>
  <si>
    <t>PARTICULATE MATTER PM10; AMBIENT AIR-POLLUTION; LONG-TERM EXPOSURE; JIN-JI REGION; GLOBAL BURDEN; MORTALITY; DISEASE; ASSOCIATION; PROJECTION; IMPACTS</t>
  </si>
  <si>
    <t>The PM2.5 exposure risk assessment is the foundation to reduce its adverse effects. Population survey-related data have been deficient in high spatiotemporal detailed descriptions. Social media data can quantify the PM2.5 exposure risk at high spatiotemporal resolutions. However, due to the no-sample characteristics of social media data, PM2.5 exposure risk for older adults is absent. We proposed combining social media data and population survey-derived data to map the total PM2.5 exposure risk. Hourly exceedance PM2.5 exposure risk indicators based on population modeling (HEPEpmd) and social media data (HEPEsm) were developed. Daily accumulative HEPEsm and HEPEpsd ranged from 0 to 0.009 and 0 to 0.026, respectively. Three peaks of HEPEsm and HEPEpsd were observed at 13:00, 18:00, and 22:00. The peak value of HEPEsm increased with time, which exhibited a reverse trend to HEPEpsd. The spatial center of HEPEsm moved from the northwest of the study area to the center. The spatial center of HEPEpsd moved from the northwest of the study area to the southwest of the study area. The expansion area of HEPEsm was nearly 1.5 times larger than that of HEPEpsd. The expansion areas of HEPEpsd aggregated in the old downtown, in which the contribution of HEPEpsd was greater than 90%. Thus, this study introduced various source data to build an easier and reliable method to map total exceedance PM2.5 exposure risk. Consequently, exposure risk results provided foundations to develop PM2.5 pollution mitigation strategies as well as scientific supports for sustainability and eco-health achievement. Plain Language Summary PM2.5 is reported as the first concerned air pollution materials, which caused more than 1 million mortalities directly or indirectly. How to reduce the adverse effect of PM2.5 on public health is crucially urgent. Here, we developed a model considering social media data and population modeling data to map total population PM2.5 exceedance PM2.5 exposure risk. The results indicated that the aged population groups were more vulnerable to air pollutions. PM2.5 exposure risk for all population groups had specific spatiotemporal variation patterns, which were useful for mitigation strategy development.</t>
  </si>
  <si>
    <t>[Cao, Zheng; Guo, Guanhua; Wu, Zhifeng; Li, Shaoying; Sun, Hui; Guan, Wenchuan] Guangzhou Univ, Sch Geog Sci, Guangzhou, Peoples R China; [Cao, Zheng; Guo, Guanhua; Wu, Zhifeng; Li, Shaoying; Sun, Hui] Southern Marine Sci &amp; Engn Guangdong Lab Guangzho, Guangzhou, Peoples R China</t>
  </si>
  <si>
    <t>Guangzhou University; Southern Marine Science &amp; Engineering Guangdong Laboratory; Southern Marine Science &amp; Engineering Guangdong Laboratory (Guangzhou)</t>
  </si>
  <si>
    <t>Wu, ZF (corresponding author), Guangzhou Univ, Sch Geog Sci, Guangzhou, Peoples R China.;Wu, ZF (corresponding author), Southern Marine Sci &amp; Engn Guangdong Lab Guangzho, Guangzhou, Peoples R China.</t>
  </si>
  <si>
    <t>gzuwzf@163.com</t>
  </si>
  <si>
    <t>wu, zhi/GXH-3041-2022; Tan, Wei/KBB-7333-2024; Li, Shaoying/HGE-6851-2022; 曹, 峥/D-4888-2016; zhang, xu/JEO-4879-2023; wu, yi/JEP-1581-2023</t>
  </si>
  <si>
    <t>Li, Shaoying/0000-0002-4703-5660;</t>
  </si>
  <si>
    <t>National Natural Science Foundation of China [41901219, 41671430, 41801326]; Key Special Project for Introduced Talents Team of Southern Marine Science and Engineering Guangdong Laboratory [GML2019ZD0301]; Natural Science Foundation of Guangdong Province [2018b030312004]; Guangdong Medical Research Fund [A2021232]</t>
  </si>
  <si>
    <t>National Natural Science Foundation of China(National Natural Science Foundation of China (NSFC)); Key Special Project for Introduced Talents Team of Southern Marine Science and Engineering Guangdong Laboratory; Natural Science Foundation of Guangdong Province(National Natural Science Foundation of Guangdong Province); Guangdong Medical Research Fund</t>
  </si>
  <si>
    <t>This study was supported by the National Natural Science Foundation of China (Nos. 41901219, 41671430, and 41801326), the Key Special Project for Introduced Talents Team of Southern Marine Science and Engineering Guangdong Laboratory (No. GML2019ZD0301), the Natural Science Foundation of Guangdong Province (2018b030312004), and Guangdong Medical Research Fund (A2021232). The authors would like to thank the editor and anonymous reviewers for their helpful comments and suggestions.</t>
  </si>
  <si>
    <t>2471-1403</t>
  </si>
  <si>
    <t>GeoHealth</t>
  </si>
  <si>
    <t>NOV</t>
  </si>
  <si>
    <t>e2021GH000468</t>
  </si>
  <si>
    <t>10.1029/2021GH000468</t>
  </si>
  <si>
    <t>Environmental Sciences; Public, Environmental &amp; Occupational Health</t>
  </si>
  <si>
    <t>Environmental Sciences &amp; Ecology; Public, Environmental &amp; Occupational Health</t>
  </si>
  <si>
    <t>XD9OO</t>
  </si>
  <si>
    <t>WOS:000723029300004</t>
  </si>
  <si>
    <t>Wright, A; Regan, M; Haigh, C; Sunderji, I; Vijayakumar, P; Smith, C; Nestel, D</t>
  </si>
  <si>
    <t>Wright, A.; Regan, M.; Haigh, C.; Sunderji, I.; Vijayakumar, P.; Smith, C.; Nestel, D.</t>
  </si>
  <si>
    <t>Supporting international medical graduates in rural Australia: a mixed methods evaluation</t>
  </si>
  <si>
    <t>clinical skills; international medical graduates; program evaluation; simulation; training programs</t>
  </si>
  <si>
    <t>OVERSEAS-TRAINED DOCTORS; SELF-ASSESSMENT; PERFORMANCE; SKILLS</t>
  </si>
  <si>
    <t>Introduction: In Australia, international medical graduates (IMGs) make a substantial contribution to rural medical workforces. They often face significant communication, language, professional and cultural barriers, in addition to the other challenges of rural clinical practice. The Gippsland Inspiring Professional Standards among International Experts (GIPSIE) program was designed to provide educational support to IMGs across a large geographical region using innovative educational methods to ultimately build capacity in the provision of rural medical education. GIPSIE offered 5 sessions over 3 months. Simulation-based training was a prominent theme and addressed clinical knowledge, attitudes and skills and included a range of activities (eg procedural skills training with benchtop models, management of the acutely ill patient with SimMan, patient assessment skills with simulated patients). Diverse clinical communication skills were explored (eg teamwork, handover, telephone, critical information). Audiovisual review of performance was enabled through the use of iPod nano devices. GIPSIE was underpinned by a website offering diverse learning resources. Content experts were invited to lead sessions that integrated knowledge and skills reflecting local practice. Methods: IMGs were recruited from hospitals (n=15) and general practices (n=2) across the region. It was aimed to evaluate the impact of GIPSIE on the clinical practice of IMG participants. Evaluation measures included pre-and post-program 15 item multisource feedback (MSF), post-program questionnaires and, in order to address retention, telephone interviews exploring participants' responses 3 months after the program finished. Results: Fifteen participants completed GIPSIE and rated the program highly, especially the simulation-based activities with feedback and later audiovisual review on iPods and the GIPSIE website. Suggestions were made to improve several aspects of the program. Participants reported increased knowledge, skills and professionalism after the program. Although overall MSF scores showed no statistically significant changes, there were positive directional changes for the items 'technical skills appropriate to current practice', 'willingness and effectiveness when teaching/training colleagues' and 'communication with carers and family'. These developments were also supported in free-text comments. Learning was reported to be sustained 3 months after the program. Conclusions: GIPSIE was highly valued by participants who reported improvements in clinical knowledge and skills. A range of professional issues were raised and addressed. GIPSIE seemed to provide a platform for further development. Although new to many participants, simulation was embraced as an educational method. The relationship between regional clinicians and the medical school was pivotal to success. A feature of the study was tracking improvements in clinical practice as a consequence of participating in the GIPSIE program. Future work needs to focus on further promoting the transfer of learning to the workplace. However the sustainability of these programs requires significant commitment.</t>
  </si>
  <si>
    <t>[Wright, A.] Latrobe Reg Hosp, Traralgon, Vic, Australia; [Regan, M.; Haigh, C.] Monash Univ, Sch Rural Hlth, Traralgon, Vic, Australia; [Sunderji, I.; Vijayakumar, P.] Univ London Imperial Coll Sci Technol &amp; Med, London, England; [Smith, C.] Univ Toronto, Dept Family &amp; Community Med, Toronto, ON M5S 1A1, Canada; [Nestel, D.] Monash Univ, Gippsland Med Sch, Churchill, Vic, Australia</t>
  </si>
  <si>
    <t>Latrobe Regional Health; Monash University; Imperial College London; University of Toronto; Federation University Australia; Monash University</t>
  </si>
  <si>
    <t>Wright, A (corresponding author), Latrobe Reg Hosp, Traralgon, Vic, Australia.</t>
  </si>
  <si>
    <t>Department of Human Services (Victoria)</t>
  </si>
  <si>
    <t>The authors acknowledge the Department of Human Services (Victoria) for funding, and the following colleagues who offered their expertise: M Bishop, S Greig, D Birks, B Maydom, J Keast, C Rossetti, K Thomas, R Edwards, A Hood, L Snell and A Ng.</t>
  </si>
  <si>
    <t>JAN-MAR</t>
  </si>
  <si>
    <t>137BT</t>
  </si>
  <si>
    <t>WOS:000318410500014</t>
  </si>
  <si>
    <t>Molassiotis, A; Xie, YJ; Leung, AYM; Ho, GWK; Li, Y; Leung, PHM; Wang, HL; Chen, CXR; Tong, DWK; Siu, JYM; Lau, JTF</t>
  </si>
  <si>
    <t>Molassiotis, Alex; Xie, Yao Jie; Leung, Angela Y. M.; Ho, Grace W. K.; Li, Yan; Leung, Polly Hang-Mei; Wang, Hua Li; Chen, Catherine Xiao Rui; Tong, Danny W. K.; Siu, Judy Yuen-man; Lau, Joseph T. F.</t>
  </si>
  <si>
    <t>A Community-Based Participatory Research Approach to Developing and Testing Social and Behavioural Interventions to Reduce the Spread of SARS-CoV-2: A Protocol for the 'COPAR for COVID' Programme of Research with Five Interconnected Studies in the Hong Kong Context</t>
  </si>
  <si>
    <t>INTERNATIONAL JOURNAL OF ENVIRONMENTAL RESEARCH AND PUBLIC HEALTH</t>
  </si>
  <si>
    <t>COVID-19; coronavirus; community-based participatory research; social intervention; behavioural intervention; community intervention; health literacy; vaccine hesitancy; vaccination; early testing; prevention</t>
  </si>
  <si>
    <t>VACCINE HESITANCY; HEALTH; STRATEGIES; IMPACT</t>
  </si>
  <si>
    <t>Background: While a number of population preventive measures for COVID-19 exist that help to decrease the spread of the virus in the community, there are still many areas in preventative efforts that need improvement or refinement, particularly as new strains of the virus develop. Some of the key issues currently include incorrect and/or inconsistent use of face masks, low acceptance of early screening or vaccination for COVID-19, vaccine hesitance, and misinformation. This is particularly the case in some vulnerable populations, such as older people with chronic illnesses, ethnic minorities who may not speak the mainstream language well and children. The current protocol introduces a large programme of research through five interrelated studies that all focus on social and behavioural interventions to improve different aspects of community-related preventative indicators. Hence, the specific objectives of the overall programme are to (1) increase early testing for COVID-19 and promote the uptake of COVID-19 vaccines in the community (Study 1); (2) increase COVID-19-related health literacy and vaccine literacy and promote improved preventative measures in minority ethnic groups, chronically ill populations and caregivers (Study 2); (3) strengthen the public's motivation to stay at home and avoid nonessential high-risk activities (Study 3); (4) decrease COVID-19 vaccine hesitancy (Study 4); and (5) enhance the adherence to COVID-19-related hygiene practices and the uptake of early testing in school children (Study 5). Methods: We will utilise a community-based participatory research (CBPR) approach in the proposed studies. All studies will incorporate an intervention development phase in conjunction with key community stakeholders, a feasibility study and an execution stage. A variety of self-reported and objective-based measures will be used to assess various outcomes, based on the focus of each study, in both the short- and long-term, including, for example, the 8-item self-reported eHealth Literacy Scale (eHEAL) and objective measures such as vaccine uptake. Discussion: Theory-driven interventions will address each study's focus (e.g., social distancing, promotion of vaccine uptake, eHealth education, preventive measures and early detection). Improvements are expected to be seen in the outcomes of vulnerable and high-risk groups. Decreased infection rates are expected due to improved preventative behaviours and increased vaccine uptake. Long-term sustainability of the approach will be achieved through the CBPR model. The publication of this protocol can assist not only in sharing a large-scale and complex community-based design, but will also allow all to learn from this, so that we will have better insight in the future whether sharing of study designs can elicit timely research initiatives.</t>
  </si>
  <si>
    <t>[Molassiotis, Alex; Xie, Yao Jie; Leung, Angela Y. M.; Ho, Grace W. K.; Li, Yan] Hong Kong Polytech Univ, Sch Nursing, Hong Kong, Peoples R China; [Molassiotis, Alex] Univ Derby, Hlth &amp; Social Care Res Ctr, Derby DE22 1GB, England; [Leung, Polly Hang-Mei] Hong Kong Polytech Univ, Dept Hlth Technol &amp; Informat, Hong Kong, Peoples R China; [Wang, Hua Li] Hosp Author, Dept Family Med &amp; Primary Healthcare, Hong Kong West Cluster, Hong Kong, Peoples R China; [Chen, Catherine Xiao Rui] Queen Elisabeth Hosp, Hong Kong, Peoples R China; [Tong, Danny W. K.] Hosp Author, Hong Kong, Peoples R China; [Siu, Judy Yuen-man] Hong Kong Polytech Univ, Dept Appl Social Sci, Hong Kong, Peoples R China; [Lau, Joseph T. F.] Chinese Univ Hong Kong, Ctr Hlth Behav Res, Jockey Club Sch Publ Hlth &amp; Primary Care, Hong Kong, Peoples R China</t>
  </si>
  <si>
    <t>Hong Kong Polytechnic University; University of Derby; Hong Kong Polytechnic University; Hong Kong Polytechnic University; Chinese University of Hong Kong</t>
  </si>
  <si>
    <t>Molassiotis, A (corresponding author), Hong Kong Polytech Univ, Sch Nursing, Hong Kong, Peoples R China.;Molassiotis, A (corresponding author), Univ Derby, Hlth &amp; Social Care Res Ctr, Derby DE22 1GB, England.</t>
  </si>
  <si>
    <t>alex.molasiotis@polyu.edu.hk</t>
  </si>
  <si>
    <t>Leung, Angela Yee Man/X-4415-2019; Siu, Judy Yuen-man/I-2579-2015; Leung, Polly/O-1622-2015; Chen, YiJun/KFS-9282-2024; Xie, Yao Jie/K-7001-2014; HO, Grace Wing Ka/AAY-3410-2021</t>
  </si>
  <si>
    <t>Leung, Angela Yee Man/0000-0002-9836-1925; HO, Grace Wing Ka/0000-0003-4703-5430; LI, Yan/0000-0002-5311-9190; Molassiotis, Alex/0000-0001-6351-9991</t>
  </si>
  <si>
    <t>Health and Medical Research Fund (HMRF) Commissioned Research on the Novel Coronavirus Disease (COVID-19) [COVID1903006]</t>
  </si>
  <si>
    <t>Health and Medical Research Fund (HMRF) Commissioned Research on the Novel Coronavirus Disease (COVID-19)</t>
  </si>
  <si>
    <t>1660-4601</t>
  </si>
  <si>
    <t>INT J ENV RES PUB HE</t>
  </si>
  <si>
    <t>5P2IR</t>
  </si>
  <si>
    <t>WOS:000872981200001</t>
  </si>
  <si>
    <t>Fotsing, EDB; Kamkeng, MMF; Zinner, D</t>
  </si>
  <si>
    <t>Fotsing, Ernest D. B.; Kamkeng, Meigang M. F.; Zinner, Dietmar</t>
  </si>
  <si>
    <t>Opinions, attitudes and perceptions of local people towards the conservation of Nigeria-Cameroon chimpanzees in Mpem-Djim National Park, central Cameroon</t>
  </si>
  <si>
    <t>PEOPLE AND NATURE</t>
  </si>
  <si>
    <t>attitude; chimpanzee conservation; generalized linear mixed models; local ecological knowledge; opinion and perception</t>
  </si>
  <si>
    <t>ECOLOGICAL KNOWLEDGE; NATURE-RESERVE; COMMUNITY; MANAGEMENT; CONFLICT; SUPPORT; THREATS; NEPAL</t>
  </si>
  <si>
    <t>Local ecological knowledge (LEK), tied to specific cultures, is crucial for sustainability in conservation initiatives. Therefore, including holders of this knowledge in management decisions is essential. Collecting protected area-specific data on local people's attitudes, opinions and perceptions towards wildlife, especially for highly threatened species like great apes, is therefore crucial for effective conservation. This study emphasizes the importance of LEK as an interdisciplinary approach, highlighting its essential role in informing conservation decisions and understanding human-environment interactions. To fill the information gap on the LEK on the Nigeria-Cameroon chimpanzee in central Cameroon, we used questionnaires to assess the LEK of respondents specifically their perceptions, opinions and attitudes towards the population trend of chimpanzees, as well as their opinion about the current management systems of Mpem and Djim National Park. We collect data from 240 respondents in 15 villages in the neighbourhood of the park. Using generalized linear mixed models, we were also able to assess socioeconomic and demographic factors that correlate with the opinions, attitudes and perceptions of the respondents towards chimpanzee conservation. About 87% of the respondents exhibited good knowledge about chimpanzees and 59% reported taboos related to chimpanzees. About 94% were aware of laws that prohibit the hunting of chimpanzees, while 87% agreed that it is a good initiative to conserve chimpanzees, and 42% reported that their population increased. Almost half (52%) of the respondents said they were satisfied with the current park management system. Age, gender, education level, number of children in the household and time spent in the community were predictors that influenced the attitude, opinion and perception of the respondents while occupation and the geographic distance between the village and the park did not. Our findings suggest that raising awareness of human-chimpanzee coexistence through adult education programmes should target specific demographic groups, such as those with larger families, limited education, older age, individuals with lower LEK or native. These findings brought insights to guide future studies and should be taken into account when discussing regional management.Read the free Plain Language Summary for this article on the Journal blog. Les connaissances ecologiques locales, liees a des cultures specifiques, sont cruciales pour la durabilite des initiatives de conservation. Il est donc essentiel d'inclure les detenteurs de ces connaissances dans les decisions de gestions. La collecte de donnees specifiques aux zones protegees sur les attitudes, les opinions et les perceptions des populations locales a l'egard de la faune et de la flore, en particulier pour les especes tres menacees comme les grands singes, est donc cruciale pour une conservation efficace. Cette etude souligne l'importance de ces connaissances en tant qu'approche interdisciplinaire, et met en evidence leurs roles essentiels dans la prise de decisions en matiere de conservation et dans la comprehension des interactions entre l'homme et son environnement. Pour combler le manque d'informations sur les connaissances en ce qui concerne le chimpanze Nigeria-Cameroun dans le centre du Cameroun, nous avons utilise des questionnaires pour evaluer les connaissances locales des personnes interrogees, en particulier leurs perceptions, opinions et attitudes a l'egard de la tendance de la population de chimpanzes, ainsi que leur opinion sur le systeme de gestion actuel du parc national du Mpem et de Djim. 240 personnes ont ete interrogees dans 15 villages situes a proximite du parc. En utilisant le modele lineaire generalise, nous avons egalement pu evaluer les facteurs socio-economiques et demographiques qui sont en correlation avec les opinions, les attitudes et les perceptions des personnes interrogees a l'egard de la conservation des chimpanzes. Environ 87% des personnes interrogees avaient de bonnes connaissances sur les chimpanzes et 59% ont signale des tabous lies aux chimpanzes. Environ 94% des personnes interrogees connaissaient l'existence de lois interdisant la chasse des chimpanzes, tandis que 87% ont affirme comme bonne initiative la conservation des chimpanzes et 42% ont indique que leur population avait augmente. Pres de la moitie (52%) des personnes interrogees se sont declarees satisfaites du systeme actuel de gestion du parc. L'age, le sexe, le niveau d'education, le nombre d'enfants dans le menage et le temps passe dans la communaute sont des facteurs predictifs qui influencent l'attitude et la perception des personnes interrogees, alors que la profession et la distance geographique entre le village et le parc n'ont pas d'influence. Nos resultats suggerent que la sensibilisation a la coexistence entre humains et chimpanzes par le biais de programmes d'education des adultes devrait cibler des groupes demographiques specifiques, tels que ceux qui ont des familles nombreuses, un niveau d'education limite, un age plus avance ou qui sont autochtones et en consequence, doivent etre pris en compte lors des discussions sur la gestion regionale. Read the free Plain Language Summary for this article on the Journal blog.</t>
  </si>
  <si>
    <t>[Fotsing, Ernest D. B.] Univ Fribourg, Dept Biol, Fribourg, Switzerland; [Fotsing, Ernest D. B.] Swiss Inst Bioinformat, Fribourg, Switzerland; [Fotsing, Ernest D. B.; Zinner, Dietmar] German Primate Ctr, Cognit Ethol Lab, Gottingen, Germany; [Kamkeng, Meigang M. F.] Univ Yaounde I, Fac Sci, Lab Zool, Yaounde, Cameroon</t>
  </si>
  <si>
    <t>University of Fribourg; Swiss Institute of Bioinformatics; Deutsches Primatenzentrum (DPZ); University of Yaounde I</t>
  </si>
  <si>
    <t>Fotsing, EDB (corresponding author), Univ Fribourg, Dept Biol, Fribourg, Switzerland.;Fotsing, EDB (corresponding author), Swiss Inst Bioinformat, Fribourg, Switzerland.;Fotsing, EDB (corresponding author), German Primate Ctr, Cognit Ethol Lab, Gottingen, Germany.</t>
  </si>
  <si>
    <t>ernest.fotsing@unifr.ch</t>
  </si>
  <si>
    <t>Fotsing, Ernest Dadis Bush/0000-0003-2876-4865</t>
  </si>
  <si>
    <t>Aspire Grant Program (CARN); Aspire Grant Program; Global Wildlife Conservation Fund (Re:wild); Society for Conservation Biology; Primate Conservation, Incorporated (PCI) Grant Program; Idea Wild; Ministry of Forestry and Wildlife; Ministry of Scientific Research of the Cameroon Republic</t>
  </si>
  <si>
    <t>This research was implemented with the generous support of the Aspire Grant Program, the Global Wildlife Conservation Fund (Re:wild), The Society for Conservation Biology (SCB), the Primate Conservation, Incorporated (PCI) Grant Program and the Idea Wild. We thank the Ministry of Forestry and Wildlife and the Ministry of Scientific Research of the Cameroon Republic for providing the research permit and the research authorization for this study. The authors are also grateful for the assistance of MNDP conservator M. Bisseck Jean Pierre for delivering the authorization to get regular access of the park and for his active participation in the planning of this study with rangers. We also express our gratitude to the local population for their hospitality, especially those interviewed and our local guide (Ngomane Pierre, Djieti Lazarre, Jean and Tangri Sylvestre). The first authors also thank Dr Roger Mundry from the German Primate Center and Prof. Dr Wegman Daniel from the University of Freiburg for their critical comments to improve the quality of this paper. Finally, we acknowledge all anonymous reviewers for their helpful comments and contribution to the revised manuscript of this article.</t>
  </si>
  <si>
    <t>2575-8314</t>
  </si>
  <si>
    <t>PEOPLE NAT</t>
  </si>
  <si>
    <t>People Nat.</t>
  </si>
  <si>
    <t>10.1002/pan3.10621</t>
  </si>
  <si>
    <t>FEB 2024</t>
  </si>
  <si>
    <t>Biodiversity Conservation; Ecology</t>
  </si>
  <si>
    <t>Biodiversity &amp; Conservation; Environmental Sciences &amp; Ecology</t>
  </si>
  <si>
    <t>MR9I1</t>
  </si>
  <si>
    <t>WOS:001174298200001</t>
  </si>
  <si>
    <t>Pullan, RL; Freeman, MC; Gething, PW; Brooker, SJ</t>
  </si>
  <si>
    <t>Pullan, Rachel L.; Freeman, Matthew C.; Gething, Peter W.; Brooker, Simon J.</t>
  </si>
  <si>
    <t>Geographical Inequalities in Use of Improved Drinking Water Supply and Sanitation across Sub-Saharan Africa: Mapping and Spatial Analysis of Cross-sectional Survey Data</t>
  </si>
  <si>
    <t>PLOS MEDICINE</t>
  </si>
  <si>
    <t>ENVIRONMENTAL IMPROVEMENT; COMMUNITY INTERVENTION; SYSTEMATIC ANALYSIS; FACIAL CLEANLINESS; GLOBAL BURDEN; 21 REGIONS; TRACHOMA; DISEASE; SCHISTOSOMIASIS; CHOLERA</t>
  </si>
  <si>
    <t>Background Understanding geographic inequalities in coverage of drinking-water supply and sanitation (WSS) will help track progress towards universal coverage of water and sanitation by identifying marginalized populations, thus helping to control a large number of infectious diseases. This paper uses household survey data to develop comprehensive maps of WSS coverage at high spatial resolution for sub-Saharan Africa (SSA). Analysis is extended to investigate geographic heterogeneity and relative geographic inequality within countries. Methods and Findings Cluster-level data on household reported use of improved drinking-water supply, sanitation, and open defecation were abstracted from 138 national surveys undertaken from 1991-2012 in 41 countries. Spatially explicit logistic regression models were developed and fitted within a Bayesian framework, and used to predict coverage at the second administrative level (admin2, e.g., district) across SSA for 2012. Results reveal substantial geographical inequalities in predicted use of water and sanitation that exceed urban-rural disparities. The average range in coverage seen between admin2 within countries was 55% for improved drinking water, 54% for use of improved sanitation, and 59% for dependence upon open defecation. There was also some evidence that countries with higher levels of inequality relative to coverage in use of an improved drinking-water source also experienced higher levels of inequality in use of improved sanitation (rural populations r = 0.47, p = 0.002; urban populations r = 0.39, p = 0.01). Results are limited by the quantity of WSS data available, which varies considerably by country, and by the reliability and utility of available indicators. Conclusions This study identifies important geographic inequalities in use of WSS previously hidden within national statistics, confirming the necessity for targeted policies and metrics that reach the most marginalized populations. The presented maps and analysis approach can provide a mechanism for monitoring future reductions in inequality within countries, reflecting priorities of the post-2015 development agenda. Please see later in the article for the Editors' Summary Editors' Summary Background Access to a safe drinking-water supply (a water source that is protected from contamination) and to adequate sanitation facilities (toilets, improved latrines, and other facilities that prevent people coming into contact with human urine and feces) is essential for good health. Unimproved drinking-water sources and sanitation are responsible for 85% of deaths from diarrhea and 1% of the global burden of disease. They also increase the transmission of parasitic worms and other neglected tropical diseases. In 2000, world leaders set a target of reducing the proportion of the global population without access to safe drinking water and basic sanitation to half of the 1990 level by 2015 as part of Millennium Development Goal (MDG) 7 (Ensure environmental sustainability; the MDGs are designed to improve the social, economic, and health conditions in the world's poorest countries). Between 1990 and 2010, more than 2 billion people gained access to improved drinking-water sources and 1.8 billion gained access to improved sanitation. In 2011, 89% of the world's population had access to an improved drinking-water supply, 1% above the MDG target, and 64% had access to improved sanitation (the MDG target is 75%). Why Was This Study Done? ? Despite these encouraging figures, the WHO/UNICEF Joint Monitoring Programme for Water Supply and Sanitation (JMP) estimates that, globally, 768 million people relied on unimproved drinking-water sources, 2.5 billion people did not use an improved sanitation facility, and more than 1 billion people (15% of the global population) were defecating in the open in 2011. The JMP estimates for 2011 also reveal national and sub-national inequalities in drinking-water supply and sanitation coverage but a better understanding of geographic inequalities is needed to track progress towards universal coverage of access to improved water and sanitation and to identify the populations that need the most help to achieve this goal. Here, the researchers use cross-sectional household survey data and modern statistical approaches to produce a comprehensive map of the coverage of improved drinking-water supply and improved sanitation at high spatial resolution for sub-Saharan Africa and to investigate geographic inequalities in coverage. Cross-sectional household surveys collect health and other information from households at a single time-point, including data on use of safe water and improved sanitation. What Did the Researchers Do and Find? ? The researchers extracted data on reported household use of an improved drinking-water supply (for example, a piped water supply), improved sanitation facilities (for example, a flushing toilet), and open defecation from 138 national household surveys undertaken between 1991 and 2012 in 41 countries in sub-Saharan Africa. They developed statistical models to fit these data and used the models to estimate coverage at the district (second administrative) level across sub-Saharan Africa for 2012. For ten countries, the estimated coverage of access to improved drinking water at the district level within individual countries ranged from less than 25% to more than 75%. Within-country ranges of a similar magnitude were estimated for coverage of access to improved sanitation (21 countries) and for open defecation (16 countries). Notably, rural households in the districts with the lowest coverage of access to improved water supply and sanitation within a country were 1.5-8 times less likely to access improved drinking water, 2-18 times less likely to access improved sanitation, and 2-80 times more likely to defecate in the open than rural households in districts with the best coverage. Finally, countries with high levels of inequality in improved drinking-water source coverage also experienced high levels of inequality in improved sanitation coverage. What Do These Findings Mean? ? These findings identify important geographic inequalities in the coverage of access to improved water sources and sanitation that were previously hidden within national statistics. The accuracy of these findings depends on the accuracy of the data on water supplies and sanitation provided by household surveys, on the researchers' definitions for improved water supplies and sanitation, and on their statistical methods. Nevertheless, these findings confirm that, to achieve universal coverage of access to improved drinking-water sources and sanitation, strategies that target the areas with the lowest coverage are essential. Moreover, the maps and the analytical approach presented here provide the means for monitoring future reductions in inequalities in the coverage of access to improved water sources and sanitation and thus reflect a major priority of the post-2015 development agenda. Additional Information Please access these websites via the online version of this summary at http://dx.doi.org/10.1371/journal.pmed.1001626. A PLOS Medicine Collection on water and sanitation is available The World Health Organization (WHO) provides information on water, sanitation, and health (in several languages) The WHO/UNICEF Joint Monitoring Programme for Water Supply and Sanitation is the official United Nations mechanism tasked with monitoring progress toward MDG7, Target 7B; the JMP 2013 update report is available online (also available in French and Spanish through the JMP website) The sub-national predictions resulting from this study and the final sub-national maps are available as a resource for researchers and planners</t>
  </si>
  <si>
    <t>[Pullan, Rachel L.; Brooker, Simon J.] London Sch Hyg &amp; Trop Med, Fac Infect &amp; Trop Dis, London WC1, England; [Freeman, Matthew C.] Emory Univ, Rollins Sch Publ Hlth, Dept Environm Hlth, Atlanta, GA 30322 USA; [Gething, Peter W.] Univ Oxford, Dept Zool, Spatial Ecol &amp; Epidemiol Grp, Oxford OX1 3PS, England; [Brooker, Simon J.] Kenya Govt Med Res Ctr, Nairobi, Kenya</t>
  </si>
  <si>
    <t>University of London; London School of Hygiene &amp; Tropical Medicine; Emory University; Rollins School Public Health; University of Oxford; Kenya Medical Research Institute</t>
  </si>
  <si>
    <t>Pullan, RL (corresponding author), London Sch Hyg &amp; Trop Med, Fac Infect &amp; Trop Dis, London WC1, England.</t>
  </si>
  <si>
    <t>Rachel.pullan@lshtm.ac.uk</t>
  </si>
  <si>
    <t>Freeman, Matthew/ABE-6245-2020; Gething, Peter/GQR-1884-2022; Richardson, Mary J/M-9299-2016</t>
  </si>
  <si>
    <t>Freeman, Matthew/0000-0002-1517-2572; Gething, Peter/0000-0001-6759-5449; Pullan, Rachel/0000-0001-9844-1362</t>
  </si>
  <si>
    <t>Bill &amp; Melinda Gates Foundation [OPP1033751, OPP1068048]; Wellcome Trust; Wellcome Trust Senior Research Fellowship in Basic Biomedical Science [098045]; SHARE research consortium; UK's Department for International Development; Medical Research Council [MR/K00669X/1] Funding Source: researchfish; MRC [MR/K00669X/1] Funding Source: UKRI</t>
  </si>
  <si>
    <t>Bill &amp; Melinda Gates Foundation(Bill &amp; Melinda Gates FoundationBill &amp; Melinda Gates Foundation Grand Challenges Explorations InitiativeCGIAR); Wellcome Trust(Wellcome Trust); Wellcome Trust Senior Research Fellowship in Basic Biomedical Science(Wellcome Trust); SHARE research consortium; UK's Department for International Development; Medical Research Council(UK Research &amp; Innovation (UKRI)Medical Research Council UK (MRC)); MRC(UK Research &amp; Innovation (UKRI)Medical Research Council UK (MRC))</t>
  </si>
  <si>
    <t>This work is supported by the Bill &amp; Melinda Gates Foundation (#OPP1033751) and the Wellcome Trust. SJB is supported by a Wellcome Trust Senior Research Fellowship in Basic Biomedical Science (098045), which also supports RLP. PWG is a Medical Research Council Career Development Fellow (#K00669X) and receives support from the Bill &amp; Melinda Gates Foundation (#OPP1068048). MCF is supported by the SHARE research consortium, which is funded by the UK's Department for International Development. The funders had no role in study design, data collection and analysis, decision to publish, or preparation of the manuscript.</t>
  </si>
  <si>
    <t>1549-1277</t>
  </si>
  <si>
    <t>1549-1676</t>
  </si>
  <si>
    <t>PLOS MED</t>
  </si>
  <si>
    <t>PLos Med.</t>
  </si>
  <si>
    <t>10.1371/journal.pmed.1001626</t>
  </si>
  <si>
    <t>Medicine, General &amp; Internal</t>
  </si>
  <si>
    <t>General &amp; Internal Medicine</t>
  </si>
  <si>
    <t>AG5NN</t>
  </si>
  <si>
    <t>Green Published, Green Submitted, Green Accepted, gold</t>
  </si>
  <si>
    <t>WOS:000335465800010</t>
  </si>
  <si>
    <t>Row Number</t>
  </si>
  <si>
    <t>VINELLA A;CAPETZ M;PATTICHIS R;CHANCE C;GHOSH R</t>
  </si>
  <si>
    <t>Climate Change; COMPUTATION AND LANGUAGE; MACHINE LEARNING</t>
  </si>
  <si>
    <t>COMPUTATION AND LANGUAGE; MACHINE LEARNING</t>
  </si>
  <si>
    <t>UNIVERSITY OF CALIFORNIA, LOS ANGELES, USA</t>
  </si>
  <si>
    <t>IN RECENT YEARS, CLIMATE CHANGE REPERCUSSIONS HAVE INCREASINGLY CAPTURED PUBLIC INTEREST. CONSEQUENTLY, CORPORATIONS ARE EMPHASIZING THEIR ENVIRONMENTAL EFFORTS IN SUSTAINABILITY REPORTS TO BOLSTER THEIR PUBLIC IMAGE. YET, THE ABSENCE OF STRINGENT REGULATIONS IN REVIEW OF SUCH REPORTS ALLOWS POTENTIAL GREENWASHING. IN THIS STUDY, WE INTRODUCE A NOVEL METHODOLOGY TO TRAIN A LANGUAGE MODEL ON GENERATED LABELS FOR GREENWASHING RISK. OUR PRIMARY CONTRIBUTIONS ENCOMPASS: DEVELOPING A MATHEMATICAL FORMULATION TO QUANTIFY GREENWASHING RISK, A FINE-TUNED CLIMATEBERT MODEL FOR THIS PROBLEM, AND A COMPARATIVE ANALYSIS OF RESULTS. ON A TEST SET COMPRISING OF SUSTAINABILITY REPORTS, OUR BEST MODEL ACHIEVED AN AVERAGE ACCURACY SCORE OF 86.34% AND F1 SCORE OF 0.67, DEMONSTRATING THAT OUR METHODS SHOW A PROMISING DIRECTION OF EXPLORATION FOR THIS TASK.</t>
  </si>
  <si>
    <t>doi.org/10.48550/arXiv.2311.01469</t>
  </si>
  <si>
    <t>ARXIV PREPRINT ARXIV:2311.01469</t>
  </si>
  <si>
    <t>ENGLISH</t>
  </si>
  <si>
    <t>FINAL</t>
  </si>
  <si>
    <t>ARXIV PREPRINT</t>
  </si>
  <si>
    <t>LEVERAGING LANGUAGE MODELS TO DETECT GREENWASHING</t>
  </si>
  <si>
    <t>CONFERENCE PAPER</t>
  </si>
  <si>
    <t>https://arxiv.org/abs/2311.01469</t>
  </si>
  <si>
    <t>ZOU Y;SHI M;CHEN Z;DENG Z;LEI ZX;ZENG Z;YANG S;TONG HX;XIAO L;ZHOU W</t>
  </si>
  <si>
    <t>ESG; DATA EXTRACTION; LARGE LANGUAGE MODELS; CHATGPT; COMPUTATION AND LANGUAGE; INFORMATION RETRIEVAL</t>
  </si>
  <si>
    <t>COMPUTATION AND LANGUAGE; INFORMATION RETRIEVAL</t>
  </si>
  <si>
    <t>ALIBABA CLOUD, HANGZHOU, CHINA</t>
  </si>
  <si>
    <t>ESGREVEAL IS A METHOD INTRODUCED IN THIS PAPER FOR THE SYSTEMATIC EXTRACTION AND ANALYSIS OF ENVIRONMENTAL, SOCIAL, AND GOVERNANCE DATA FROM CORPORATE REPORTS, DESIGNED TO ADDRESS THE PRESSING NEED FOR CONSISTENT AND ACCURATE RETRIEVAL OF ESG INFORMATION. USING LARGE LANGUAGE MODELS (LLM) COMBINED WITH RETRIEVAL AUGMENTED GENERATION (RAG) TECHNIQUES, ESGREVEAL INCLUDES AN ESG METADATA MODULE FOR CRITERIA QUERIES, A REPORT PREPROCESSING MODULE FOR BUILDING DATABASES, AND AN LLM AGENT MODULE FOR DATA EXTRACTION. THE FRAMEWORK’S EFFECTIVENESS WAS EVALUATED USING ESG REPORTS ISSUED BY COMPANIES ACROSS 12 INDUSTRIES LISTED ON THE HONG KONG STOCK EXCHANGE IN 2022. A CAREFULLY SELECTED REPRESENTATIVE SAMPLE OF 166 COMPANIES, BASED ON INDUSTRY DISTRIBUTION AND MARKET CAPITALIZATION, PROVIDED A COMPREHENSIVE ASSESSMENT OF ESGREVEAL’S CAPABILITIES. THE APPLICATION OF ESGREVEAL YIELDED SIGNIFICANT FINDINGS ON THE CURRENT STATE OF ESG REPORTING, WITH GPT4 ACHIEVING ACCURACY RATES OF 76.9% IN DATA EXTRACTION AND 83.7% IN DISCLOSURE ANALYSIS, OUTPERFORMING BASELINE MODELS. THESE RESULTS SUGGEST THE FRAMEWORK’S UTILITY IN IMPROVING THE ACCURACY OF ESG DATA ANALYSIS. ADDITIONALLY, OUR ANALYSIS IDENTIFIED THE NEED FOR MORE ROBUST ESG PRACTICES, WITH ENVIRONMENTAL DATA DISCLOSURE AT 69.5% AND SOCIAL DATA AT 57.2%, INDICATING ROOM FOR INCREASED CORPORATE TRANSPARENCY. RECOGNIZING THE CURRENT LIMITATIONS OF ESGREVEAL, INCLUDING ITS INABILITY TO INTERPRET PICTORIAL DATA WHICH IS A FEATURE PLANNED FOR FUTURE ENHANCEMENT, THE STUDY ALSO SUGGESTS ADDITIONAL RESEARCH TO IMPROVE AND COMPARE THE DIFFERENTIAL ANALYTICAL PERFORMANCE OF VARIOUS LLMS. IN CONCLUSION, ESGREVEAL MARKS A STEP FORWARD IN ESG DATA PROCESSING, PROVIDING STAKEHOLDERS A TOOL TO BETTER ASSESS AND ENHANCE CORPORATE SUSTAINABILITY PRACTICES. ITS DEVELOPMENT SHOWS PROMISE IN ADVANCING THE TRANSPARENCY OF CORPORATE REPORTING AND CONTRIBUTING TO THE WIDER OBJECTIVES OF SUSTAINABLE DEVELOPMENT.</t>
  </si>
  <si>
    <t>10.48550/arXiv.2312.17264</t>
  </si>
  <si>
    <t>ARXIV PREPRINT ARXIV:2312.17264</t>
  </si>
  <si>
    <t>ESGREVEAL AN LLM-BASED APPROACH FOR EXTRACTING STRUCTURED DATA FROM ESG REPORTS</t>
  </si>
  <si>
    <t>ARTICLE</t>
  </si>
  <si>
    <t>https://arxiv.org/abs/2312.17264</t>
  </si>
  <si>
    <t>POLIGNANO M;BELLANTUONO N;LAGRASTA FP;CAPUTO S;PONTRANDOLFO P;SEMERARO G</t>
  </si>
  <si>
    <t>NATURAL LANGUAGE PROCESSING; INFORMATION EXTRACTION; SUSTAINABILITY REPORTING; GLOBAL REPORTING INITIATIVE; CORPORATE ANALYSIS; COMPUTATION AND LANGUAGE; MACHINE LEARNING</t>
  </si>
  <si>
    <t>SUSTAINABILITY REPORTING HAS BECOME AN ANNUAL REQUIREMENT IN MANY COUNTRIES AND FOR CERTAIN TYPES OF COMPANIES. SUSTAINABILITY REPORTS INFORM STAKEHOLDERS ABOUT COMPANIES’ COMMITMENT TO SUSTAINABLE DEVELOPMENT AND THEIR ECONOMIC, SOCIAL, AND ENVIRONMENTAL SUSTAINABILITY PRACTICES. HOWEVER, THE FACT THAT NORMS AND STANDARDS ALLOW A CERTAIN DISCRETION TO BE ADOPTED BY DRAFTING ORGANIZATIONS MAKES SUCH REPORTS HARDLY COMPARABLE IN TERMS OF LAYOUT, DISCLOSURES, KEY PERFORMANCE INDICATORS (KPIS), AND SO ON. IN THIS WORK, WE PRESENT A SYSTEM BASED ON NATURAL LANGUAGE PROCESSING AND INFORMATION EXTRACTION TECHNIQUES TO RETRIEVE RELEVANT INFORMATION FROM SUSTAINABILITY REPORTS, COMPLIANT WITH THE GLOBAL REPORTING INITIATIVE STANDARDS, WRITTEN IN ITALIAN AND ENGLISH LANGUAGE. SPECIFICALLY, THE SYSTEM IS ABLE TO IDENTIFY REFERENCES TO THE VARIOUS SUSTAINABILITY TOPICS DISCUSSED BY THE REPORTS: ON WHICH PAGE OF THE DOCUMENT THOSE REFERENCES HAVE BEEN FOUND, THE CONTEXT OF EACH REFERENCE, AND IF IT IS MENTIONED POSITIVELY OR NEGATIVELY. THE OUTPUT OF THE SYSTEM HAS BEEN THEN EVALUATED AGAINST A GROUND TRUTH OBTAINED THROUGH A MANUAL ANNOTATION PROCESS ON 134 REPORTS. EXPERIMENTAL OUTCOMES HIGHLIGHT THE AFFORDABILITY OF THE APPROACH FOR IMPROVING SUSTAINABILITY DISCLOSURES, ACCESSIBILITY, AND TRANSPARENCY, THUS EMPOWERING STAKEHOLDERS TO CONDUCT FURTHER ANALYSIS AND CONSIDERATIONS.</t>
  </si>
  <si>
    <t>EUROPEAN LANGUAGE RESOURCES ASSOCIATION</t>
  </si>
  <si>
    <t>1 – 8</t>
  </si>
  <si>
    <t>AN NLP APPROACH FOR THE ANALYSIS OF GLOBAL REPORTING INITIATIVE INDEXES FROM CORPORATE SUSTAINABILITY REPORTS</t>
  </si>
  <si>
    <t>https://aclanthology.org/2022.csrnlp-1.1</t>
  </si>
  <si>
    <t>PROCEEDINGS OF THE FIRST COMPUTING SOCIAL RESPONSIBILITY WORKSHOP WITHIN THE 13TH LANGUAGE RESOURCES AND EVALUATION CONFERENCE</t>
  </si>
  <si>
    <t>GONZALEZ F;JIN Z;SCH\"OLKOPF B;HOPE T;SACHAN M;MIHALCEA R</t>
  </si>
  <si>
    <t>COMPUTATION AND LANGUAGE</t>
  </si>
  <si>
    <t>QUALITY AND USABILITY LAB, TECHNISCHE UNIVERSITÄT BERLIN, BERLIN, GERMANY</t>
  </si>
  <si>
    <t xml:space="preserve">WITH THE RECENT ADVANCES IN NATURAL LANGUAGE PROCESSING (NLP), A VAST NUMBER OF APPLICATIONS HAVE EMERGED ACROSS VARIOUS USE CASES. AMONG THE PLETHORA OF NLP APPLICATIONS, MANY ACADEMIC RESEARCHERS ARE MOTIVATED TO DO WORK THAT HAS A POSITIVE SOCIAL IMPACT, IN LINE WITH THE RECENT INITIATIVES OF NLP FOR SOCIAL GOOD (NLP4SG). HOWEVER, IT IS NOT ALWAYS OBVIOUS TO RESEARCHERS HOW THEIR RESEARCH EFFORTS ARE TACKLING TODAY’S BIG SOCIAL PROBLEMS. THUS, IN THIS PAPER, WE INTRODUCE NLP4SGPAPERS, A SCIENTIFIC DATASET WITH THREE ASSOCIATED TASKS THAT CAN HELP IDENTIFY NLP4SG PAPERS AND CHARACTERIZE THE NLP4SG LANDSCAPE BY: (1) IDENTIFYING THE PAPERS THAT ADDRESS A SOCIAL PROBLEM, (2) MAPPING THEM TO THE CORRESPONDING UN SUSTAINABLE DEVELOPMENT GOALS (SDGS), AND (3) IDENTIFYING THE TASK THEY ARE SOLVING AND THE METHODS THEY ARE USING. USING STATE-OF-THE-ART NLP MODELS, WE ADDRESS EACH OF THESE TASKS AND USE THEM ON THE ENTIRE ACL ANTHOLOGY, RESULTING IN A VISUALIZATION WORKSPACE THAT GIVES RESEARCHERS A COMPREHENSIVE OVERVIEW OF THE FIELD OF NLP4SG.1 </t>
  </si>
  <si>
    <t>10.48550/arXiv.2305.05471</t>
  </si>
  <si>
    <t>ARXIV PREPRINT ARXIV:2305.05471</t>
  </si>
  <si>
    <t>BEYOND GOOD INTENTIONS: REPORTING THE RESEARCH LANDSCAPE OF NLP FOR SOCIAL GOOD</t>
  </si>
  <si>
    <t>https://arxiv.org/abs/2305.05471</t>
  </si>
  <si>
    <t>10.3390/su15021481</t>
  </si>
  <si>
    <t>10.1016/j.frl.2022.102776</t>
  </si>
  <si>
    <t>Affiliation(s)</t>
  </si>
  <si>
    <t>Page Numbers</t>
  </si>
  <si>
    <t>Document type</t>
  </si>
  <si>
    <t>URL</t>
  </si>
  <si>
    <t>Publication year</t>
  </si>
  <si>
    <t>Corresponding Author</t>
  </si>
  <si>
    <t>Source (Journal / Proceedings)</t>
  </si>
  <si>
    <t>Total Cited</t>
  </si>
  <si>
    <t>Pages from–to</t>
  </si>
  <si>
    <t>WoS</t>
  </si>
  <si>
    <t>Other Sources</t>
  </si>
  <si>
    <t>Title Relevant</t>
  </si>
  <si>
    <t>Abstract Relevant</t>
  </si>
  <si>
    <t>Content Relevant</t>
  </si>
  <si>
    <t>Yes</t>
  </si>
  <si>
    <t>No</t>
  </si>
  <si>
    <t>ReportParse: A Unified NLP Tool for Extracting Document Structure and Semantics of Corporate Sustainability Reporting</t>
  </si>
  <si>
    <t>IJCAI International Joint Conference on Artificial Intelligence</t>
  </si>
  <si>
    <t>https://www.scopus.com/inward/record.uri?eid=2-s2.0-85204294002&amp;partnerID=40&amp;md5=3a81aa62a470821ee35b80802424f44a</t>
  </si>
  <si>
    <t>We introduce REPORTPARSE, a Python-based tool designed to parse corporate sustainability reports. It combines document structure analysis with natural language processing (NLP) models to extract sustainability-related information from the reports. We also provide easy-to-use web and command interfaces. The tool is expected to aid researchers and analysts in evaluating corporate commitment to and management of sustainability efforts. © 2024 Elsevier B.V., All rights reserved.</t>
  </si>
  <si>
    <t>Natural Language Processing Systems; Corporate Sustainability Reports; Corporate-sustainability; Document Semantics; Document Structure; Document Structure Analysis; Language Processing; Natural Language Processing Tools; Natural Languages; Processing Model; Sustainability Reporting; Semantics</t>
  </si>
  <si>
    <t>Natural language processing systems; Corporate sustainability reports; Corporate-sustainability; Document semantics; Document structure; Document structure analysis; Language processing; Natural Language Processing Tools; Natural languages; Processing model; Sustainability reporting; Semantics</t>
  </si>
  <si>
    <t>G., Morio, Gaku; S.Y., In, Soh Young; J., Yoon, Jungah; H., Rowlands, Harri; C.D., Manning, Christopher D.</t>
  </si>
  <si>
    <t>Morio, Gaku (57200273804); In, Soh Young (57194240782); Yoon, Jungah (59727291900); Rowlands, Harri (59333016300); Manning, Christopher D. (35280197500)</t>
  </si>
  <si>
    <t>57200273804; 57194240782; 59727291900; 59333016300; 35280197500</t>
  </si>
  <si>
    <t>Stanford University, Stanford, United States; Hitachi America, Ltd., Tarrytown, United States; Korea Advanced Institute of Science and Technology, Daejeon, South Korea; University of Otago, Dunedin, New Zealand; InfluenceMap, London, United Kingdom</t>
  </si>
  <si>
    <t>Morio, Gaku, Stanford University, Stanford, United States, Hitachi America, Ltd., Tarrytown, United States; In, Soh Young, Korea Advanced Institute of Science and Technology, Daejeon, South Korea; Yoon, Jungah, University of Otago, Dunedin, New Zealand; Rowlands, Harri, InfluenceMap, London, United Kingdom; Manning, Christopher D., Stanford University, Stanford, United States</t>
  </si>
  <si>
    <t>We would like to thank Cleo Rank at InfluenceMap, who completed our survey and shared her thoughts. Computational resource of AI Bridging Cloud Infrastructure (ABCI) provided by National Institute of Advanced Industrial Science and Technology (AIST) was used. GM did this research within the Stanford Data Science (SDS) Affiliates Program. GM receives financial supports from Hitachi America to conduct this study. We used OpenAI ChatGPT in part of our paper to translate text, correct grammatical errors, and improve the writing. We declare that the text is original.</t>
  </si>
  <si>
    <t>Gradio Hassle Free Sharing and Testing of ml Models in the Wild, (2019); Bingler, Julia Anna, How cheap talk in climate disclosures relates to climate initiatives, corporate emissions, and reputation risk, Journal of Banking and Finance, 164, (2024); Bolton, Patrick, Do investors care about carbon risk?, Journal of Financial Economics, 142, 2, pp. 517-549, (2021); Bosi, Mathew Kevin, Sustainability Reporting through Environmental, Social, and Governance: A Bibliometric Review, Sustainability (Switzerland), 14, 19, (2022); Deepdoctection Github Repository, (2024); War and Policy Investor Expectations on the Net Zero Transition, (2023); Distilbert Base Uncased Finetunedsst 2 English Revision Bfdd146, (2022); Gutierrez-Bustamante, Marcelo, Natural Language Processing Methods for Scoring Sustainability Reports—A Study of Nordic Listed Companies, Sustainability (Switzerland), 14, 15, (2022); Spacy Industrial Strength Natural Language Processing in Python, (2020); International Association for Energy Economics Singapore Issue, (2017)</t>
  </si>
  <si>
    <t>Larson, K.</t>
  </si>
  <si>
    <t>International Joint Conferences on Artificial Intelligence</t>
  </si>
  <si>
    <t>International Joint Conferences on Artifical Intelligence (IJCAI)</t>
  </si>
  <si>
    <t>33rd International Joint Conference on Artificial Intelligence, IJCAI 2024</t>
  </si>
  <si>
    <t>Jeju</t>
  </si>
  <si>
    <t>9780999241196; 9781577357384; 9781956792003; 9780999241165; 9780999241141; 9781577355120; 9781577354260; 9780769536156; 0934613346; 9780999241127</t>
  </si>
  <si>
    <t>2-s2.0-85204294002</t>
  </si>
  <si>
    <t>Greenwashing, Sustainability Reporting, and Artificial Intelligence: A Systematic Literature Review</t>
  </si>
  <si>
    <t>https://www.scopus.com/inward/record.uri?eid=2-s2.0-85151569046&amp;doi=10.3390%2Fsu15021481&amp;partnerID=40&amp;md5=652770709bd0153c038c9975b411c8b4</t>
  </si>
  <si>
    <t>The rise of stakeholder interest globally in sustainable business practices has resulted in a rise in demands from stakeholders that companies report on the environmental and social impacts of their business activities. In certain cases, however, companies have resorted to the practice of providing inaccurate disclosures regarding sustainability as part of their corporate communications and sustainability reporting—commonly referred to as “greenwashing”. Concurrently, technological improvements in artificial intelligence have presented the means to rapidly and accurately analyze large volumes of text-based information, such as that contained in sustainability reports. Despite the possible impacts of artificial intelligence and machine learning on the fields of greenwashing and sustainability reporting, no literature to date has comprehensively and holistically addressed the interrelationship between these three important topics. This paper contributes to the body of knowledge by using bibliometric and thematic analyses to systematically analyze the interrelationship between those fields. The analysis is also used to conjecture a conceptual and thematic framework for the use of artificial intelligence with machine learning in relation to greenwashing and company sus-tainability reporting. This paper finds that the use of artificial intelligence in relation to greenwashing, and greenwashing within sustainability reporting, is an underexplored research field. © 2023 Elsevier B.V., All rights reserved.</t>
  </si>
  <si>
    <t>Artificial Intelligence; Greenwashing; Machine Learning; Sustainability; Sustainability Reporting; Artificial Intelligence; Knowledge; Literature Review; Machine Learning; Stakeholder; Sustainability</t>
  </si>
  <si>
    <t>artificial intelligence; knowledge; literature review; machine learning; stakeholder; sustainability</t>
  </si>
  <si>
    <t>W., Moodaley, Wayne; A., Telukdarie, Arnesh</t>
  </si>
  <si>
    <t>Moodaley, Wayne (58169228400); Telukdarie, Arnesh (55976385100)</t>
  </si>
  <si>
    <t>58169228400; 55976385100</t>
  </si>
  <si>
    <t>Johannesburg Business School, Johannesburg, South Africa</t>
  </si>
  <si>
    <t>Moodaley, Wayne, Johannesburg Business School, Johannesburg, South Africa; Telukdarie, Arnesh, Johannesburg Business School, Johannesburg, South Africa</t>
  </si>
  <si>
    <t>The authors would like to acknowledge the professional support of the University of Johannesburg’s Johannesburg Business School.</t>
  </si>
  <si>
    <t>Our Common Future; Providing A Roadmap for Future Research Agenda A Bibliometric Literature Review of Sustainability Performance Reporting Spr; van Niekerk, Arno Johan, Inclusive economic sustainability: SDGs and global inequality, Sustainability (Switzerland), 12, 13, (2020); Initiative on Substantiating Green Claims; de Freitas Netto, Sebastião Vieira, Concepts and forms of greenwashing: a systematic review, Environmental Sciences Europe, 32, 1, (2020); A Short Introduction to the Gri Standards; Implications for Artificial Intelligence and Esg Data; Goodell, John W., Artificial intelligence and machine learning in finance: Identifying foundations, themes, and research clusters from bibliometric analysis, Journal of Behavioral and Experimental Finance, 32, (2021); A Proposal for the Dartmouth Summer Research Project on Artificial Intelligence, (1955); Rtificial Intelligencea European Perspective Craglia M Ed Eur 29425 En Publications Office of the European Union Luxembourg, (2018)</t>
  </si>
  <si>
    <t>All Open Access; Gold Open Access; Green Accepted Open Access; Green Open Access</t>
  </si>
  <si>
    <t>2-s2.0-85151569046</t>
  </si>
  <si>
    <t>Cheap talk and cherry-picking: What ClimateBert has to say on corporate climate risk disclosures</t>
  </si>
  <si>
    <t>https://www.scopus.com/inward/record.uri?eid=2-s2.0-85126344340&amp;doi=10.1016%2Fj.frl.2022.102776&amp;partnerID=40&amp;md5=354c1af393bf0d26596ae656ac3a1a3e</t>
  </si>
  <si>
    <t>Disclosure of climate-related financial risks greatly helps investors assess companies’ preparedness for climate change. Voluntary disclosures such as those based on the recommendations of the Task Force for Climate-related Financial Disclosures (TCFD) are being hailed as an effective measure for better climate risk management. We ask whether this expectation is justified. We do so by training ClimateBERT, a deep neural language model fine-tuned based on the language model BERT. In analyzing the disclosures of TCFD-supporting firms, ClimateBERT comes to the sobering conclusion that the firms’ TCFD support is mostly cheap talk and that firms cherry-pick to report primarily non-material climate risk information. © 2022 Elsevier B.V., All rights reserved.</t>
  </si>
  <si>
    <t>Climate-risk Disclosure; Natural Language Processing; Tcfd Recommendations; Voluntary Reporting</t>
  </si>
  <si>
    <t>J.A., Bingler, Julia Anna; M., Kraus, Mathias; M., Leippold, Markus; N., Webersinke, Nicolas</t>
  </si>
  <si>
    <t>Bingler, Julia Anna (57226197022); Kraus, Mathias (57196032478); Leippold, Markus (56385955900); Webersinke, Nicolas (57322173000)</t>
  </si>
  <si>
    <t>57226197022; 57196032478; 56385955900; 57322173000</t>
  </si>
  <si>
    <t>ETH Zürich, Zurich, Switzerland; Friedrich-Alexander-Universität Erlangen-Nürnberg, Erlangen, Germany; Universität Zürich, Zurich, Switzerland</t>
  </si>
  <si>
    <t>Bingler, Julia Anna, Department of Management, Technology and Economics, ETH Zürich, Zurich, Switzerland; Kraus, Mathias, Friedrich-Alexander-Universität Erlangen-Nürnberg, Erlangen, Germany; Leippold, Markus, Department of Banking and Finance, Universität Zürich, Zurich, Switzerland; Webersinke, Nicolas, Friedrich-Alexander-Universität Erlangen-Nürnberg, Erlangen, Germany</t>
  </si>
  <si>
    <t>Baldauf, Markus, Does climate change affect real estate prices? only if you believe in it, Review of Financial Studies, 33, 3, pp. 1256-1295, (2020); Price of Long Run Temperature Shifts in Capital Markets, (2016); Bernstein, Asaf, Disaster on the horizon: The price effect of sea level rise, Journal of Financial Economics, 134, 2, pp. 253-272, (2019); undefined, (2020); undefined, (2018); Choi, Darwin, Attention to global warming, Review of Financial Studies, 33, 3, pp. 1112-1145, (2020); Devlin, Jacob, BERT: Pre-training of deep bidirectional transformers for language understanding, 1, pp. 4171-4186, (2019); Dietz, Simon, Climate value at risk' of global financial assets, Nature Climate Change, 6, 7, pp. 676-679, (2016); Goldstein, Allie, The private sector’s climate change risk and adaptation blind spots, Nature Climate Change, 9, 1, pp. 18-25, (2019); Griffin, Paul A., Science and the stock market: Investors' recognition of unburnable carbon, Energy Economics, 52, pp. 1-12, (2015)</t>
  </si>
  <si>
    <t>2-s2.0-85126344340</t>
  </si>
  <si>
    <t>Integrating sustainability reporting into management practices</t>
  </si>
  <si>
    <t>Accounting Forum</t>
  </si>
  <si>
    <t>ESG performance and disclosure quality: does a well-balanced board of directors matter when impression management occurs?</t>
  </si>
  <si>
    <t>EuroMed Journal of Business</t>
  </si>
  <si>
    <t>Exploring visual communication in corporate sustainability reporting: Using image recognition with deep learning</t>
  </si>
  <si>
    <t>Corporate Social Responsibility and Environmental Management</t>
  </si>
  <si>
    <t>Corporate Social Responsibility and Ageism in the Public- Private Field. Ibex-35 and University of Vigo; Responsabilidad social corporativa y edadismo en el ámbito público-privado. Ibex-35 y Universidade de Vigo</t>
  </si>
  <si>
    <t>Fonseca Journal of Communication</t>
  </si>
  <si>
    <t>How will AI text generation and processing impact sustainability reporting? Critical analysis, a conceptual framework and avenues for future research</t>
  </si>
  <si>
    <t>10.1016/j.accfor.2008.05.002</t>
  </si>
  <si>
    <t>https://www.scopus.com/inward/record.uri?eid=2-s2.0-54149109713&amp;doi=10.1016%2Fj.accfor.2008.05.002&amp;partnerID=40&amp;md5=bab93e6b58c4b95e4ccd699c91b4967a</t>
  </si>
  <si>
    <t>10.1108/EMJB-05-2023-0140</t>
  </si>
  <si>
    <t>https://www.scopus.com/inward/record.uri?eid=2-s2.0-85187491040&amp;doi=10.1108%2FEMJB-05-2023-0140&amp;partnerID=40&amp;md5=d699f2d1f7cb8ea7f2a7650ea1ac6bff</t>
  </si>
  <si>
    <t>10.1002/csr.2735</t>
  </si>
  <si>
    <t>https://www.scopus.com/inward/record.uri?eid=2-s2.0-85185666676&amp;doi=10.1002%2Fcsr.2735&amp;partnerID=40&amp;md5=24aaf232d41f57600b6343b360f1597f</t>
  </si>
  <si>
    <t>10.14201/fjc.31222</t>
  </si>
  <si>
    <t>https://www.scopus.com/inward/record.uri?eid=2-s2.0-85163206094&amp;doi=10.14201%2Ffjc.31222&amp;partnerID=40&amp;md5=b4a30a717e8839bf429140c98991777b</t>
  </si>
  <si>
    <t>10.1108/SAMPJ-02-2023-0097</t>
  </si>
  <si>
    <t>https://www.scopus.com/inward/record.uri?eid=2-s2.0-85173526429&amp;doi=10.1108%2FSAMPJ-02-2023-0097&amp;partnerID=40&amp;md5=9794690e1b26db7722b0bdb0d0cf1a34</t>
  </si>
  <si>
    <t>This paper examines the process of developing key performance indicators (KPIs) for measuring sustainability performance and the way in which sustainability KPIs are used in decision-making, planning and performance management. Interviews were conducted with personnel from four British and three Australian companies. The findings indicate that the organisations are integrating environmental indicators, and increasingly also social indicators, into strategic planning, performance measurement and decision-making including risk management. However, the sustainability issues on which our sample focus and the management operations on which they impact vary considerably. This has implications for the development of practice, voluntary guidelines and legislation. © 2008 Elsevier Ltd. All rights reserved. © 2025 Elsevier B.V., All rights reserved.</t>
  </si>
  <si>
    <t>Corporate Social Responsibility (csr); Decision-making; Key Performance Indicators (kpis); Performance Measurement; Sustainability; Sustainability Reporting</t>
  </si>
  <si>
    <t>Purpose: This paper explores how the disclosure quality, measured by the abnormal tone of environmental and social report, may determine the environmental, social and corporate governance (ESG) performance of the firm. This study also investigates the impact of the moderator “board of directors” to explore the extent to which a well-balanced board of directors may affect this association within an impression management strategy. Design/methodology/approach: This work uses a sample of 616 firm-year observations using a sample of French firms indexed on SBF120 index from 2010 to 2017. To test the developed hypotheses, the GLS regression is applied and to control for endogeneity issue and sample selection bias, the authors used, respectively, the two stage least square (2SLS) procedure and the Heckman model. Findings: Findings suggest that a well-balanced board of directors moderates the relationship between the ESG performance and the disclosure quality. The positive effect of abnormal tone management on ESG is weakened by the presence of a good structure of the board, attenuating impression management initiatives. Research limitations/implications: The research provides evidence of the impact of corporate social responsibility (CSR) reporting quality, in particular disclosure tone management, on the level of ESG performance in the French context. As the board of directors may have a major impact on weakening impression management strategies in particular tone management practices, in order to improve CSR report quality, the authors recommend French companies to ensure a well-balanced board of directors. Originality/value: This study helps investors to comprehensively evaluate the information disclosed on CSR reports. It unveils that a strong board composition induces better quality of CSR report and brings better ESG performance. Thus, the study results point to the importance of a well-balanced board of directors and the regulation of the narrative disclosure of CSR information. © 2024 Elsevier B.V., All rights reserved.</t>
  </si>
  <si>
    <t>Board Structure; Disclosure Quality; Esg Performance; Impression Management; Tone Management</t>
  </si>
  <si>
    <t>Photographs and images in sustainability reports can affect readers' impressions of a company. This study conducts an exploratory analysis to investigate the impact of visual content on sustainability reporting and identify corporate reporting strategies. Using image recognition with deep learning technology, we analyse how 1025 global companies, publishing reports in English, incorporate images into their sustainability reports. The study also identifies factors influencing image selection and utilisation, assessing the images based on these factors' impact. Our findings highlight that economic development, cultural preferences and industry type contribute to variations in image usage. Moreover, these influences differ according to disclosure medium (i.e., integrated or sustainability reports), revealing industry-specific image trends and providing insights into workforce characteristics. Leveraging deep learning, the study delves into facial expressions and demographic differences in the images, providing a comprehensive understanding of corporate communication strategies. © 2024 Elsevier B.V., All rights reserved.</t>
  </si>
  <si>
    <t>Deep Learning; Exploratory Analysis; Image Recognition; Sustainability Reporting; Visual Communication</t>
  </si>
  <si>
    <t>The Sustainable Development Goals (SDGs) were accepted by the public and private sectors of the UN countries, which included them into their social policies and CSR strategies. In 2020, the WHO launched the Decade of Healthy Aging, calling attention to ageism and age discrimination against the group of older adults, a group that does not exist in the SDGs, which focuses on children and/or adults. This research observes whether this inclusion of the elderly in the CSR policies of the entities analyzed is real or whether data or reports are simply incorporated without adding inclusion strategies. It compares, on the one hand, Ibex companies and, in contrast, a public university (Vigo). The content analysis of the websites shows a scarce presence of ageism in general, and discrimination of the elderly in particular, which are less relevant than topics such as the environment, women, or children. However, the University of Vigo, through the creation of the Chair of Ageism together with entities such as Atendo and AFAGA, in a unique initiative in Europe, initiates a strategy that gives it visibility and a new path within its Social Responsibility program, where this topic did not appear. © 2023 Elsevier B.V., All rights reserved.</t>
  </si>
  <si>
    <t>Ageism; Chair Of Ageism; Csr; Ibex-35; Sdg; Sustainable Development Goals; University Of Vigo</t>
  </si>
  <si>
    <t>Purpose: The ability of generative artificial intelligence (AI) tools such as ChatGPT to produce convincing, human-like text has major implications for the future of corporate reporting, including sustainability reporting. As the importance of sustainability reporting continues to grow, this study aims to critically analyse the benefits and pitfalls of automated text generation and processing. Design/methodology/approach: This study develops a conceptual framework to delineate the field, assess the implications and form the basis for the generation of research questions. This study uses Alvesson and Deetz’s critical framework, considering insight (a review of literature and practice in the field), critique (consideration of the influences on the production and use of non-financial information and the implications for assurers of such information) and transformative redefinition (considering the implications of generative AI for sustainability reporting and proposing a research agenda). Findings: This study highlights the implications of generative AI for sustainability accounting, reporting, assurance and report usage, including the risk of AI facilitating greenwashing, and the importance of more research on the use of AI for these matters. Practical implications: The paper highlights to stakeholders the implications of AI for all aspects of sustainability reporting, including accounting, reporting, assurance and usage of reports. Social implications: The implications of AI need to be understood in society, which this paper facilitates. Originality/value: This study critically analyses the potential use of AI for sustainability reporting, construct a conceptual framework to delineate the field and develop a research agenda. © 2024 Elsevier B.V., All rights reserved.</t>
  </si>
  <si>
    <t>Artificial Intelligence (ai); Sustainability Reporting</t>
  </si>
  <si>
    <t>Spanish</t>
  </si>
  <si>
    <t>C.A., Adams, Carol A.; G.R., Frost, Geoffrey R.</t>
  </si>
  <si>
    <t>Adams, Carol A. (14047785600); Frost, Geoffrey R. (14048383000)</t>
  </si>
  <si>
    <t>14047785600; 14048383000</t>
  </si>
  <si>
    <t>S., Hamza, Sourour; A., Jarboui, Anis</t>
  </si>
  <si>
    <t>Hamza, Sourour (57223868905); Jarboui, Anis (55842031700)</t>
  </si>
  <si>
    <t>57223868905; 55842031700</t>
  </si>
  <si>
    <t>Y., Nakao, Yuriko; A., Ishino, Aya; K., Kokubu, Katsuhiko; H., Okada, Hitoshi</t>
  </si>
  <si>
    <t>Nakao, Yuriko (58667544600); Ishino, Aya (54790882200); Kokubu, Katsuhiko (6701899482); Okada, Hitoshi (58899603700)</t>
  </si>
  <si>
    <t>58667544600; 54790882200; 6701899482; 58899603700</t>
  </si>
  <si>
    <t>A.B., Fernández-Souto, Ana Belén; M., Vázquez-Gestal, Montserrat; X.F., Alonso, Xaime Fandiño</t>
  </si>
  <si>
    <t>Fernández-Souto, Ana Belén (55581321700); Vázquez-Gestal, Montserrat (55581494200); Alonso, Xaime Fandiño (58366724500)</t>
  </si>
  <si>
    <t>55581321700; 55581494200; 58366724500</t>
  </si>
  <si>
    <t>C.D., Villiers, Charl De; R., Dimes, Ruth; M., Molinari, Matteo</t>
  </si>
  <si>
    <t>Villiers, Charl De (8589422000); Dimes, Ruth (57218764546); Molinari, Matteo (57219700456)</t>
  </si>
  <si>
    <t>8589422000; 57218764546; 57219700456</t>
  </si>
  <si>
    <t>La Trobe University, Melbourne, Australia; The University of Sydney, Sydney, Australia</t>
  </si>
  <si>
    <t>Adams, Carol A., La Trobe University, Melbourne, Australia; Frost, Geoffrey R., The University of Sydney, Sydney, Australia</t>
  </si>
  <si>
    <t>FSEG Sfax - Faculté des Sciences Économiques et de Gestion de Sfax, Sfax, Tunisia; Institut Supérieur d'Administration des Affaires, Sfax, Tunisia</t>
  </si>
  <si>
    <t>Hamza, Sourour, FSEG Sfax - Faculté des Sciences Économiques et de Gestion de Sfax, Sfax, Tunisia; Jarboui, Anis, Department of Finance, Institut Supérieur d'Administration des Affaires, Sfax, Tunisia</t>
  </si>
  <si>
    <t>Kansai University, Suita, Japan; Hiroshima University of Economics, Hiroshima, Japan; Kobe University Graduate School of Business Administration, Kobe, Japan; Hiroshima University of Economics, Hiroshima, Japan</t>
  </si>
  <si>
    <t>Nakao, Yuriko, Faculty of Informatics, Kansai University, Suita, Japan; Ishino, Aya, Department of Media Business, Hiroshima University of Economics, Hiroshima, Japan; Kokubu, Katsuhiko, Kobe University Graduate School of Business Administration, Kobe, Japan; Okada, Hitoshi, Department of Business Administration, Hiroshima University of Economics, Hiroshima, Japan</t>
  </si>
  <si>
    <t>Universidade de Vigo, Vigo, Spain; Universidade de Santiago de Compostela, Santiago de Compostela, Spain</t>
  </si>
  <si>
    <t>Fernández-Souto, Ana Belén, Universidade de Vigo, Vigo, Spain; Vázquez-Gestal, Montserrat, Universidade de Vigo, Vigo, Spain; Alonso, Xaime Fandiño, Universidade de Santiago de Compostela, Santiago de Compostela, Spain</t>
  </si>
  <si>
    <t>The University of Auckland, Auckland, New Zealand; Kent Business School, Canterbury, United Kingdom; University of Pretoria, Pretoria, South Africa</t>
  </si>
  <si>
    <t>Villiers, Charl De, Department of Accounting and Finance, The University of Auckland, Auckland, New Zealand, Department of Accounting, University of Pretoria, Pretoria, South Africa; Dimes, Ruth, Department of Accounting and Finance, The University of Auckland, Auckland, New Zealand; Molinari, Matteo, Kent Business School, Canterbury, United Kingdom</t>
  </si>
  <si>
    <t>The authors are grateful for funding received from the UK Chartered Institute of Management Accountants (CIMA) and the companies who agreed to be interviewed for this project. They would also like to acknowledge comments received from Graeme Dean and Lee Parker on the initial research proposal, comments from Jane Baxter on an earlier draft of the paper and research assistant support provided by Greg Tangey.</t>
  </si>
  <si>
    <t>This work was supported by JSPS KAKENHI grant number JP 19K01991 and 22H00897.</t>
  </si>
  <si>
    <t>Adams, Carol A., Internal organisational factors influencing corporate social and ethical reporting: Beyond current theorising, Accounting, Auditing and Accountability Journal, 15, 2, pp. 223-250, (2002); Adams, Carol A., The ethical, social and environmental reporting-performance portrayal gap, Accounting, Auditing and Accountability Journal, 17, 5, pp. 731-757, (2004); Adams, Carol A., Engaging with organisations in pursuit of improved sustainability accounting and performance, Accounting, Auditing and Accountability Journal, 20, 3, pp. 333-355, (2007); Adams, Carol A., Making a difference: Sustainability reporting, accountability and organisational change, Accounting, Auditing and Accountability Journal, 20, 3, pp. 382-402, (2007); Adams, Carol A., The changing portrayal of the employment of women in British banks' and retail companies' corporate annual reports, Accounting, Organizations and Society, 23, 8, pp. 781-812, (1998); Accounting Auditing and Accountability Journal, (2007); Belal, Ataur Rahman, The views of corporate managers on the current state of, and future prospects for, social reporting in Bangladesh: An engagement-based study, Accounting, Auditing and Accountability Journal, 20, 3, pp. 472-494, (2007); Green Bottom Line Environmental Accounting for Management Current Practice and Future Trends, (1998); undefined; undefined</t>
  </si>
  <si>
    <t>Adams, Renée B., Powerful CEOs and their impact on corporate performance, Review of Financial Studies, 18, 4, pp. 1403-1432, (2005); Akben Selcuk, Elif, Corporate social responsibility and financial performance: The moderating role of ownership concentration in Turkey, Sustainability (Switzerland), 11, 13, (2019); Albitar, Khaldoon, ESG disclosure and firm performance before and after IR: The moderating role of governance mechanisms, International Journal of Accounting and Information Management, 28, 3, pp. 429-444, (2020); Albitar, Khaldoon, Do corporate governance mechanisms and ESG disclosure drive CSR narrative tones?, International Journal of Finance and Economics, 28, 4, pp. 3876-3890, (2023); Aluchna, Maria, From talk to action: the effects of the non-financial reporting directive on ESG performance, Meditari Accountancy Research, 31, 7, pp. 1-25, (2022); Aras, Güler, Governance and the management of global markets, Developments in Corporate Governance and Responsibility, 2, pp. 3-21, (2011); Arena, Claudia, Environmental Reporting: Transparency to Stakeholders or Stakeholder Manipulation? An Analysis of Disclosure Tone and the Role of the Board of Directors, Corporate Social Responsibility and Environmental Management, 22, 6, pp. 346-361, (2015); Arfaoui, Feten, Ten years after the Jasmine Revolution: do social audits matter for investment and credit-granting decision-making?, EuroMed Journal of Business, 19, 4, pp. 995-1015, (2024); Bassyouny, Hesham, Beyond narrative disclosure tone: The upper echelons theory perspective, International Review of Financial Analysis, 70, (2020); Ben-Amar, Walid, Board Gender Diversity and Corporate Response to Sustainability Initiatives: Evidence from the Carbon Disclosure Project, Journal of Business Ethics, 142, 2, pp. 369-383, (2017)</t>
  </si>
  <si>
    <t>Aerts, Walter, Intra-industry imitation in corporate environmental reporting: An international perspective, Journal of Accounting and Public Policy, 25, 3, pp. 299-331, (2006); Ali, Irshad, Value creation attempts via photographs in sustainability reporting: a legitimacy theory perspective, Meditari Accountancy Research, 29, 2, pp. 247-263, (2020); Ali, Waris, Determinants of Corporate Social Responsibility (CSR) Disclosure in Developed and Developing Countries: A Literature Review, Corporate Social Responsibility and Environmental Management, 24, 4, pp. 273-294, (2017); Baldvinsdottir, Gudrun Heidur, The image of accountants: From bean counters to extreme accountants, Accounting, Auditing and Accountability Journal, 22, 6, pp. 858-882, (2009); Visual Methods in Social Research, (2001); Bansal, Pratima (Tima), Seeing is (not) believing: Managing the impressions of the firm's commitment to the natural environment, Journal of Business Ethics, 67, 2, pp. 165-180, (2006); Amazon Rekognitionimage Detection and Recognition Powered by Deep Learning Online, (2016); Beattie, Vivien A., Accounting narratives and the narrative turn in accounting research: Issues, theory, methodology, methods and a research framework, British Accounting Review, 46, 2, pp. 111-134, (2014); Bell, Emma, Visual management studies: Empirical and theoretical approaches, International Journal of Management Reviews, 15, 2, pp. 167-184, (2013); Social Science Research Principles Methods and Practices, (2012)</t>
  </si>
  <si>
    <t>Que Empresas Forman El Ibex 35 Cotizaciones Y Recomendaciones, (2022); Content Analysis in Communication Research, (1952); Bütler, Robert N., Age-ism: Another form of bigotry, Gerontologist, 9, 4, pp. 243-246, (1969); Revista Cientifica Teorias Enfoques Y Aplicaciones En Las Ciencias Sociales, (2019); A Rae Confirma A Catedra De Idadismo A Inclusion Deste Termo no Diccionario; Guia De Comunicacion Digital Para La Administracion General Del Estado; ElAlfy, Amr, Scoping the evolution of corporate social responsibility (CSR) research in the sustainable development goals (SDGS) era, Sustainability (Switzerland), 12, 14, (2020); Estanyol, Elisenda, Communicating corporate social responsibility (Csr): An analysis of the most award-winning campaigns of 2018, Profesional de la Informacion, 29, 3, pp. 1-13, (2020); undefined, (2022); Sustainability, (2022)</t>
  </si>
  <si>
    <t>Abhayawansa, Subhash Asanga, Towards a conceptual framework for non-financial reporting inclusive of pandemic and climate risk reporting, Meditari Accountancy Research, 30, 3, pp. 710-738, (2022); Journal of Corporate Citizenship, (2004); Adams, Carol A., Connecting the COVID-19 pandemic, environmental, social and governance (ESG) investing and calls for ‘harmonisation’ of sustainability reporting, Critical Perspectives on Accounting, 82, (2022); Sustainable Development Goals Disclosure Sdgd Recommendations, (2020); Akbas, Ahmet, Internal change mechanism of integrated reporting: A field study, Sustainability (Switzerland), 13, 23, (2021); Doing Critical Management Research, (2000); Columbia Business School Research Paper, (2021); Arnaboldi, Michela, Accounting, accountability, social media and big data: revolution or hype?, Accounting, Auditing and Accountability Journal, 30, 4, pp. 762-776, (2017); Sustainability Report 2021, (2021); Artificial Intelligence Gets A Seat in the Boardroom, (2017)</t>
  </si>
  <si>
    <t>Elsevier BV</t>
  </si>
  <si>
    <t>14676303; 01559982</t>
  </si>
  <si>
    <t>14502194; 1758888X</t>
  </si>
  <si>
    <t>15353966; 15353958</t>
  </si>
  <si>
    <t>Ediciones Universidad de Salamanca</t>
  </si>
  <si>
    <t>2040803X; 20408021</t>
  </si>
  <si>
    <t>All Open Access; Green Accepted Open Access; Green Open Access</t>
  </si>
  <si>
    <t>2-s2.0-54149109713</t>
  </si>
  <si>
    <t>aip</t>
  </si>
  <si>
    <t>2-s2.0-85187491040</t>
  </si>
  <si>
    <t>2-s2.0-85185666676</t>
  </si>
  <si>
    <t>2-s2.0-85163206094</t>
  </si>
  <si>
    <t>2-s2.0-85173526429</t>
  </si>
  <si>
    <t>The New Wave of CSR-Related Mainstream Accounting Research: On the Performative Effects of Literature Reviews</t>
  </si>
  <si>
    <t>Social and Environmental Accountability Journal</t>
  </si>
  <si>
    <t>10.1080/0969160X.2024.2319882</t>
  </si>
  <si>
    <t>https://www.scopus.com/inward/record.uri?eid=2-s2.0-85186396015&amp;doi=10.1080%2F0969160X.2024.2319882&amp;partnerID=40&amp;md5=3cd22ff2089522ada09d879e802ebb22</t>
  </si>
  <si>
    <t>This commentary/reflection offers a critical analysis of four articles presenting literature reviews concerning Corporate Social Responsibility (CSR) research in accounting published in North American-based or inspired accounting research journals and of the research on which they focus. This analysis is presented against the backdrop of [Gond, J.P., S. Mena, and S. Mosonyi. 2023. The performativity of literature reviewing: Constituting the corporate social responsibility literature through re-presentation and intervention. Organizational Research Methods 26, no. 2: 195–228] conceptualisation of the performative effects of literature reviews, examinations of the recent resurgence of CSR research in top-tier North American-based accounting journals offered by well-established social and environmental accounting (SEA) researchers, as well as in light of some of the many reviews on the same or similar lines of research. Whilst previous examinations of such resurgence focused on regular articles, this reflection focuses on literature reviews, which I consider a negative development in view of what they represent in terms of the self-referencing behaviour already present in the literature they review. This commentary serves the purpose of cautioning those interested in becoming acquainted with accounting research on CSR-related topics that the reviews examined should not be used as an entry point, given that they offer a rather incomplete picture of such research. Rather, they should only be used after having acquired a global view of CSR-related literature. © 2024 Elsevier B.V., All rights reserved.</t>
  </si>
  <si>
    <t>Corporate Social Responsibility; Corporate Social Responsibility Reporting; Social And Environmental Accounting</t>
  </si>
  <si>
    <t>Note</t>
  </si>
  <si>
    <t>M.C., Branco, Manuel Castelo</t>
  </si>
  <si>
    <t>Branco, Manuel Castelo (57212404634)</t>
  </si>
  <si>
    <t>Universidade do Porto, Porto, Portugal</t>
  </si>
  <si>
    <t>Branco, Manuel Castelo, Universidade do Porto, Porto, Portugal</t>
  </si>
  <si>
    <t>Abela, Mario, “A new direction? The “mainstreaming” of sustainability reporting”, Sustainability Accounting, Management and Policy Journal, 13, 6, pp. 1261-1283, (2022); Abhayawansa, Subhash Asanga, Swimming against the tide: back to single materiality for sustainability reporting, Sustainability Accounting, Management and Policy Journal, 13, 6, pp. 1361-1385, (2022); undefined, (2020); Al-Tuwaijri, Sulaiman A., The relations among environmental disclosure, environmental performance, and economic performance: A simultaneous equations approach, Accounting, Organizations and Society, 29, 5-6, pp. 447-471, (2004); Alawattage, Chandana, Opening accounting: a Manifesto, Accounting Forum, 45, 3, pp. 227-246, (2021); Ali, Waris, Determinants of Corporate Social Responsibility (CSR) Disclosure in Developed and Developing Countries: A Literature Review, Corporate Social Responsibility and Environmental Management, 24, 4, pp. 273-294, (2017); Andrew, Jane, Corporate Social Responsibility Reporting: The Last 40 Years and a Path to Sharing Future Insights, Abacus, 56, 1, pp. 35-65, (2020); BAKER, C. RICHARD, A genealogical history of positivist and critical accounting research, Accounting History, 16, 2, pp. 207-221, (2011); Kent Baker, Harold, The Review of Accounting Studies at age 25: a retrospective using bibliometric analysis, Review of Accounting Studies, 29, 2, pp. 1997-2029, (2024); Bebbington, Jan, Environmental Accounting in the European Accounting Review: A Reflection, European Accounting Review, 32, 5, pp. 1107-1128, (2023)</t>
  </si>
  <si>
    <t>21562245; 0969160X</t>
  </si>
  <si>
    <t>2-s2.0-85186396015</t>
  </si>
  <si>
    <t>Automated text analyses of sustainability &amp; integrated reporting. A literature review of empirical-quantitative research</t>
  </si>
  <si>
    <t>Journal of Global Responsibility</t>
  </si>
  <si>
    <t>10.1108/JGR-09-2022-0090</t>
  </si>
  <si>
    <t>https://www.scopus.com/inward/record.uri?eid=2-s2.0-85161461537&amp;doi=10.1108%2FJGR-09-2022-0090&amp;partnerID=40&amp;md5=eb163c520923842e7ed953f03bf88cd6</t>
  </si>
  <si>
    <t>Purpose: This study aims to focus on automated text analyses (ATAs) of sustainability and integrated reporting as a recent approach in empirical–quantitative research. Design/methodology/approach: Based on legitimacy theory, the author conducts a structured literature review and includes 38 quantitative peer-reviewed empirical (archival) studies on specific determinants and consequences of sustainability and integrated reporting. The paper makes a clear distinction between analyses of reports due to readability, tone, similarity and specific topics. In line with prior studies, it is assumed that more readable reports with less tone and similarity relate to increased reporting quality. Findings: In line with legitimacy theory, there are empirical indications that specific corporate governance variables, other firm characteristics and regulatory issues have a main impact on the quality of sustainability and integrated reporting. Furthermore, increased reporting quality leads to positive market reactions in line with the business case argument. Research limitations/implications: The author deduces useful recommendations for future research to motivate researchers to include ATA of sustainability and integrated reports. Among others, future research should recognize sustainable and behavioral corporate governance determinants and analyze other stakeholders’ reactions. Practical implications: As both stakeholders’ demands on sustainability and integrated reporting have increased since the financial crisis of 2008–2009, firms should increase the quality of reporting processes. Originality/value: This analysis makes major contributions to prior research by including both sustainability and integrated reporting, based on ATA. ATAs play a prominent role in recent empirical research to evaluate possible drivers and consequences of sustainability and integrated reports. ATA may contribute to increased validity of empirical–quantitative research in comparison to classical manual content analyses, especially due to future CSR washing analyses. © 2023 Elsevier B.V., All rights reserved.</t>
  </si>
  <si>
    <t>Automated Text Analyses; Integrated Reporting; Legitimacy Theory; Readability; Sustainability Reporting; Tone Management</t>
  </si>
  <si>
    <t>P., Velte, Patrick</t>
  </si>
  <si>
    <t>Velte, Patrick (15047313900)</t>
  </si>
  <si>
    <t>Leuphana Universität Lüneburg, Luneburg, Germany</t>
  </si>
  <si>
    <t>Velte, Patrick, Institute of Management, Leuphana Universität Lüneburg, Luneburg, Germany</t>
  </si>
  <si>
    <t>Arena, Claudia, Environmental Reporting: Transparency to Stakeholders or Stakeholder Manipulation? An Analysis of Disclosure Tone and the Role of the Board of Directors, Corporate Social Responsibility and Environmental Management, 22, 6, pp. 346-361, (2015); Barth, Mary E., The economic consequences associated with integrated report quality: Capital market and real effects, Accounting, Organizations and Society, 62, pp. 43-64, (2017); Beretta, Valentina, A tone analysis of the non-financial disclosure in the automotive industry, Sustainability (Switzerland), 13, 4, pp. 1-16, (2021); Beretta, Valentina, Does environmental, social and governance performance influence intellectual capital disclosure tone in integrated reporting?, Journal of Intellectual Capital, 20, 1, pp. 100-124, (2019); Textual Analysis in Accounting Whats Next, (2022); Breijer, Ries, The Comparability of Non-Financial Information: An Exploration of the Impact of the Non-Financial Reporting Directive (NFRD, 2014/95/EU), Accounting in Europe, 19, 2, pp. 332-361, (2022); Caglio, Ariela, Informational Content and Assurance of Textual Disclosures: Evidence on Integrated Reporting, European Accounting Review, 29, 1, pp. 55-83, (2020); Cannon, James N., 10-K Disclosure of Corporate Social Responsibility and Firms’ Competitive Advantages, European Accounting Review, 29, 1, pp. 85-113, (2020); Chakraborty, Bijitaswa, A review on textual analysis of corporate disclosure according to the evolution of different automated methods, Journal of Financial Reporting and Accounting, 18, 4, pp. 757-777, (2020); Chen, Stephen, Is corporate responsibility converging? a comparison of corporate responsibility reporting in the USA, UK, Australia, and Germany, Journal of Business Ethics, 87, SUPPL. 1, pp. 299-317, (2009)</t>
  </si>
  <si>
    <t>20412568; 20412576</t>
  </si>
  <si>
    <t>2-s2.0-85161461537</t>
  </si>
  <si>
    <t>http://dx.doi.org/10.1007/s10290-024-00531-x</t>
  </si>
  <si>
    <t>http://dx.doi.org/10.1080/13504851.2024.2363990</t>
  </si>
  <si>
    <t>http://dx.doi.org/10.1007/s10098-023-02588-y</t>
  </si>
  <si>
    <t>http://dx.doi.org/10.14207/ejsd.2023.v12n4p319</t>
  </si>
  <si>
    <t>http://dx.doi.org/10.1108/SAMPJ-10-2021-0401</t>
  </si>
  <si>
    <t>http://dx.doi.org/10.3837/tiis.2024.04.015</t>
  </si>
  <si>
    <t>http://dx.doi.org/10.1016/j.jbankfin.2024.107167</t>
  </si>
  <si>
    <t>http://dx.doi.org/10.1016/j.ribaf.2024.102303</t>
  </si>
  <si>
    <t>http://dx.doi.org/10.1016/j.jclepro.2021.126675</t>
  </si>
  <si>
    <t>http://dx.doi.org/10.1108/MEDAR-09-2019-0563</t>
  </si>
  <si>
    <t>http://dx.doi.org/10.1109/MCI.2023.3245733</t>
  </si>
  <si>
    <t>http://dx.doi.org/10.1016/j.jclepro.2023.137369</t>
  </si>
  <si>
    <t>http://dx.doi.org/10.1108/JAAR-07-2020-0137</t>
  </si>
  <si>
    <t>http://dx.doi.org/10.1016/j.eswa.2023.122162</t>
  </si>
  <si>
    <t>http://dx.doi.org/10.1186/s12913-021-07031-w</t>
  </si>
  <si>
    <t>http://dx.doi.org/10.1186/s12912-023-01293-x</t>
  </si>
  <si>
    <t>http://dx.doi.org/10.3390/su15086404</t>
  </si>
  <si>
    <t>http://dx.doi.org/10.1108/EL-02-2022-0025</t>
  </si>
  <si>
    <t>http://dx.doi.org/10.3390/f12060727</t>
  </si>
  <si>
    <t>http://dx.doi.org/10.1007/s13278-024-01209-w</t>
  </si>
  <si>
    <t>http://dx.doi.org/10.16995/ane.308</t>
  </si>
  <si>
    <t>http://dx.doi.org/10.3390/electronics12071625</t>
  </si>
  <si>
    <t>http://dx.doi.org/10.21836/PEM20150509</t>
  </si>
  <si>
    <t>http://dx.doi.org/10.7717/peerj-cs.1985</t>
  </si>
  <si>
    <t>http://dx.doi.org/10.1109/ACCESS.2024.3393830</t>
  </si>
  <si>
    <t>http://dx.doi.org/10.3389/fsufs.2021.822263</t>
  </si>
  <si>
    <t>http://dx.doi.org/10.3390/su10041153</t>
  </si>
  <si>
    <t>http://dx.doi.org/10.1186/s13326-020-00225-x</t>
  </si>
  <si>
    <t>http://dx.doi.org/10.1016/j.jmse.2023.10.001</t>
  </si>
  <si>
    <t>http://dx.doi.org/10.3390/educsci10030052</t>
  </si>
  <si>
    <t>http://dx.doi.org/10.1016/j.scs.2024.105403</t>
  </si>
  <si>
    <t>http://dx.doi.org/10.2196/27591</t>
  </si>
  <si>
    <t>http://dx.doi.org/10.1177/0963662514525556</t>
  </si>
  <si>
    <t>http://dx.doi.org/10.1002/2017GL076110</t>
  </si>
  <si>
    <t>http://dx.doi.org/10.1124/dmd.121.000420</t>
  </si>
  <si>
    <t>http://dx.doi.org/10.1530/EC-20-0480</t>
  </si>
  <si>
    <t>http://dx.doi.org/10.2196/10042</t>
  </si>
  <si>
    <t>http://dx.doi.org/10.1016/j.regsus.2023.08.002</t>
  </si>
  <si>
    <t>http://dx.doi.org/10.1029/2021GH000468</t>
  </si>
  <si>
    <t>http://dx.doi.org/10.3390/ijerph192013392</t>
  </si>
  <si>
    <t>http://dx.doi.org/10.1002/pan3.10621</t>
  </si>
  <si>
    <t>http://dx.doi.org/10.1371/journal.pmed.1001626</t>
  </si>
  <si>
    <t>In Proceedings of the First Computing Social Responsibility Workshop within the 13th Language Resources and Evaluation Conference</t>
  </si>
  <si>
    <t>Final Decision</t>
  </si>
  <si>
    <t xml:space="preserve">Excluded </t>
  </si>
  <si>
    <t>Included</t>
  </si>
  <si>
    <t>The Circular Economy A new sustainability paradigm?</t>
  </si>
  <si>
    <t>10.1016/j.jclepro.2016.12.048</t>
  </si>
  <si>
    <t>While the terms Circular Economy and sustainability are increasingly gaining traction with academia, industry, and policymakers, the similarities and differences between both concepts remain ambiguous. The relationship between the concepts is not made explicit in literature, which is blurring their conceptual contours and constrains the efficacy of using the approaches in research and practice. This research addresses this gap and aims to provide conceptual clarity by distinguishing the terms and synthesising the different types of relationships between them. We conducted an extensive literature review, employing bibliometric analysis and snowballing techniques to investigate the state of the art in the field and synthesise the similarities, differences and relationships between both terms. We identified eight different relationship types in the literature and illustrated the most evident similarities and differences between both concepts. (C) 2016 Elsevier Ltd. All rights reserved.</t>
  </si>
  <si>
    <t>Circular Economy; Sustainability; Sustainable development; Closed loop; Literature review; Circular business model</t>
  </si>
  <si>
    <t>LOOP SUPPLY CHAIN; BUSINESS; THINKING; CHINA</t>
  </si>
  <si>
    <t>Geissdoerfer, M; Savaget, P; Bocken, NMP; Hultink, EJ</t>
  </si>
  <si>
    <t>Geissdoerfer, Martin; Savaget, Paulo; Bocken, Nancy M. P.; Hultink, Erik Jan</t>
  </si>
  <si>
    <t>[Geissdoerfer, Martin; Savaget, Paulo; Bocken, Nancy M. P.] Univ Cambridge, Dept Engn, Inst Mfg, Cambridge CB3 0FS, England; [Geissdoerfer, Martin; Bocken, Nancy M. P.; Hultink, Erik Jan] Delft Univ Technol, Ind Design Engn, Landbergstr 15, NL-2628 CE Delft, Netherlands</t>
  </si>
  <si>
    <t>University of Cambridge; Delft University of Technology</t>
  </si>
  <si>
    <t>Geissdoerfer, M (corresponding author), Univ Cambridge, Dept Engn, Inst Mfg, Cambridge CB3 0FS, England.</t>
  </si>
  <si>
    <t>ml733@cam.ac.uk</t>
  </si>
  <si>
    <t>; Geissdoerfer, Martin/B-8827-2017; Geissdoerfer, Martin/LTC-8008-2024; Savaget, Paulo/KIB-5649-2024</t>
  </si>
  <si>
    <t>Savaget, Paulo/0000-0001-7780-3010; Geissdoerfer, Martin/0000-0002-0789-4428; Bocken, Nancy/0000-0003-0137-4074</t>
  </si>
  <si>
    <t>Engineering and Physical Sciences Research Council [EP/I033351/1] Funding Source: researchfish; EPSRC [EP/I033351/1] Funding Source: UKRI</t>
  </si>
  <si>
    <t>Engineering and Physical Sciences Research Council(UK Research &amp; Innovation (UKRI)Engineering &amp; Physical Sciences Research Council (EPSRC)); EPSRC(UK Research &amp; Innovation (UKRI)Engineering &amp; Physical Sciences Research Council (EPSRC))</t>
  </si>
  <si>
    <t>FEB 1</t>
  </si>
  <si>
    <t>EI8WN</t>
  </si>
  <si>
    <t>Green Submitted, Green Accepted</t>
  </si>
  <si>
    <t>2025-09-30</t>
  </si>
  <si>
    <t>WOS:000392789000067</t>
  </si>
  <si>
    <t>Author declare no conflict of interest.</t>
  </si>
  <si>
    <t>Environmental, social, and governance (ESG) and artificial intelligence in finance: State-of-the-art and research takeaways</t>
  </si>
  <si>
    <t>Integrated Reporting and Group Decision-Making for Sustainable Development: A Bibliometric Review</t>
  </si>
  <si>
    <t>ARTIFICIAL INTELLIGENCE REVIEW</t>
  </si>
  <si>
    <t>The rapidly growing research landscape in finance, encompassing environmental, social, and governance (ESG) topics and associated Artificial Intelligence (AI) applications, presents challenges for both new researchers and seasoned practitioners. This study aims to systematically map the research area, identify knowledge gaps, and examine potential research areas for researchers and practitioners. The investigation focuses on three primary research questions: the main research themes concerning ESG and AI in finance, the evolution of research intensity and interest in these areas, and the application and evolution of AI techniques specifically in research studies within the ESG and AI in finance domain. Eight archetypical research domains were identified: (i) Trading and Investment, (ii) ESG Disclosure, Measurement and Governance, (iii) Firm Governance, (iv) Financial Markets and Instruments, (v) Risk Management, (vi) Forecasting and Valuation, (vii) Data, and (viii) Responsible Use of AI. Distinctive AI techniques were found to be employed across these archetypes. The study contributes to consolidating knowledge on the intersection of ESG, AI, and finance, offering an ontological inquiry and key takeaways for practitioners and researchers. Important insights include the popularity and crowding of the Trading and Investment domain, the growth potential of the Data archetype, and the high potential of Responsible Use of AI, despite its low publication count. By understanding the nuances of different research archetypes, researchers and practitioners can better navigate this complex landscape and contribute to a more sustainable and responsible financial sector.</t>
  </si>
  <si>
    <t>Environmental, social, and governance (ESG); Sustainable finance; Artificial intelligence in finance; Systematic literature mapping; Literature survey and review; Trends</t>
  </si>
  <si>
    <t>GREEN INNOVATION; RESPONSIBILITY; PERFORMANCE; RATINGS; GUIDELINES; MARKET; STOCKS; RISK</t>
  </si>
  <si>
    <t>The demands of society are constantly evolving, imposing significant pressures on business organizations within the context of sustainable development policy. As a result, organizations have begun to move towards promoting information disclosure through integrated reporting, transitioning from sustainability reports to financial reports. Simultaneously, decisions made to address specific problems are no longer the sole responsibility of a single individual. Challenges now revolve around group decision-making with the aim of achieving a consensus solution. To comprehend the landscape of integrated reporting and group decision-making in the scientific literature concerning sustainable development, a bibliometric review was conducted across major scientific databases from 2008 to 2023. The analysis utilized Bibliometrix, based on the R language, and Biblioshiny for graphic generation. The results indicate a quantitative increase in publications addressing integrated reporting and group decision-making in the context of sustainable development. However, a thematic isolation among existing studies was evident, pointing to an opportunity for future research to bridge the gap and establish more robust connections between the subjects.</t>
  </si>
  <si>
    <t>integrated reporting; group decision -making; sustainable development; bibliometric review</t>
  </si>
  <si>
    <t>EVOLUTION; TOOL</t>
  </si>
  <si>
    <t>10.1007/s10462-024-10708-3</t>
  </si>
  <si>
    <t>10.14207/ejsd.2024.v13n1p402</t>
  </si>
  <si>
    <t>Lim, T</t>
  </si>
  <si>
    <t>Cunha, C; Duncan, L</t>
  </si>
  <si>
    <t>Lim, Tristan</t>
  </si>
  <si>
    <t>Cunha, Carlos; Duncan, Luis</t>
  </si>
  <si>
    <t>[Lim, Tristan] Nanyang Polytech, Sch Business Management, Singapore, Singapore; [Lim, Tristan] Singapore Management Univ, Sch Comp &amp; Informat Syst, Singapore, Singapore</t>
  </si>
  <si>
    <t>Nanyang Polytechnic; Singapore Management University</t>
  </si>
  <si>
    <t>Lim, T (corresponding author), Nanyang Polytech, Sch Business Management, Singapore, Singapore.;Lim, T (corresponding author), Singapore Management Univ, Sch Comp &amp; Informat Syst, Singapore, Singapore.</t>
  </si>
  <si>
    <t>tristan_lim@nyp.edu.sg</t>
  </si>
  <si>
    <t>Lim, Tristan/HTS-3370-2023</t>
  </si>
  <si>
    <t>Lim, Tristan/0000-0002-2645-5383</t>
  </si>
  <si>
    <t>0269-2821</t>
  </si>
  <si>
    <t>1573-7462</t>
  </si>
  <si>
    <t>ARTIF INTELL REV</t>
  </si>
  <si>
    <t>Artif. Intell. Rev.</t>
  </si>
  <si>
    <t>FEB 28</t>
  </si>
  <si>
    <t>[Cunha, Carlos; Duncan, Luis] Fed Fluminense Univ, Rio De Janeiro, Brazil</t>
  </si>
  <si>
    <t>Universidade Federal Fluminense</t>
  </si>
  <si>
    <t>Cunha, C (corresponding author), Fed Fluminense Univ, Rio De Janeiro, Brazil.</t>
  </si>
  <si>
    <t>Cunha, Carlos/JZT-0332-2024</t>
  </si>
  <si>
    <t>JF3O6</t>
  </si>
  <si>
    <t>WOS:001171714100001</t>
  </si>
  <si>
    <t>HJ1L5</t>
  </si>
  <si>
    <t>WOS:001159040100009</t>
  </si>
  <si>
    <t>Renovation in environmental, social and governance (ESG) research: the application of machine learning</t>
  </si>
  <si>
    <t>Asian Review of Accounting</t>
  </si>
  <si>
    <t>10.1108/ARA-07-2023-0201</t>
  </si>
  <si>
    <t>https://www.scopus.com/inward/record.uri?eid=2-s2.0-85176099113&amp;doi=10.1108%2FARA-07-2023-0201&amp;partnerID=40&amp;md5=43aad604787585e768de81a63b19a777</t>
  </si>
  <si>
    <t>Purpose: Environmental, social and governance (ESG) factors have become increasingly important in investment decisions, leading to a surge in ESG investing and the rise of sustainable investment assets. Nevertheless, challenges in ESG disclosure, such as quantifying unstructured data, lack of guidelines and comparability, rampantly exist. ESG rating agencies play a crucial role in assessing corporate ESG performance, but concerns over their credibility and reliability persist. To address these issues, researchers are increasingly utilizing machine learning (ML) tools to enhance ESG reporting and evaluation. By leveraging ML, accounting practitioners and researchers gain deeper insights into the relationship between ESG practices and financial performance, offering a more data-driven understanding of ESG impacts on business communities. Design/methodology/approach: The authors review the current research on ESG disclosure and ESG performance disagreement, followed by the review of current ESG research with ML tools in three areas: connecting ML with ESG disclosures, integrating ML with ESG rating disagreement and employing ML with ESG in other settings. By comparing different research's ML applications in ESG research, the authors conclude the positive and negative sides of those research studies. Findings: The practice of ESG reporting and assurance is on the rise, but still in its technical infancy. ML methods offer advantages over traditional approaches in accounting, efficiently handling large, unstructured data and capturing complex patterns, contributing to their superiority. ML methods excel in prediction accuracy, making them ideal for tasks like fraud detection and financial forecasting. Their adaptability and feature interaction capabilities make them well-suited for addressing diverse and evolving accounting problems, surpassing traditional methods in accuracy and insight. Originality/value: The authors broadly review the accounting research with the ML method in ESG-related issues. By emphasizing the advantages of ML compared to traditional methods, the authors offer suggestions for future research in ML applications in ESG-related fields. © 2024 Elsevier B.V., All rights reserved.</t>
  </si>
  <si>
    <t>Environmental; Esg Rating Disagreement; Esg Reporting And Governance (esg); Machine Learning; Social</t>
  </si>
  <si>
    <t>A.Y., Zhang, Abby Yaqing; J.H., Zhang, Joseph H.</t>
  </si>
  <si>
    <t>Zhang, Abby Yaqing (58686408100); Zhang, Joseph H. (56121294000)</t>
  </si>
  <si>
    <t>58686408100; 56121294000</t>
  </si>
  <si>
    <t>University of Memphis, Memphis, United States</t>
  </si>
  <si>
    <t>Zhang, Abby Yaqing, School of Accountancy, University of Memphis, Memphis, United States; Zhang, Joseph H., School of Accountancy, University of Memphis, Memphis, United States</t>
  </si>
  <si>
    <t>Abeysekera, Amal Peter, Corporate social responsibility versus corporate shareholder responsibility: A family firm perspective, Journal of Corporate Finance, 61, (2020); Security Analysts Journal, (2020); al-Hadi, Ahmed Khamis, Corporate social responsibility performance, financial distress and firm life cycle: evidence from Australia, Accounting and Finance, 59, 2, pp. 961-989, (2019); Financial Times, (2018); Amir, Amel Zadeh, Why and how investors use ESG information: Evidence from a global survey, Financial Analysts Journal, 74, 3, pp. 87-103, (2018); Baldini, Maria Assunta, Role of Country- and Firm-Level Determinants in Environmental, Social, and Governance Disclosure, Journal of Business Ethics, 150, 1, pp. 79-98, (2018); Bao, Yang, Detecting Accounting Fraud in Publicly Traded U.S. Firms Using a Machine Learning Approach, Journal of Accounting Research, 58, 1, pp. 199-235, (2020); Barboza, Flavio Luiz De Moraes, Machine learning models and bankruptcy prediction, Expert Systems with Applications, 83, pp. 405-417, (2017); Barnea, Amir, Corporate Social Responsibility as a Conflict Between Shareholders, Journal of Business Ethics, 97, 1, pp. 71-86, (2010); Baron, David P., Managerial contracting and corporate social responsibility, Journal of Public Economics, 92, 1-2, pp. 268-288, (2008)</t>
  </si>
  <si>
    <t>13217348; 17588863</t>
  </si>
  <si>
    <t>2-s2.0-85176099113</t>
  </si>
  <si>
    <t>From financial reporting to ESG reporting: a bibliometric analysis of the evolution in corporate sustainability disclosures</t>
  </si>
  <si>
    <t>Providing a Roadmap for Future Research Agenda: A Bibliometric Literature Review of Sustainability Performance Reporting (SPR)</t>
  </si>
  <si>
    <t>Concepts and forms of greenwashing: a systematic review</t>
  </si>
  <si>
    <t>Environmental Sciences Europe</t>
  </si>
  <si>
    <t>10.1007/s10668-023-03249-2</t>
  </si>
  <si>
    <t>https://www.scopus.com/inward/record.uri?eid=2-s2.0-85159161140&amp;doi=10.1007%2Fs10668-023-03249-2&amp;partnerID=40&amp;md5=194e971b5eacf5eec2c34350e51e50f2</t>
  </si>
  <si>
    <t>10.3390/su14148523</t>
  </si>
  <si>
    <t>https://www.scopus.com/inward/record.uri?eid=2-s2.0-85136418575&amp;doi=10.3390%2Fsu14148523&amp;partnerID=40&amp;md5=b21bed7f6570ccfed9d725488a94ce2c</t>
  </si>
  <si>
    <t>10.1186/s12302-020-0300-3</t>
  </si>
  <si>
    <t>https://www.scopus.com/inward/record.uri?eid=2-s2.0-85079396069&amp;doi=10.1186%2Fs12302-020-0300-3&amp;partnerID=40&amp;md5=41d022345e30074fe17a2e98181e1f0b</t>
  </si>
  <si>
    <t>Sustainability reporting is the new language of business communication with its stakeholders under the frameworks like GRI, TCFD, and CDP. Non-financial performances of the firms are increasingly becoming the critical assessment criteria of overall corporate performance. The present bibliometric study explores the dynamics of the scientific contribution in the area of corporate reporting using the PRISMA method. Nine hundred thirty-one documents were extracted from Scopus database for the bibliometric study after carefully choosing the most relevant documents following different levels of filtering in the broad PRISMA format. An analysis of publication patterns, temporal trends, geographical spread, research focus, authorship trends was conducted. Disclosures considering institutional theory, stakeholder theory, legitimacy theory further linking to financial and non-financial performance have been attempted. The study highlighted the trending areas of research as corporate governance, ESG reporting, role of stakeholders, etc. The study brings out the need for framework-centric research on CDP, GRI, TCFD, and more empirical studies on ESG parameters relating to operational performance. Lastly the dominance of sustainability is emerging as a key differentiator and disruption tool in the business world. © 2024 Elsevier B.V., All rights reserved.</t>
  </si>
  <si>
    <t>Bibliometrics; Corporate Performance; Countries; Esg; Sustainability Reporting; Bibliography; Business Development; Corporate Strategy; Database; Financial System; Performance Assessment; Stakeholder; Sustainability</t>
  </si>
  <si>
    <t>bibliography; business development; corporate strategy; database; financial system; performance assessment; stakeholder; sustainability</t>
  </si>
  <si>
    <t>The concept of sustainability reporting is now an essential tool through which organisations demonstrate accountability to their stakeholders. The increasing market pressure coupled with the awareness of the consequences of organisations’ activities suggests the need for organisations to report their sustainability credentials. Sustainability performance reports should provide adequate information on organisations’ social, economic, and environmental performance. However, the current process through which organisations communicate their sustainability performance to stakeholders is questionable and remains a significant concern. This study assessed the current state and direction of research on sustainability performance reporting by conducting a bibliometric literature review of peer-reviewed studies on sustainability performance reporting published between 1987 and 2022. The findings highlight the misconceptions between sustainability and CSR when reporting organisations’ sustainability performance. Furthermore, businesses and scholars prioritise reporting instead of communication with stakeholders. The observed lack of engagement with stakeholders indicates that the reported performance may not reflect the impact of business activities on the three dimensions of sustainability. Rather than adopting a one-way information dissemination approach, this study concludes that the desired performance can only be achieved through two-way communication with stakeholders. © 2022 Elsevier B.V., All rights reserved.</t>
  </si>
  <si>
    <t>Bibliometric Review; Communication; Reporting; Stakeholders; Sustainability; Sustainability Performance; Sustainability Reporting; Business; Literature Review; Performance Assessment; Stakeholder; Sustainability</t>
  </si>
  <si>
    <t>business; literature review; performance assessment; stakeholder; sustainability</t>
  </si>
  <si>
    <t>Background: The aggravation of environmental problems has led companies to seek the development and commercialization of green products. Some companies mislead their stakeholders through a phenomenon called greenwashing. Results: This paper aims to explore the phenomenon of greenwashing through a systematic literature review in search of its main concepts and typologies in the past 10 years. This research has followed the proceedings of a systematic review of the literature, based on the Preferred Reporting Items for Systematic Reviews and Meta-Analyses (PRISMA). We identified a major classification of greenwashing: firm-level executional, firm-level claim, product-level executional, and product-level claim. Conclusion: It was possible to highlight and catalog the types of the phenomenon. A structure based on such type has been observed in the literature. © 2020 Elsevier B.V., All rights reserved.</t>
  </si>
  <si>
    <t>Green Marketing; Greenwashing; Systematic Review; Classification; Commercialization; Green Economy; Literature Review; Marketing; Meta-analysis; Typology</t>
  </si>
  <si>
    <t>classification; commercialization; green economy; literature review; marketing; meta-analysis; typology</t>
  </si>
  <si>
    <t>H., Diwan, Hema; B., Amarayil Sreeraman, Binilkumar</t>
  </si>
  <si>
    <t>Diwan, Hema (24075666700); Amarayil Sreeraman, Binilkumar (57196481994)</t>
  </si>
  <si>
    <t>24075666700; 57196481994</t>
  </si>
  <si>
    <t>O.A., Osobajo, Oluyomi Abayomi; A., Oke, Adekunle; A., Lawani, Ama; T.S., Omotayo, Temitope Seun; N.N., Ndubuka-McCallum, Nkeiruka N.; L.I., Obi, Lovelin Ifeoma</t>
  </si>
  <si>
    <t>Osobajo, Oluyomi Abayomi (57193540171); Oke, Adekunle (56704783500); Lawani, Ama (57191581013); Omotayo, Temitope Seun (57204843382); Ndubuka-McCallum, Nkeiruka N. (57854843000); Obi, Lovelin Ifeoma (57195319129)</t>
  </si>
  <si>
    <t>57193540171; 56704783500; 57191581013; 57204843382; 57854843000; 57195319129</t>
  </si>
  <si>
    <t>S.V., de Freitas Netto, Sebastião Vieira; M.F.F., Sobral, Marcos Felipe Falcão; A.R.B., Ribeiro, Ana Regina Bezerra; G.R.D.L., Soares, Gleibson Robert Da Luz</t>
  </si>
  <si>
    <t>de Freitas Netto, Sebastião Vieira (57214880165); Sobral, Marcos Felipe Falcão (55358933500); Ribeiro, Ana Regina Bezerra (57211887454); Soares, Gleibson Robert Da Luz (57214891244)</t>
  </si>
  <si>
    <t>57214880165; 55358933500; 57211887454; 57214891244</t>
  </si>
  <si>
    <t>Indian Institute of Management Mumbai, Mumbai, India</t>
  </si>
  <si>
    <t>Diwan, Hema, Indian Institute of Management Mumbai, Mumbai, India; Amarayil Sreeraman, Binilkumar, Indian Institute of Management Mumbai, Mumbai, India</t>
  </si>
  <si>
    <t>Robert Gordon University, Aberdeen, United Kingdom; Leeds Beckett University, Leeds, United Kingdom; Faculty of Science and Engineering, Wolverhampton, United Kingdom</t>
  </si>
  <si>
    <t>Osobajo, Oluyomi Abayomi, Robert Gordon University, Aberdeen, United Kingdom; Oke, Adekunle, Robert Gordon University, Aberdeen, United Kingdom; Lawani, Ama, Robert Gordon University, Aberdeen, United Kingdom; Omotayo, Temitope Seun, Engineering and Computing, Leeds Beckett University, Leeds, United Kingdom; Ndubuka-McCallum, Nkeiruka N., Robert Gordon University, Aberdeen, United Kingdom; Obi, Lovelin Ifeoma, Faculty of Science and Engineering, Wolverhampton, United Kingdom</t>
  </si>
  <si>
    <t>Universidade Federal Rural de Pernambuco, Recife, Brazil; Universidade Federal Rural de Pernambuco, Recife, Brazil</t>
  </si>
  <si>
    <t>de Freitas Netto, Sebastião Vieira, Universidade Federal Rural de Pernambuco, Recife, Brazil; Sobral, Marcos Felipe Falcão, Departamento de Administração, Universidade Federal Rural de Pernambuco, Recife, Brazil; Ribeiro, Ana Regina Bezerra, Departamento de Administração, Universidade Federal Rural de Pernambuco, Recife, Brazil; Soares, Gleibson Robert Da Luz, Departamento de Administração, Universidade Federal Rural de Pernambuco, Recife, Brazil</t>
  </si>
  <si>
    <t>This study was financed in part by the Coordenação de Aperfeiçoamento de Pessoal de Nível Superior—Brazil (CAPES). Acknowledgements</t>
  </si>
  <si>
    <t>Adams, Carol A., The ethical, social and environmental reporting-performance portrayal gap, Accounting, Auditing and Accountability Journal, 17, 5, pp. 731-757, (2004); Adams, Carol A., Engaging with organisations in pursuit of improved sustainability accounting and performance, Accounting, Auditing and Accountability Journal, 20, 3, pp. 333-355, (2007); Adel, Christine, Is corporate governance relevant to the quality of corporate social responsibility disclosure in large European companies?, International Journal of Accounting and Information Management, 27, 2, pp. 301-332, (2019); Akisik, Orhan, Financial performance and reviews of corporate social responsibility reports, Journal of Management Control, 25, 3-4, pp. 259-288, (2014); Akbas, Halil Emre, Determinants of voluntary greenhouse gas emission disclosure: An empirical investigation on Turkish firms, Sustainability (Switzerland), 11, 1, (2019); Akisik, Orhan, The impact of corporate social responsibility and internal controls on stakeholders’ view of the firm and financial performance, Sustainability Accounting, Management and Policy Journal, 8, 3, pp. 246-280, (2017); Akisik, Orhan, Integrated reports, external assurance and financial performance: An empirical analysis on North American firms, Sustainability Accounting, Management and Policy Journal, 11, 2, pp. 317-350, (2020); Albitar, Khaldoon, ESG disclosure and firm performance before and after IR: The moderating role of governance mechanisms, International Journal of Accounting and Information Management, 28, 3, pp. 429-444, (2020); Antoncic, Madelyn, A paradigm shift in the board room: Incorporating sustainability into corporate governance and strategic decision-making using big data and artificial intelligence, Journal of Risk Management in Financial Institutions, 13, 4, pp. 290-294, (2020); Aria, Massimo, bibliometrix: An R-tool for comprehensive science mapping analysis, Journal of Informetrics, 11, 4, pp. 959-975, (2017)</t>
  </si>
  <si>
    <t>15732975; 1387585X</t>
  </si>
  <si>
    <t>D’Adamo, Idiano, Biomethane Community: A Research Agenda towards Sustainability, Sustainability (Switzerland), 14, 8, (2022); Roca, Laurence Clément, An analysis of indicators disclosed in corporate sustainability reports, Journal of Cleaner Production, 20, 1, pp. 103-118, (2012); Gualandris, Jury, Do supply management and global sourcing matter for firm sustainability performance?: An international study, Supply Chain Management, 19, 3, pp. 258-274, (2014); Brown, Halina Szejnwald, The rise of the Global Reporting Initiative: A case of institutional entrepreneurship, Environmental Politics, 18, 2, pp. 182-200, (2009); Schaltegger, Stefan C., Sustainability accounting for companies: Catchphrase or decision support for business leaders?, Journal of World Business, 45, 4, pp. 375-384, (2010); Clarkson, Peter M., Environmental Reporting and its Relation to Corporate Environmental Performance, Abacus, 47, 1, pp. 27-60, (2011); Lcm Compendiumthe Complete World of Life Cycle Assessment Springer Verlag, (2015); Siano, Alfonso, Communicating sustainability: An operational model for evaluating corporate websites, Sustainability (Switzerland), 8, 9, (2016); Schaltegger, Stefan C., Integrative management of sustainability performance, measurement and reporting, International Journal of Accounting, Auditing and Performance Evaluation, 3, 1, pp. 1-19, (2006); Icfaian Journal of Management Research, (2009)</t>
  </si>
  <si>
    <t>Antunes de Oliveira, Danielle, The communication of the LCA: The need for guidelines to avoid Greenwashing, Espacios, 36, 5, (2015); Baum, Laura M., It's not easy being green...or is it? a content analysis of environmental claims in magazine advertisements from the United States and United Kingdom, Environmental Communication, 6, 4, pp. 423-440, (2012); Green Lies how Greenwashing can Destroy A Company, (2016); Greenpeace Book of Greenwash, (1992); Carlson, Les A., A content analysis of environmental advertising claims: A matrix method approach les carlson, Journal of Advertising, 22, 3, pp. 27-39, (1993); Chang, Chinghsun, Managing green brand equity: The perspective of perceived risk theory, Quality and Quantity, 48, 3, pp. 1753-1768, (2014); Chen, Yushan, Enhance green purchase intentions: The roles of green perceived value, green perceived risk, and green trust, Management Decision, 50, 3, pp. 502-520, (2012); Chen, Yushan, The influence of greenwash on green word-of-mouth (green WOM): The mediation effects of green perceived quality and green satisfaction, Quality and Quantity, 48, 5, pp. 2411-2425, (2014); Chen, Yushan, Green shared vision and green creativity: the mediation roles of green mindfulness and green self-efficacy, Quality and Quantity, 49, 3, pp. 1169-1184, (2015); Contreras-Pacheco, Orlando E., Fuzzy reporting as a way for a company to green wash: Perspectives from the Colombian reality, Problems and Perspectives in Management, 15, 2, pp. 526-536, (2017)</t>
  </si>
  <si>
    <t>21904707; 21904715</t>
  </si>
  <si>
    <t>2-s2.0-85159161140</t>
  </si>
  <si>
    <t>All Open Access; Gold Open Access; Green Accepted Open Access; Green Final Open Access; Green Open Access</t>
  </si>
  <si>
    <t>2-s2.0-85136418575</t>
  </si>
  <si>
    <t>2-s2.0-85079396069</t>
  </si>
  <si>
    <t>http://dx.doi.org/10.1007/s10462-024-10708-3</t>
  </si>
  <si>
    <t>http://dx.doi.org/10.14207/ejsd.2024.v13n1p402</t>
  </si>
  <si>
    <t>http://dx.doi.org/10.1016/j.jclepro.2016.12.048</t>
  </si>
  <si>
    <t>Literature survey flowchart of selecting appropriate articles</t>
  </si>
  <si>
    <r>
      <t>In </t>
    </r>
    <r>
      <rPr>
        <i/>
        <sz val="10"/>
        <color rgb="FF212529"/>
        <rFont val="Times New Roman"/>
        <family val="1"/>
      </rPr>
      <t>Proceedings of the First Computing Social Responsibility Workshop within the 13th Language Resources and Evaluation Conference</t>
    </r>
  </si>
  <si>
    <t>Answers</t>
  </si>
  <si>
    <t>Can't tell</t>
  </si>
  <si>
    <t>CASP Checklist; Systematic Review</t>
  </si>
  <si>
    <t>Category</t>
  </si>
  <si>
    <t>Question</t>
  </si>
  <si>
    <t>(Moodaley and Telukdarie, 2023b)</t>
  </si>
  <si>
    <t>Are the results of the study valid? (Section A)</t>
  </si>
  <si>
    <t>Research Question</t>
  </si>
  <si>
    <t>Did the review tackle a specific, well-defined question?</t>
  </si>
  <si>
    <t>Paper Selection</t>
  </si>
  <si>
    <t>Did the authors target the correct types of studies for inclusion?</t>
  </si>
  <si>
    <t>Relevant Studies</t>
  </si>
  <si>
    <t>Were all significant and relevant studies included in the review?</t>
  </si>
  <si>
    <t>Study Quality</t>
  </si>
  <si>
    <t>Did the authors adequately evaluate the quality of the studies included?</t>
  </si>
  <si>
    <t>Combining Results</t>
  </si>
  <si>
    <t>If the results of the review have been combined, was this approach justified?</t>
  </si>
  <si>
    <t>Clarity of Results</t>
  </si>
  <si>
    <t>Are the results of the review clear?</t>
  </si>
  <si>
    <t>What are the results? (Section B</t>
  </si>
  <si>
    <t>Precision of Results</t>
  </si>
  <si>
    <t>Are the results accurate?</t>
  </si>
  <si>
    <t>Applicability</t>
  </si>
  <si>
    <t>Are the findings applicable to the local population?</t>
  </si>
  <si>
    <t>Important Outcomes</t>
  </si>
  <si>
    <t>Were all crucial outcomes considered?</t>
  </si>
  <si>
    <t>Will the results help locally? (Section C)</t>
  </si>
  <si>
    <t>Benefits and Costs</t>
  </si>
  <si>
    <t>Are the benefits worth the harms and costs?</t>
  </si>
  <si>
    <t>Quality assessment of included papers is not systematically reported.</t>
  </si>
  <si>
    <t>Reason of Can't tell and No</t>
  </si>
  <si>
    <t>Proportion of 'Yes' responses</t>
  </si>
  <si>
    <t>Screening</t>
  </si>
  <si>
    <t>Bibliometrics Data</t>
  </si>
  <si>
    <t>Reference</t>
  </si>
  <si>
    <t>(Gutierrez-Bustamante and Espinosa-Leal, 2022)</t>
  </si>
  <si>
    <t>(Polignano et al., 2022)</t>
  </si>
  <si>
    <t>(Koloski et al., 2022)</t>
  </si>
  <si>
    <t>(Kang and Kim, 2022)</t>
  </si>
  <si>
    <t>(Angin et al., 2022)</t>
  </si>
  <si>
    <t>(Ghosh and Naskar, 2022)</t>
  </si>
  <si>
    <t>(Bingler et al., 2022)</t>
  </si>
  <si>
    <t>(Nechaev and Hain, 2023)</t>
  </si>
  <si>
    <t>(Moodaley and Telukdarie, 2023a)</t>
  </si>
  <si>
    <t>(Hillebrand et al., 2023)</t>
  </si>
  <si>
    <t>(Vinella et al., 2023)</t>
  </si>
  <si>
    <t>(Kazakov et al., 2023)</t>
  </si>
  <si>
    <t>(Gonzalez et al., 2023)</t>
  </si>
  <si>
    <t>(Zou et al., 2023)</t>
  </si>
  <si>
    <t>(Morio et al., 2024)</t>
  </si>
  <si>
    <t>(Gupta et al., 2024)</t>
  </si>
  <si>
    <t>(Li and Rockinger, 2024)</t>
  </si>
  <si>
    <t>(Schimanski et al., 2024)</t>
  </si>
  <si>
    <t>(Jakob et al., 2024)</t>
  </si>
  <si>
    <t>(Bronzini et al., 2024)</t>
  </si>
  <si>
    <t>Stage</t>
  </si>
  <si>
    <t>Count</t>
  </si>
  <si>
    <t>Records retrieved</t>
  </si>
  <si>
    <t>Records after deduplication</t>
  </si>
  <si>
    <t>Title relevance screening (kept)</t>
  </si>
  <si>
    <t>Abstract relevance screening (kept)</t>
  </si>
  <si>
    <t>Full-text/context screening (kept)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</si>
</sst>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
      <name val="Aptos Narrow"/>
      <family val="2"/>
      <charset val="178"/>
      <scheme val="minor"/>
    </font>
    <font>
      <sz val="10"/>
      <color theme="1"/>
      <name val="Times New Roman"/>
      <family val="1"/>
    </font>
    <font>
      <b/>
      <sz val="11"/>
      <color theme="1"/>
      <name val="Times New Roman"/>
      <family val="1"/>
    </font>
    <font>
      <i/>
      <sz val="10"/>
      <color rgb="FF212529"/>
      <name val="Times New Roman"/>
      <family val="1"/>
    </font>
    <font>
      <u/>
      <sz val="10"/>
      <color theme="10"/>
      <name val="Times New Roman"/>
      <family val="1"/>
    </font>
    <font>
      <sz val="11"/>
      <color theme="1"/>
      <name val="Aptos Display"/>
      <family val="1"/>
      <scheme val="major"/>
    </font>
    <font>
      <b/>
      <sz val="11"/>
      <color theme="0"/>
      <name val="Times New Roman"/>
      <family val="1"/>
    </font>
  </fonts>
  <fills count="9">
    <fill>
      <patternFill patternType="none"/>
    </fill>
    <fill>
      <patternFill patternType="gray125"/>
    </fill>
    <fill>
      <patternFill patternType="solid">
        <fgColor theme="1"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theme="0"/>
      </right>
      <top style="thin">
        <color indexed="64"/>
      </top>
      <bottom style="thin">
        <color indexed="64"/>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s>
  <cellStyleXfs count="3">
    <xf numFmtId="0" fontId="0" fillId="0" borderId="0"/>
    <xf numFmtId="0" fontId="1" fillId="0" borderId="0" applyNumberFormat="0" applyFill="0" applyBorder="0" applyAlignment="0" applyProtection="0"/>
    <xf numFmtId="0" fontId="2" fillId="0" borderId="0"/>
  </cellStyleXfs>
  <cellXfs count="31">
    <xf numFmtId="0" fontId="0" fillId="0" borderId="0" xfId="0"/>
    <xf numFmtId="0" fontId="0" fillId="0" borderId="0" xfId="0" applyAlignment="1">
      <alignment horizontal="left" vertical="top"/>
    </xf>
    <xf numFmtId="0" fontId="0" fillId="0" borderId="0" xfId="0" applyAlignment="1">
      <alignment vertical="center" wrapText="1"/>
    </xf>
    <xf numFmtId="0" fontId="3" fillId="0" borderId="0" xfId="0" applyFont="1" applyAlignment="1">
      <alignment horizontal="left" vertical="top"/>
    </xf>
    <xf numFmtId="0" fontId="3" fillId="2" borderId="0" xfId="0" applyFont="1" applyFill="1" applyAlignment="1">
      <alignment horizontal="left" vertical="top"/>
    </xf>
    <xf numFmtId="0" fontId="4" fillId="0" borderId="0" xfId="0" applyFont="1"/>
    <xf numFmtId="0" fontId="6" fillId="0" borderId="0" xfId="1" applyFont="1" applyAlignment="1">
      <alignment horizontal="left" vertical="top"/>
    </xf>
    <xf numFmtId="15" fontId="3" fillId="0" borderId="0" xfId="0" applyNumberFormat="1" applyFont="1" applyAlignment="1">
      <alignment horizontal="left" vertical="top"/>
    </xf>
    <xf numFmtId="16" fontId="3" fillId="0" borderId="0" xfId="0" applyNumberFormat="1" applyFont="1" applyAlignment="1">
      <alignment horizontal="left" vertical="top"/>
    </xf>
    <xf numFmtId="0" fontId="7" fillId="3" borderId="9" xfId="2" applyFont="1" applyFill="1" applyBorder="1" applyAlignment="1">
      <alignment horizontal="center"/>
    </xf>
    <xf numFmtId="0" fontId="7" fillId="5" borderId="3" xfId="2" applyFont="1" applyFill="1" applyBorder="1" applyAlignment="1">
      <alignment horizontal="center"/>
    </xf>
    <xf numFmtId="0" fontId="7" fillId="6" borderId="3" xfId="2" applyFont="1" applyFill="1" applyBorder="1" applyAlignment="1">
      <alignment horizontal="center"/>
    </xf>
    <xf numFmtId="0" fontId="7" fillId="7" borderId="8" xfId="2" applyFont="1" applyFill="1" applyBorder="1" applyAlignment="1">
      <alignment horizontal="center"/>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2" xfId="0" applyFont="1" applyBorder="1" applyAlignment="1">
      <alignment horizontal="left" vertical="top"/>
    </xf>
    <xf numFmtId="9" fontId="4" fillId="4" borderId="1" xfId="0" applyNumberFormat="1" applyFont="1" applyFill="1" applyBorder="1" applyAlignment="1">
      <alignment horizontal="center" vertical="center"/>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8" fillId="8" borderId="4" xfId="0" applyFont="1" applyFill="1" applyBorder="1" applyAlignment="1">
      <alignment horizontal="center"/>
    </xf>
    <xf numFmtId="0" fontId="8" fillId="8" borderId="1" xfId="0" applyFont="1" applyFill="1" applyBorder="1" applyAlignment="1">
      <alignment horizontal="center"/>
    </xf>
    <xf numFmtId="0" fontId="8" fillId="8" borderId="1" xfId="0" applyFont="1" applyFill="1" applyBorder="1" applyAlignment="1">
      <alignment horizontal="left" vertical="top"/>
    </xf>
    <xf numFmtId="0" fontId="8" fillId="8" borderId="10" xfId="0" applyFont="1" applyFill="1" applyBorder="1" applyAlignment="1">
      <alignment horizontal="left" vertical="top"/>
    </xf>
    <xf numFmtId="0" fontId="4" fillId="4" borderId="1" xfId="0" applyFont="1" applyFill="1" applyBorder="1" applyAlignment="1">
      <alignment horizontal="center" vertical="center"/>
    </xf>
  </cellXfs>
  <cellStyles count="3">
    <cellStyle name="Hyperlink" xfId="1" builtinId="8"/>
    <cellStyle name="Normal" xfId="0" builtinId="0"/>
    <cellStyle name="Normal 2" xfId="2" xr:uid="{B95BCE65-215F-488C-99E5-CB72F4535EEF}"/>
  </cellStyles>
  <dxfs count="207">
    <dxf>
      <font>
        <b val="0"/>
        <i val="0"/>
        <strike val="0"/>
        <condense val="0"/>
        <extend val="0"/>
        <outline val="0"/>
        <shadow val="0"/>
        <u val="none"/>
        <vertAlign val="baseline"/>
        <sz val="11"/>
        <color theme="1"/>
        <name val="Aptos Display"/>
        <family val="1"/>
        <scheme val="major"/>
      </font>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1"/>
        <scheme val="major"/>
      </font>
      <fill>
        <patternFill patternType="solid">
          <fgColor indexed="64"/>
          <bgColor theme="4" tint="0.79998168889431442"/>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ptos Display"/>
        <family val="1"/>
        <scheme val="major"/>
      </font>
      <fill>
        <patternFill patternType="solid">
          <fgColor indexed="64"/>
          <bgColor theme="4"/>
        </patternFill>
      </fill>
      <alignment horizontal="center" vertical="bottom"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border>
        <bottom style="thin">
          <color indexed="64"/>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u val="none"/>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font>
        <strike val="0"/>
        <outline val="0"/>
        <shadow val="0"/>
        <vertAlign val="baseline"/>
        <sz val="10"/>
        <name val="Times New Roman"/>
        <family val="1"/>
        <scheme val="none"/>
      </font>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
      <font>
        <strike val="0"/>
        <outline val="0"/>
        <shadow val="0"/>
        <u val="none"/>
        <vertAlign val="baseline"/>
        <sz val="10"/>
        <color theme="1"/>
        <name val="Times New Roman"/>
        <family val="1"/>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137160</xdr:colOff>
      <xdr:row>2</xdr:row>
      <xdr:rowOff>53340</xdr:rowOff>
    </xdr:from>
    <xdr:to>
      <xdr:col>26</xdr:col>
      <xdr:colOff>0</xdr:colOff>
      <xdr:row>19</xdr:row>
      <xdr:rowOff>144422</xdr:rowOff>
    </xdr:to>
    <xdr:pic>
      <xdr:nvPicPr>
        <xdr:cNvPr id="3" name="Picture 2">
          <a:extLst>
            <a:ext uri="{FF2B5EF4-FFF2-40B4-BE49-F238E27FC236}">
              <a16:creationId xmlns:a16="http://schemas.microsoft.com/office/drawing/2014/main" id="{514882D4-5E87-3818-1B76-D55EC6447E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95400" y="419100"/>
          <a:ext cx="7772400" cy="320004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282D01-B265-41F0-A374-B9468B0E213E}" name="Table2" displayName="Table2" ref="A1:BT69" totalsRowShown="0" headerRowDxfId="206" dataDxfId="205">
  <autoFilter ref="A1:BT69" xr:uid="{5E282D01-B265-41F0-A374-B9468B0E213E}"/>
  <tableColumns count="72">
    <tableColumn id="1" xr3:uid="{3011F78A-4A2F-4F42-AE9F-74C4842A1F4B}" name="Row Number" dataDxfId="204"/>
    <tableColumn id="2" xr3:uid="{55261F9A-EBD9-4781-AF4A-B77FE784A4D9}" name="Article Title" dataDxfId="203"/>
    <tableColumn id="3" xr3:uid="{9ACABE30-AADC-42DA-A0FC-E9C13AB1C4A7}" name="Publication Year" dataDxfId="202"/>
    <tableColumn id="4" xr3:uid="{7DBF5B03-F199-4132-8948-B2F016D83ED4}" name="Source Title" dataDxfId="201"/>
    <tableColumn id="5" xr3:uid="{5C71B9FF-8328-46AF-8234-CF36A3160960}" name="DOI" dataDxfId="200"/>
    <tableColumn id="6" xr3:uid="{EFD4D304-BC13-4E87-911D-CB2E3CA9DB47}" name="DOI Link" dataDxfId="199"/>
    <tableColumn id="7" xr3:uid="{0FC147EC-FB7C-4ED4-AC71-C05C0F14574D}" name="Abstract" dataDxfId="198"/>
    <tableColumn id="8" xr3:uid="{9638F29C-0FBE-461F-A19C-1518137BE1E8}" name="Author Keywords" dataDxfId="197"/>
    <tableColumn id="9" xr3:uid="{69B602EB-C675-4185-BCB8-E4DC15CB3C12}" name="Keywords Plus" dataDxfId="196"/>
    <tableColumn id="10" xr3:uid="{F2A6749A-3D57-4435-B084-031C8997B383}" name="Language" dataDxfId="195"/>
    <tableColumn id="11" xr3:uid="{CAFD607D-E85F-487B-B246-78991FB9EA34}" name="Document Type" dataDxfId="194"/>
    <tableColumn id="12" xr3:uid="{1643FB5E-1637-42D7-B5C5-EDF9D5388F73}" name="Cited Reference Count" dataDxfId="193"/>
    <tableColumn id="14" xr3:uid="{E9857DB6-FDB2-4A76-81AA-91D709EDA3E5}" name="Authors" dataDxfId="192"/>
    <tableColumn id="15" xr3:uid="{8CC3C6AC-F70F-4AA3-80BC-F732C7F0496D}" name="Book Authors" dataDxfId="191"/>
    <tableColumn id="16" xr3:uid="{BC3266EB-93C2-4591-9FF8-D11D3B493C00}" name="Book Editors" dataDxfId="190"/>
    <tableColumn id="17" xr3:uid="{A8331D70-226A-43E6-825B-9532495B9C26}" name="Book Group Authors" dataDxfId="189"/>
    <tableColumn id="18" xr3:uid="{4025AE1E-F238-4E23-8E0D-B65145D1C951}" name="Author Full Names" dataDxfId="188"/>
    <tableColumn id="19" xr3:uid="{B70858D2-FD13-4D34-AAFA-AA1D35F24A52}" name="Book Author Full Names" dataDxfId="187"/>
    <tableColumn id="20" xr3:uid="{BAA69395-9000-4DC4-A0E3-695151E06859}" name="Group Authors" dataDxfId="186"/>
    <tableColumn id="21" xr3:uid="{B960C6A5-6961-4688-9048-7E0BEE2C10A3}" name="Book Series Title" dataDxfId="185"/>
    <tableColumn id="22" xr3:uid="{3507581C-AE58-487A-9839-CDF809696829}" name="Book Series Subtitle" dataDxfId="184"/>
    <tableColumn id="23" xr3:uid="{85A76D34-7D04-4768-AA93-7F52351C9159}" name="Conference Title" dataDxfId="183"/>
    <tableColumn id="24" xr3:uid="{E2C51E40-59B0-4A5A-BEEF-4BC2B4F45A4E}" name="Conference Date" dataDxfId="182"/>
    <tableColumn id="25" xr3:uid="{0B7A1F47-CF7A-4FD2-8C90-7BA70FC89980}" name="Conference Location" dataDxfId="181"/>
    <tableColumn id="26" xr3:uid="{CFF92AC7-6BE2-4712-881F-92CDFA27584F}" name="Conference Sponsor" dataDxfId="180"/>
    <tableColumn id="27" xr3:uid="{73789C26-66A9-40FA-96F9-FB3CFF8BC4DD}" name="Conference Host" dataDxfId="179"/>
    <tableColumn id="28" xr3:uid="{0470B017-7CE6-4D8C-B0AC-D1D19D0A3AD1}" name="Addresses" dataDxfId="178"/>
    <tableColumn id="29" xr3:uid="{9FFCC6BE-D1C5-4B34-8D43-B886161A808C}" name="Affiliations" dataDxfId="177"/>
    <tableColumn id="30" xr3:uid="{CB644AAF-52DC-4602-82B5-B34EA9DD00D1}" name="Reprint Addresses" dataDxfId="176"/>
    <tableColumn id="31" xr3:uid="{468F1AE2-59CA-414A-B4EC-0AE21C1757AF}" name="Email Addresses" dataDxfId="175"/>
    <tableColumn id="32" xr3:uid="{D61646D8-364C-43EB-BE7B-69AA76ED8606}" name="Researcher Ids" dataDxfId="174"/>
    <tableColumn id="33" xr3:uid="{CE1E1EED-1A86-4D61-847F-79599A2A27A5}" name="ORCIDs" dataDxfId="173"/>
    <tableColumn id="34" xr3:uid="{DAEB7B3D-1F5A-478E-85A6-EE201D52DAC4}" name="Funding Orgs" dataDxfId="172"/>
    <tableColumn id="35" xr3:uid="{024F809B-B804-4A88-A992-7E5198593CB1}" name="Funding Name Preferred" dataDxfId="171"/>
    <tableColumn id="36" xr3:uid="{6A318DD6-CAAB-4FFA-B741-42DA1406CEB3}" name="Funding Text" dataDxfId="170"/>
    <tableColumn id="37" xr3:uid="{ED4C5601-C330-4678-A862-D8315259CED2}" name="Cited References" dataDxfId="169"/>
    <tableColumn id="38" xr3:uid="{D56371B8-238B-42D9-BD85-A758ADB5F129}" name="Times Cited, WoS Core" dataDxfId="168"/>
    <tableColumn id="39" xr3:uid="{4D8C14A0-FBE2-486E-B8BF-95DC878BD876}" name="Times Cited, All Databases" dataDxfId="167"/>
    <tableColumn id="40" xr3:uid="{5311379B-EEEE-4C2B-A2C1-DA8F57203508}" name="180 Day Usage Count" dataDxfId="166"/>
    <tableColumn id="41" xr3:uid="{BFCF00B1-DBED-484C-A6D2-D7AA544A8840}" name="Since 2013 Usage Count" dataDxfId="165"/>
    <tableColumn id="42" xr3:uid="{466DEC99-3297-40FF-9D91-7C385AEED7A5}" name="Publisher" dataDxfId="164"/>
    <tableColumn id="43" xr3:uid="{D2377097-FD5B-477F-9174-8EBE24539E25}" name="Publisher City" dataDxfId="163"/>
    <tableColumn id="44" xr3:uid="{DC1C43F0-D69B-4077-B4F0-0BACA9D4A46D}" name="Publisher Address" dataDxfId="162"/>
    <tableColumn id="45" xr3:uid="{F48E0C21-20B2-4994-9E9F-D1322F0810A3}" name="ISSN" dataDxfId="161"/>
    <tableColumn id="46" xr3:uid="{A0BDEA0C-F9F2-4680-A866-2560913FBA4E}" name="eISSN" dataDxfId="160"/>
    <tableColumn id="47" xr3:uid="{072E1BD3-38C0-47CB-8927-2A61C233F26F}" name="ISBN" dataDxfId="159"/>
    <tableColumn id="48" xr3:uid="{47121433-B52E-409F-A72D-485AD9C65F3C}" name="Journal Abbreviation" dataDxfId="158"/>
    <tableColumn id="49" xr3:uid="{8223C3D1-5FAD-4300-915A-464C1ABFBB05}" name="Journal ISO Abbreviation" dataDxfId="157"/>
    <tableColumn id="50" xr3:uid="{04536D9B-45C1-4E59-89F3-6C2907C02169}" name="Publication Date" dataDxfId="156"/>
    <tableColumn id="51" xr3:uid="{E6ED3995-BC58-472C-A368-BBA2BF2DE189}" name="Volume" dataDxfId="155"/>
    <tableColumn id="52" xr3:uid="{52AC43AC-5E50-4124-8F9C-855115837010}" name="Issue" dataDxfId="154"/>
    <tableColumn id="53" xr3:uid="{FA2C10CE-692D-4E33-9629-66745AA9A64C}" name="Part Number" dataDxfId="153"/>
    <tableColumn id="54" xr3:uid="{1D1DD312-5F8F-45DD-8F54-A4B2F657E0E3}" name="Supplement" dataDxfId="152"/>
    <tableColumn id="55" xr3:uid="{20A94845-081C-4F0C-A121-FC582BBA64C5}" name="Special Issue" dataDxfId="151"/>
    <tableColumn id="56" xr3:uid="{A2A61B37-6EF4-4D6B-AC3A-7B3222CD9EE7}" name="Meeting Abstract" dataDxfId="150"/>
    <tableColumn id="57" xr3:uid="{DFE85276-A410-4A01-B030-180DBC7E6944}" name="Start Page" dataDxfId="149"/>
    <tableColumn id="58" xr3:uid="{6D7F078F-35ED-4334-8841-CC0DEFD1C1C6}" name="End Page" dataDxfId="148"/>
    <tableColumn id="59" xr3:uid="{F602FE12-61BF-4C35-A846-C8946BC2543A}" name="Article Number" dataDxfId="147"/>
    <tableColumn id="60" xr3:uid="{976C3FDB-8DE5-4916-BCD7-D327CD9F12B7}" name="Book DOI" dataDxfId="146"/>
    <tableColumn id="61" xr3:uid="{A2873732-5479-4FCD-A9D7-1E8F1CE2CD5A}" name="Early Access Date" dataDxfId="145"/>
    <tableColumn id="62" xr3:uid="{87E03E66-6540-4C1E-A0D1-4B7F6498BCC1}" name="Number of Pages" dataDxfId="144"/>
    <tableColumn id="63" xr3:uid="{1766C034-1E05-4F8B-ACA6-0E3BB5812975}" name="WoS Categories" dataDxfId="143"/>
    <tableColumn id="64" xr3:uid="{56D4F7F9-1C8E-46FB-A8A7-C973C63E6572}" name="Web of Science Index" dataDxfId="142"/>
    <tableColumn id="65" xr3:uid="{E9100DBD-FD47-43CD-A284-105136FFF336}" name="Research Areas" dataDxfId="141"/>
    <tableColumn id="66" xr3:uid="{253B621A-FF51-445C-BBCB-DEF27FC3D91F}" name="IDS Number" dataDxfId="140"/>
    <tableColumn id="67" xr3:uid="{3CB5CDE3-605F-4586-B33D-CFFF127E9B07}" name="Pubmed Id" dataDxfId="139"/>
    <tableColumn id="68" xr3:uid="{16A1BCF2-51A5-4CA4-A0BC-5D908068FFE3}" name="Open Access Designations" dataDxfId="138"/>
    <tableColumn id="69" xr3:uid="{13E7E5AD-0998-42DE-B8D1-8A528361EA55}" name="Highly Cited Status" dataDxfId="137"/>
    <tableColumn id="70" xr3:uid="{B7D63475-38B8-44C6-BC66-DF5C4BBA2B5D}" name="Hot Paper Status" dataDxfId="136"/>
    <tableColumn id="71" xr3:uid="{51FFB63B-B9D8-4DEF-A3E1-CEF00B0459AC}" name="Date of Export" dataDxfId="135"/>
    <tableColumn id="72" xr3:uid="{F1651434-2142-4CF1-BD92-DA03BC88F8CE}" name="UT (Unique WOS ID)" dataDxfId="134"/>
    <tableColumn id="73" xr3:uid="{746C9BF4-E28C-4DFD-90ED-5C5CA02DB9C7}" name="Web of Science Record" dataDxfId="13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500FA-0593-47F3-8A38-589D8801F5A9}" name="Table1" displayName="Table1" ref="A1:AU90" totalsRowShown="0" headerRowDxfId="132" dataDxfId="131">
  <autoFilter ref="A1:AU90" xr:uid="{3C3500FA-0593-47F3-8A38-589D8801F5A9}"/>
  <tableColumns count="47">
    <tableColumn id="1" xr3:uid="{19B592CA-2923-4B95-B8CA-D48AC8EF27B4}" name="Row Number" dataDxfId="130"/>
    <tableColumn id="2" xr3:uid="{2B197C41-D401-4B9F-9507-FEADB7098B70}" name="Title" dataDxfId="129"/>
    <tableColumn id="3" xr3:uid="{AA49C5DB-5118-444A-97FC-7EEF96B3C57D}" name="Year" dataDxfId="128"/>
    <tableColumn id="4" xr3:uid="{DFD73E45-7A0D-47E2-8438-8C9C8B98C82B}" name="Source title" dataDxfId="127"/>
    <tableColumn id="5" xr3:uid="{746A7183-56BC-4D15-9553-782B7370F558}" name="DOI" dataDxfId="126"/>
    <tableColumn id="6" xr3:uid="{AF9179BB-F1DA-462A-B206-2332C10828C0}" name="Link" dataDxfId="125"/>
    <tableColumn id="7" xr3:uid="{3C133C5B-CEB5-444F-BDC9-217A90ED65C3}" name="Abstract" dataDxfId="124"/>
    <tableColumn id="8" xr3:uid="{A6FEE9F6-A0E7-4335-BB4A-E9D376A9D4D9}" name="Author Keywords" dataDxfId="123"/>
    <tableColumn id="9" xr3:uid="{A691C016-CB8F-4548-87CB-D5071FF3AE20}" name="Index Keywords" dataDxfId="122"/>
    <tableColumn id="13" xr3:uid="{910EA8FF-9190-45CA-B860-3545BAA7B515}" name="Language of Original Document" dataDxfId="121"/>
    <tableColumn id="14" xr3:uid="{3A0CFEE1-E79B-4C87-80C4-C04C1099D7D3}" name="Document Type" dataDxfId="120"/>
    <tableColumn id="16" xr3:uid="{722B7ED6-7793-4747-89CF-FB268C2FE57D}" name="Cited by" dataDxfId="119"/>
    <tableColumn id="10" xr3:uid="{8C9B068B-23F7-47A5-B69C-A13F6E149D8A}" name="Authors" dataDxfId="118"/>
    <tableColumn id="11" xr3:uid="{7BF1E4A5-79E8-4772-BCE9-52EA34CEBA36}" name="Author full names" dataDxfId="117"/>
    <tableColumn id="12" xr3:uid="{139253D0-E8D0-4345-8E84-EACD77752C72}" name="Author(s) ID" dataDxfId="116"/>
    <tableColumn id="17" xr3:uid="{A61A7802-6330-49F1-9D96-D1BB79E029D1}" name="Volume" dataDxfId="115"/>
    <tableColumn id="18" xr3:uid="{F36A9C72-8CA6-4B5D-BCBF-8547E963D2C0}" name="Issue" dataDxfId="114"/>
    <tableColumn id="19" xr3:uid="{90EA2BA3-D166-4A89-AA67-271D0C3A267A}" name="Art. No." dataDxfId="113"/>
    <tableColumn id="20" xr3:uid="{B890A723-FB44-42BF-B1ED-7FF8DFD62B4D}" name="Page start" dataDxfId="112"/>
    <tableColumn id="21" xr3:uid="{3CDCAA11-A123-414C-9847-4811FEC1E8A4}" name="Page end" dataDxfId="111"/>
    <tableColumn id="22" xr3:uid="{10DFE048-1E17-4A82-9AAE-3B9F52FF9751}" name="Page count" dataDxfId="110"/>
    <tableColumn id="23" xr3:uid="{EF65438B-3607-4F11-ABD4-88FF70A097FE}" name="Affiliations" dataDxfId="109"/>
    <tableColumn id="24" xr3:uid="{37B97CA6-FCBF-4607-BACC-63A6A8ED76A8}" name="Authors with affiliations" dataDxfId="108"/>
    <tableColumn id="25" xr3:uid="{B18E4F49-3E44-4792-8B85-0D0AD24CB9AF}" name="Molecular Sequence Numbers" dataDxfId="107"/>
    <tableColumn id="26" xr3:uid="{C72B04AA-932F-440B-ABA0-7480FAC9C6EE}" name="Chemicals/CAS" dataDxfId="106"/>
    <tableColumn id="27" xr3:uid="{25DC4B68-2D19-412C-A473-E151E6249654}" name="Tradenames" dataDxfId="105"/>
    <tableColumn id="28" xr3:uid="{028D2C81-A526-457F-9F56-3A35621C361D}" name="Manufacturers" dataDxfId="104"/>
    <tableColumn id="29" xr3:uid="{45C05CDC-9FEA-4802-95A1-78EFC77A1016}" name="Funding Details" dataDxfId="103"/>
    <tableColumn id="30" xr3:uid="{568F9737-0B44-48A3-9115-E3668FE54956}" name="Funding Texts" dataDxfId="102"/>
    <tableColumn id="31" xr3:uid="{B11CBC82-4AA6-4351-9668-4A449DBEC6B5}" name="References" dataDxfId="101"/>
    <tableColumn id="32" xr3:uid="{D4297EDC-B8AE-4334-AACF-C1387CDDA631}" name="Correspondence Address" dataDxfId="100"/>
    <tableColumn id="33" xr3:uid="{48211358-92C0-4ECE-8833-1213716344F5}" name="Editors" dataDxfId="99"/>
    <tableColumn id="34" xr3:uid="{395D338C-4E9D-4108-89BD-010BDFDD4775}" name="Publisher" dataDxfId="98"/>
    <tableColumn id="35" xr3:uid="{701C86BA-50E7-41DE-96B0-C492BEF0CAFF}" name="Sponsors" dataDxfId="97"/>
    <tableColumn id="36" xr3:uid="{6633152A-0E32-4014-B819-CD815D2B9811}" name="Conference name" dataDxfId="96"/>
    <tableColumn id="37" xr3:uid="{721CADE9-D01C-4D5D-ABE0-61AC6275F1E3}" name="Conference date" dataDxfId="95"/>
    <tableColumn id="38" xr3:uid="{17E48E1D-4FC0-4D57-8086-BA858FAF4F32}" name="Conference location" dataDxfId="94"/>
    <tableColumn id="39" xr3:uid="{E0C39668-A115-425A-BE2A-7B93368A0310}" name="Conference code" dataDxfId="93"/>
    <tableColumn id="40" xr3:uid="{3D90D0FD-42B5-478B-A0DC-C40A8C782026}" name="ISSN" dataDxfId="92"/>
    <tableColumn id="41" xr3:uid="{87004799-90B6-445B-A51E-5A4DEF4526AA}" name="ISBN" dataDxfId="91"/>
    <tableColumn id="42" xr3:uid="{F778982B-7CBA-45A4-B133-8FA7EC71C5CE}" name="CODEN" dataDxfId="90"/>
    <tableColumn id="43" xr3:uid="{85335171-B4AD-49C8-874A-89FB6E604FE5}" name="PubMed ID" dataDxfId="89"/>
    <tableColumn id="44" xr3:uid="{62F29233-4BDE-4F50-98AE-ACEB919171D6}" name="Abbreviated Source Title" dataDxfId="88"/>
    <tableColumn id="45" xr3:uid="{0E96CA9D-A988-4B66-95AA-3CEF5727C103}" name="Publication Stage" dataDxfId="87"/>
    <tableColumn id="46" xr3:uid="{147DF4E2-0B46-4A33-9A70-31BCFDCC4A57}" name="Open Access" dataDxfId="86"/>
    <tableColumn id="15" xr3:uid="{D394A0B7-D916-404C-AC26-2B33A167C10D}" name="Source" dataDxfId="85"/>
    <tableColumn id="47" xr3:uid="{6BE1BE0E-8BD1-41B7-8E01-A44FB3C36BFD}" name="EID" dataDxfId="8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58E7FE-81CB-48A7-BAA4-6E179136C2B1}" name="Table4" displayName="Table4" ref="A1:U5" totalsRowShown="0" headerRowDxfId="83" dataDxfId="82">
  <autoFilter ref="A1:U5" xr:uid="{6C58E7FE-81CB-48A7-BAA4-6E179136C2B1}"/>
  <tableColumns count="21">
    <tableColumn id="1" xr3:uid="{8D4DB4E1-FBBF-49D9-8CEF-AC5B15E69F49}" name="Row Number" dataDxfId="81"/>
    <tableColumn id="2" xr3:uid="{10D42D9A-43EA-47F6-AECC-EE3468B8D187}" name="Title" dataDxfId="80"/>
    <tableColumn id="3" xr3:uid="{C25885F4-47FC-4570-BDF4-132313403062}" name="Publication year" dataDxfId="79"/>
    <tableColumn id="4" xr3:uid="{183063F8-5777-4F4E-8499-E7F4E6C9CF2B}" name="Source (Journal / Proceedings)" dataDxfId="78"/>
    <tableColumn id="5" xr3:uid="{FF1F4366-24B5-42D2-A212-E76594E97520}" name="DOI" dataDxfId="77"/>
    <tableColumn id="6" xr3:uid="{8AE0B761-F02A-4C48-A138-908A8B295609}" name="URL" dataDxfId="76"/>
    <tableColumn id="7" xr3:uid="{B03585DD-56F0-42E7-BD28-FCC376078A85}" name="Abstract" dataDxfId="75"/>
    <tableColumn id="8" xr3:uid="{05C84252-EAFF-4120-AF0B-30D3A94706D8}" name="Author Keywords" dataDxfId="74"/>
    <tableColumn id="9" xr3:uid="{9A136881-6B4A-463E-BBEE-CB247AD3CE0B}" name="Keywords Plus" dataDxfId="73"/>
    <tableColumn id="10" xr3:uid="{EC67CD3B-5A37-42D9-A27C-6156B62EBE01}" name="Language" dataDxfId="72"/>
    <tableColumn id="11" xr3:uid="{A5135CCD-311B-4F93-BAA3-0B26B74623CE}" name="Document type" dataDxfId="71"/>
    <tableColumn id="12" xr3:uid="{AFF3BB0B-1B5A-44B0-91AC-976B7E0A56B9}" name="Total Cited" dataDxfId="70"/>
    <tableColumn id="13" xr3:uid="{FB159A69-1BB9-4926-B881-5CA4BFF1CFFD}" name="Authors" dataDxfId="69"/>
    <tableColumn id="14" xr3:uid="{1C6D2875-2523-4772-A76F-331BFEBEF9C8}" name="Affiliation(s)" dataDxfId="68"/>
    <tableColumn id="15" xr3:uid="{414B4D67-0D34-4887-B13A-AD3DA621054D}" name="CODEN" dataDxfId="67"/>
    <tableColumn id="16" xr3:uid="{5BF98024-826A-4AA6-B93D-075045186D7F}" name="Corresponding Author" dataDxfId="66"/>
    <tableColumn id="17" xr3:uid="{B6BE0D3C-02D6-4D4C-AB56-071B118703E5}" name="Page Numbers" dataDxfId="65"/>
    <tableColumn id="18" xr3:uid="{02212624-6901-42E0-ADB8-63E334CDC092}" name="Pages from–to" dataDxfId="64"/>
    <tableColumn id="19" xr3:uid="{8523584B-1416-4099-9E01-53D9D394DC08}" name="Publication Stage" dataDxfId="63"/>
    <tableColumn id="20" xr3:uid="{0BDE765D-5D18-4636-8B3E-6ED64EB1CA03}" name="Publisher" dataDxfId="62"/>
    <tableColumn id="21" xr3:uid="{848D97C1-5FD9-4F28-9DBD-279A2C8F9B6F}" name="Volume" dataDxfId="6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E32E66-7F11-42B1-88A1-0273322CC2B2}" name="Table6" displayName="Table6" ref="A2:R142" totalsRowShown="0" dataDxfId="60">
  <autoFilter ref="A2:R142" xr:uid="{62E32E66-7F11-42B1-88A1-0273322CC2B2}"/>
  <tableColumns count="18">
    <tableColumn id="1" xr3:uid="{638DA96B-DDAB-40B0-8066-90614F31CA94}" name="Row Number" dataDxfId="59"/>
    <tableColumn id="2" xr3:uid="{6F1F5D48-8C9F-4C2C-9524-B06F710749AF}" name="Title" dataDxfId="58"/>
    <tableColumn id="3" xr3:uid="{9040DFEC-1B58-4082-873C-FEE0CE9946E6}" name="Year" dataDxfId="57"/>
    <tableColumn id="4" xr3:uid="{A341DC88-DE65-4CAA-A6B8-952C723EBD6E}" name="Source title" dataDxfId="56"/>
    <tableColumn id="5" xr3:uid="{F52EAEB8-84CB-4259-8349-3CFC3D880650}" name="DOI" dataDxfId="55"/>
    <tableColumn id="6" xr3:uid="{A65EF60E-77EB-4F52-9E18-937A05073311}" name="Link" dataDxfId="54"/>
    <tableColumn id="7" xr3:uid="{794BFE2E-9CC7-4821-A0B8-B1E1EB0DC0BD}" name="Abstract" dataDxfId="53"/>
    <tableColumn id="8" xr3:uid="{E9433A16-C635-4739-BB0E-F965BD7A9B69}" name="Author Keywords" dataDxfId="52"/>
    <tableColumn id="9" xr3:uid="{FD6A4C45-C11D-42E2-86F6-1B724225B0AD}" name="Index Keywords" dataDxfId="51"/>
    <tableColumn id="10" xr3:uid="{FA4EE9AA-8C75-42CE-AF2B-08187AEAB696}" name="Language of Original Document" dataDxfId="50"/>
    <tableColumn id="11" xr3:uid="{7176C982-33AE-4258-A04C-7025F2154989}" name="Document Type" dataDxfId="49"/>
    <tableColumn id="12" xr3:uid="{8D2FB330-52E6-476E-9783-E56C7EEAB78D}" name="Cited by" dataDxfId="48"/>
    <tableColumn id="13" xr3:uid="{2F52F5F1-5891-4C7E-A333-D4B65F4AA12D}" name="Authors" dataDxfId="47"/>
    <tableColumn id="14" xr3:uid="{5D07AB2A-AAA7-425C-B803-5FD6EFB01167}" name="Source" dataDxfId="46"/>
    <tableColumn id="15" xr3:uid="{EEE05B56-7BB1-462A-9C6F-F931B5940687}" name="Title Relevant" dataDxfId="45"/>
    <tableColumn id="16" xr3:uid="{6B17414D-3197-4E76-99BA-82BC977BFA18}" name="Abstract Relevant" dataDxfId="44"/>
    <tableColumn id="17" xr3:uid="{DABC1B7E-72D5-4CF0-AAD4-168E984BF4AC}" name="Content Relevant" dataDxfId="43"/>
    <tableColumn id="18" xr3:uid="{AB5ECB2E-FB90-4532-8F94-5568001D362D}" name="Final Decision"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C6080D-35AB-4E9A-A32C-43EC9D2A2C46}" name="Table3" displayName="Table3" ref="A1:B6" totalsRowShown="0" headerRowDxfId="41" headerRowBorderDxfId="40" tableBorderDxfId="39" totalsRowBorderDxfId="38">
  <autoFilter ref="A1:B6" xr:uid="{01C6080D-35AB-4E9A-A32C-43EC9D2A2C46}"/>
  <tableColumns count="2">
    <tableColumn id="1" xr3:uid="{6B45F13B-D223-4466-BAA1-408A547EB110}" name="Stage" dataDxfId="37"/>
    <tableColumn id="2" xr3:uid="{1ED412C5-CD66-4C3C-A9CF-3EDE2D74588F}" name="Count" dataDxfId="36"/>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08A701-813A-4BFC-AC1F-BFF8437AF2B4}" name="Table8" displayName="Table8" ref="A1:R22" totalsRowShown="0" headerRowDxfId="35" dataDxfId="34">
  <autoFilter ref="A1:R22" xr:uid="{2708A701-813A-4BFC-AC1F-BFF8437AF2B4}"/>
  <tableColumns count="18">
    <tableColumn id="1" xr3:uid="{8E551669-F1BF-4FD6-A5DA-F26F13403E21}" name="Row Number" dataDxfId="33"/>
    <tableColumn id="14" xr3:uid="{D6CF21C5-0378-4D0B-A32F-B69C8235D181}" name="Reference" dataDxfId="32"/>
    <tableColumn id="2" xr3:uid="{EFAF9E43-CD55-40CF-A355-2BC16288DAF8}" name="Title" dataDxfId="31"/>
    <tableColumn id="3" xr3:uid="{E8FB87B8-A8E9-424C-88A4-25AC14942FD2}" name="Year" dataDxfId="30"/>
    <tableColumn id="4" xr3:uid="{3C62C5D3-00E1-4D7A-8CFB-E6329F8A3E5F}" name="Source title" dataDxfId="29"/>
    <tableColumn id="5" xr3:uid="{8F3D4FC4-3DCF-46F4-8E80-7C488CF780A0}" name="DOI" dataDxfId="28"/>
    <tableColumn id="6" xr3:uid="{46B93385-6A59-4F02-866E-9F2D8F83C1B7}" name="Link" dataDxfId="27"/>
    <tableColumn id="7" xr3:uid="{E4F27E0E-1F1A-4F9A-89B3-CAC1BE7C8291}" name="Abstract" dataDxfId="26"/>
    <tableColumn id="8" xr3:uid="{FC272F4D-AAED-4AAE-912C-EF041EAD14F5}" name="Author Keywords" dataDxfId="25"/>
    <tableColumn id="9" xr3:uid="{01BB8B85-F70C-4B99-B4D3-BC1F94A48C8E}" name="Index Keywords" dataDxfId="24"/>
    <tableColumn id="10" xr3:uid="{CE8126F5-D62D-48D1-874D-D3EC5BCB098E}" name="Language of Original Document" dataDxfId="23"/>
    <tableColumn id="11" xr3:uid="{67DFEB90-2A32-4548-98E4-FFA13DFA53E5}" name="Document Type" dataDxfId="22"/>
    <tableColumn id="12" xr3:uid="{D615E0E8-DCE5-421E-9548-8024E1D94628}" name="Cited by" dataDxfId="21"/>
    <tableColumn id="13" xr3:uid="{24B9EF70-37B5-4326-A97C-332CD6E7B340}" name="Authors" dataDxfId="20"/>
    <tableColumn id="15" xr3:uid="{720C16B7-13AB-4D6A-81FF-A8EBAF10032D}" name="Title Relevant" dataDxfId="19"/>
    <tableColumn id="16" xr3:uid="{5E39853D-8E99-42C5-80A4-751217433F43}" name="Abstract Relevant" dataDxfId="18"/>
    <tableColumn id="17" xr3:uid="{AA542248-0603-428F-9488-E344631F64F3}" name="Content Relevant" dataDxfId="17"/>
    <tableColumn id="18" xr3:uid="{A003A832-A2F3-4C14-A530-7196AC508A04}" name="Final Decision" dataDxfId="16"/>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CC8CF1-8BB5-455E-9511-939C00A9AF10}" name="Table9" displayName="Table9" ref="A1:E11" totalsRowShown="0" headerRowDxfId="15" dataDxfId="13" headerRowBorderDxfId="14" tableBorderDxfId="12" totalsRowBorderDxfId="11">
  <autoFilter ref="A1:E11" xr:uid="{0CCC8CF1-8BB5-455E-9511-939C00A9AF10}"/>
  <tableColumns count="5">
    <tableColumn id="1" xr3:uid="{3F5F7A32-E76F-49F9-A3ED-0C6FB024B993}" name="CASP Checklist; Systematic Review" dataDxfId="10"/>
    <tableColumn id="2" xr3:uid="{4D9A6777-C9CE-4FA3-8D95-C5A20C1494C3}" name="Category" dataDxfId="9"/>
    <tableColumn id="3" xr3:uid="{DE3E2E96-F01C-4CC8-ADDB-D17E688F9146}" name="Question" dataDxfId="8"/>
    <tableColumn id="4" xr3:uid="{94BFED3B-915C-44C9-A87B-DC4E65C0027F}" name="(Moodaley and Telukdarie, 2023b)" dataDxfId="7"/>
    <tableColumn id="5" xr3:uid="{141BD42A-31FB-4292-8E3D-2DB785B92C59}" name="Reason of Can't tell and No" dataDxfId="6"/>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BCAB186-6B25-4C16-9CD1-80450626D5A5}" name="Table10" displayName="Table10" ref="A14:A17" totalsRowShown="0" headerRowDxfId="5" dataDxfId="3" headerRowBorderDxfId="4" tableBorderDxfId="2" totalsRowBorderDxfId="1" headerRowCellStyle="Normal 2" dataCellStyle="Normal 2">
  <autoFilter ref="A14:A17" xr:uid="{ABCAB186-6B25-4C16-9CD1-80450626D5A5}"/>
  <tableColumns count="1">
    <tableColumn id="1" xr3:uid="{FD00FEFE-A4F6-4203-81B9-F11F79375EB0}" name="Answers"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copus.com/inward/record.uri?eid=2-s2.0-85017591015&amp;doi=10.1371%2fjournal.pone.0174807&amp;partnerID=40&amp;md5=715362e7b686faff11fca97e7edea44c"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A7A4-3038-483E-8F73-2BFCA066CB3D}">
  <dimension ref="A1:BT69"/>
  <sheetViews>
    <sheetView workbookViewId="0"/>
  </sheetViews>
  <sheetFormatPr defaultRowHeight="14.4" x14ac:dyDescent="0.3"/>
  <cols>
    <col min="1" max="1" width="14.109375" style="1" bestFit="1" customWidth="1"/>
    <col min="2" max="2" width="220.5546875" style="1" bestFit="1" customWidth="1"/>
    <col min="3" max="3" width="17.33203125" style="1" bestFit="1" customWidth="1"/>
    <col min="4" max="4" width="73.5546875" style="1" bestFit="1" customWidth="1"/>
    <col min="5" max="5" width="29.88671875" style="1" bestFit="1" customWidth="1"/>
    <col min="6" max="6" width="43" style="1" bestFit="1" customWidth="1"/>
    <col min="7" max="7" width="255.77734375" style="1" bestFit="1" customWidth="1"/>
    <col min="8" max="8" width="205.44140625" style="1" bestFit="1" customWidth="1"/>
    <col min="9" max="9" width="216.33203125" style="1" bestFit="1" customWidth="1"/>
    <col min="10" max="10" width="11.109375" style="1" bestFit="1" customWidth="1"/>
    <col min="11" max="11" width="17.33203125" style="1" bestFit="1" customWidth="1"/>
    <col min="12" max="12" width="22.109375" style="1" bestFit="1" customWidth="1"/>
    <col min="13" max="13" width="127.33203125" style="1" bestFit="1" customWidth="1"/>
    <col min="14" max="14" width="14.5546875" style="1" bestFit="1" customWidth="1"/>
    <col min="15" max="15" width="14.21875" style="1" bestFit="1" customWidth="1"/>
    <col min="16" max="16" width="20.6640625" style="1" bestFit="1" customWidth="1"/>
    <col min="17" max="17" width="159.5546875" style="1" bestFit="1" customWidth="1"/>
    <col min="18" max="18" width="24" style="1" bestFit="1" customWidth="1"/>
    <col min="19" max="19" width="15.77734375" style="1" bestFit="1" customWidth="1"/>
    <col min="20" max="20" width="17.6640625" style="1" bestFit="1" customWidth="1"/>
    <col min="21" max="21" width="20.33203125" style="1" bestFit="1" customWidth="1"/>
    <col min="22" max="22" width="17.109375" style="1" bestFit="1" customWidth="1"/>
    <col min="23" max="23" width="16.88671875" style="1" bestFit="1" customWidth="1"/>
    <col min="24" max="24" width="20.5546875" style="1" bestFit="1" customWidth="1"/>
    <col min="25" max="25" width="19.88671875" style="1" bestFit="1" customWidth="1"/>
    <col min="26" max="28" width="255.77734375" style="1" bestFit="1" customWidth="1"/>
    <col min="29" max="29" width="211.44140625" style="1" bestFit="1" customWidth="1"/>
    <col min="30" max="30" width="132.33203125" style="1" bestFit="1" customWidth="1"/>
    <col min="31" max="31" width="156.44140625" style="1" bestFit="1" customWidth="1"/>
    <col min="32" max="32" width="207.109375" style="1" bestFit="1" customWidth="1"/>
    <col min="33" max="35" width="255.77734375" style="1" bestFit="1" customWidth="1"/>
    <col min="36" max="36" width="17.33203125" style="1" bestFit="1" customWidth="1"/>
    <col min="37" max="37" width="22.6640625" style="1" bestFit="1" customWidth="1"/>
    <col min="38" max="38" width="25.5546875" style="1" bestFit="1" customWidth="1"/>
    <col min="39" max="39" width="20.77734375" style="1" bestFit="1" customWidth="1"/>
    <col min="40" max="40" width="23.109375" style="1" bestFit="1" customWidth="1"/>
    <col min="41" max="41" width="55.21875" style="1" bestFit="1" customWidth="1"/>
    <col min="42" max="42" width="16.33203125" style="1" bestFit="1" customWidth="1"/>
    <col min="43" max="43" width="113" style="1" bestFit="1" customWidth="1"/>
    <col min="44" max="45" width="10" style="1" bestFit="1" customWidth="1"/>
    <col min="46" max="46" width="7.5546875" style="1" bestFit="1" customWidth="1"/>
    <col min="47" max="47" width="24.109375" style="1" bestFit="1" customWidth="1"/>
    <col min="48" max="48" width="27.5546875" style="1" bestFit="1" customWidth="1"/>
    <col min="49" max="49" width="17.21875" style="1" bestFit="1" customWidth="1"/>
    <col min="50" max="50" width="9.5546875" style="1" bestFit="1" customWidth="1"/>
    <col min="51" max="51" width="8.109375" style="1" bestFit="1" customWidth="1"/>
    <col min="52" max="52" width="14" style="1" bestFit="1" customWidth="1"/>
    <col min="53" max="53" width="12.88671875" style="1" bestFit="1" customWidth="1"/>
    <col min="54" max="54" width="13.77734375" style="1" bestFit="1" customWidth="1"/>
    <col min="55" max="55" width="17.6640625" style="1" bestFit="1" customWidth="1"/>
    <col min="56" max="56" width="11.77734375" style="1" bestFit="1" customWidth="1"/>
    <col min="57" max="57" width="10.88671875" style="1" bestFit="1" customWidth="1"/>
    <col min="58" max="58" width="16.33203125" style="1" bestFit="1" customWidth="1"/>
    <col min="59" max="59" width="11.44140625" style="1" bestFit="1" customWidth="1"/>
    <col min="60" max="60" width="18" style="1" bestFit="1" customWidth="1"/>
    <col min="61" max="61" width="17.21875" style="1" bestFit="1" customWidth="1"/>
    <col min="62" max="62" width="98.44140625" style="1" bestFit="1" customWidth="1"/>
    <col min="63" max="63" width="71.33203125" style="1" bestFit="1" customWidth="1"/>
    <col min="64" max="64" width="77.77734375" style="1" bestFit="1" customWidth="1"/>
    <col min="65" max="65" width="13.33203125" style="1" bestFit="1" customWidth="1"/>
    <col min="66" max="66" width="12" style="1" bestFit="1" customWidth="1"/>
    <col min="67" max="67" width="45.44140625" style="1" bestFit="1" customWidth="1"/>
    <col min="68" max="68" width="19.5546875" style="1" bestFit="1" customWidth="1"/>
    <col min="69" max="69" width="17.21875" style="1" bestFit="1" customWidth="1"/>
    <col min="70" max="70" width="15.109375" style="1" bestFit="1" customWidth="1"/>
    <col min="71" max="71" width="20.88671875" style="1" bestFit="1" customWidth="1"/>
    <col min="72" max="72" width="29.21875" style="1" bestFit="1" customWidth="1"/>
    <col min="73" max="16384" width="8.88671875" style="1"/>
  </cols>
  <sheetData>
    <row r="1" spans="1:72" x14ac:dyDescent="0.3">
      <c r="A1" s="3" t="s">
        <v>2872</v>
      </c>
      <c r="B1" s="3" t="s">
        <v>1397</v>
      </c>
      <c r="C1" s="3" t="s">
        <v>1428</v>
      </c>
      <c r="D1" s="3" t="s">
        <v>1398</v>
      </c>
      <c r="E1" s="3" t="s">
        <v>13</v>
      </c>
      <c r="F1" s="3" t="s">
        <v>1436</v>
      </c>
      <c r="G1" s="3" t="s">
        <v>17</v>
      </c>
      <c r="H1" s="3" t="s">
        <v>18</v>
      </c>
      <c r="I1" s="3" t="s">
        <v>1407</v>
      </c>
      <c r="J1" s="3" t="s">
        <v>1401</v>
      </c>
      <c r="K1" s="3" t="s">
        <v>41</v>
      </c>
      <c r="L1" s="3" t="s">
        <v>1417</v>
      </c>
      <c r="M1" s="3" t="s">
        <v>0</v>
      </c>
      <c r="N1" s="3" t="s">
        <v>1391</v>
      </c>
      <c r="O1" s="3" t="s">
        <v>1392</v>
      </c>
      <c r="P1" s="3" t="s">
        <v>1393</v>
      </c>
      <c r="Q1" s="3" t="s">
        <v>1394</v>
      </c>
      <c r="R1" s="3" t="s">
        <v>1395</v>
      </c>
      <c r="S1" s="3" t="s">
        <v>1396</v>
      </c>
      <c r="T1" s="3" t="s">
        <v>1399</v>
      </c>
      <c r="U1" s="3" t="s">
        <v>1400</v>
      </c>
      <c r="V1" s="3" t="s">
        <v>1402</v>
      </c>
      <c r="W1" s="3" t="s">
        <v>1403</v>
      </c>
      <c r="X1" s="3" t="s">
        <v>1404</v>
      </c>
      <c r="Y1" s="3" t="s">
        <v>1405</v>
      </c>
      <c r="Z1" s="3" t="s">
        <v>1406</v>
      </c>
      <c r="AA1" s="3" t="s">
        <v>1408</v>
      </c>
      <c r="AB1" s="3" t="s">
        <v>15</v>
      </c>
      <c r="AC1" s="3" t="s">
        <v>1409</v>
      </c>
      <c r="AD1" s="3" t="s">
        <v>1410</v>
      </c>
      <c r="AE1" s="3" t="s">
        <v>1411</v>
      </c>
      <c r="AF1" s="3" t="s">
        <v>1412</v>
      </c>
      <c r="AG1" s="3" t="s">
        <v>1413</v>
      </c>
      <c r="AH1" s="3" t="s">
        <v>1414</v>
      </c>
      <c r="AI1" s="3" t="s">
        <v>1415</v>
      </c>
      <c r="AJ1" s="3" t="s">
        <v>1416</v>
      </c>
      <c r="AK1" s="3" t="s">
        <v>1418</v>
      </c>
      <c r="AL1" s="3" t="s">
        <v>1419</v>
      </c>
      <c r="AM1" s="3" t="s">
        <v>1420</v>
      </c>
      <c r="AN1" s="3" t="s">
        <v>1421</v>
      </c>
      <c r="AO1" s="3" t="s">
        <v>29</v>
      </c>
      <c r="AP1" s="3" t="s">
        <v>1422</v>
      </c>
      <c r="AQ1" s="3" t="s">
        <v>1423</v>
      </c>
      <c r="AR1" s="3" t="s">
        <v>35</v>
      </c>
      <c r="AS1" s="3" t="s">
        <v>1424</v>
      </c>
      <c r="AT1" s="3" t="s">
        <v>36</v>
      </c>
      <c r="AU1" s="3" t="s">
        <v>1425</v>
      </c>
      <c r="AV1" s="3" t="s">
        <v>1426</v>
      </c>
      <c r="AW1" s="3" t="s">
        <v>1427</v>
      </c>
      <c r="AX1" s="3" t="s">
        <v>6</v>
      </c>
      <c r="AY1" s="3" t="s">
        <v>7</v>
      </c>
      <c r="AZ1" s="3" t="s">
        <v>1429</v>
      </c>
      <c r="BA1" s="3" t="s">
        <v>1430</v>
      </c>
      <c r="BB1" s="3" t="s">
        <v>1431</v>
      </c>
      <c r="BC1" s="3" t="s">
        <v>1432</v>
      </c>
      <c r="BD1" s="3" t="s">
        <v>1433</v>
      </c>
      <c r="BE1" s="3" t="s">
        <v>1434</v>
      </c>
      <c r="BF1" s="3" t="s">
        <v>1435</v>
      </c>
      <c r="BG1" s="3" t="s">
        <v>1437</v>
      </c>
      <c r="BH1" s="3" t="s">
        <v>1438</v>
      </c>
      <c r="BI1" s="3" t="s">
        <v>1439</v>
      </c>
      <c r="BJ1" s="3" t="s">
        <v>1440</v>
      </c>
      <c r="BK1" s="3" t="s">
        <v>1441</v>
      </c>
      <c r="BL1" s="3" t="s">
        <v>1442</v>
      </c>
      <c r="BM1" s="3" t="s">
        <v>1443</v>
      </c>
      <c r="BN1" s="3" t="s">
        <v>1444</v>
      </c>
      <c r="BO1" s="3" t="s">
        <v>1445</v>
      </c>
      <c r="BP1" s="3" t="s">
        <v>1446</v>
      </c>
      <c r="BQ1" s="3" t="s">
        <v>1447</v>
      </c>
      <c r="BR1" s="3" t="s">
        <v>1448</v>
      </c>
      <c r="BS1" s="3" t="s">
        <v>1449</v>
      </c>
      <c r="BT1" s="3" t="s">
        <v>1450</v>
      </c>
    </row>
    <row r="2" spans="1:72" x14ac:dyDescent="0.3">
      <c r="A2" s="3">
        <v>1</v>
      </c>
      <c r="B2" s="3" t="s">
        <v>528</v>
      </c>
      <c r="C2" s="3">
        <v>2024</v>
      </c>
      <c r="D2" s="3" t="s">
        <v>1454</v>
      </c>
      <c r="E2" s="3" t="s">
        <v>529</v>
      </c>
      <c r="F2" s="3" t="str">
        <f>HYPERLINK("http://dx.doi.org/10.1007/s10290-024-00531-x","http://dx.doi.org/10.1007/s10290-024-00531-x")</f>
        <v>http://dx.doi.org/10.1007/s10290-024-00531-x</v>
      </c>
      <c r="G2" s="3" t="s">
        <v>1457</v>
      </c>
      <c r="H2" s="3" t="s">
        <v>1456</v>
      </c>
      <c r="I2" s="3" t="s">
        <v>1452</v>
      </c>
      <c r="J2" s="3" t="s">
        <v>61</v>
      </c>
      <c r="K2" s="3" t="s">
        <v>1455</v>
      </c>
      <c r="L2" s="3">
        <v>17</v>
      </c>
      <c r="M2" s="3" t="s">
        <v>1451</v>
      </c>
      <c r="N2" s="3" t="s">
        <v>1452</v>
      </c>
      <c r="O2" s="3" t="s">
        <v>1452</v>
      </c>
      <c r="P2" s="3" t="s">
        <v>1452</v>
      </c>
      <c r="Q2" s="3" t="s">
        <v>1453</v>
      </c>
      <c r="R2" s="3" t="s">
        <v>1452</v>
      </c>
      <c r="S2" s="3" t="s">
        <v>1452</v>
      </c>
      <c r="T2" s="3" t="s">
        <v>1452</v>
      </c>
      <c r="U2" s="3" t="s">
        <v>1452</v>
      </c>
      <c r="V2" s="3" t="s">
        <v>1452</v>
      </c>
      <c r="W2" s="3" t="s">
        <v>1452</v>
      </c>
      <c r="X2" s="3" t="s">
        <v>1452</v>
      </c>
      <c r="Y2" s="3" t="s">
        <v>1452</v>
      </c>
      <c r="Z2" s="3" t="s">
        <v>1452</v>
      </c>
      <c r="AA2" s="3" t="s">
        <v>1458</v>
      </c>
      <c r="AB2" s="3" t="s">
        <v>1459</v>
      </c>
      <c r="AC2" s="3" t="s">
        <v>1460</v>
      </c>
      <c r="AD2" s="3" t="s">
        <v>1461</v>
      </c>
      <c r="AE2" s="3" t="s">
        <v>1452</v>
      </c>
      <c r="AF2" s="3" t="s">
        <v>1452</v>
      </c>
      <c r="AG2" s="3" t="s">
        <v>1452</v>
      </c>
      <c r="AH2" s="3" t="s">
        <v>1452</v>
      </c>
      <c r="AI2" s="3" t="s">
        <v>1452</v>
      </c>
      <c r="AJ2" s="3" t="s">
        <v>1452</v>
      </c>
      <c r="AK2" s="3">
        <v>0</v>
      </c>
      <c r="AL2" s="3">
        <v>0</v>
      </c>
      <c r="AM2" s="3">
        <v>1</v>
      </c>
      <c r="AN2" s="3">
        <v>1</v>
      </c>
      <c r="AO2" s="3" t="s">
        <v>1462</v>
      </c>
      <c r="AP2" s="3" t="s">
        <v>1463</v>
      </c>
      <c r="AQ2" s="3" t="s">
        <v>1464</v>
      </c>
      <c r="AR2" s="3" t="s">
        <v>1465</v>
      </c>
      <c r="AS2" s="3" t="s">
        <v>1466</v>
      </c>
      <c r="AT2" s="3" t="s">
        <v>1452</v>
      </c>
      <c r="AU2" s="3" t="s">
        <v>1467</v>
      </c>
      <c r="AV2" s="3" t="s">
        <v>530</v>
      </c>
      <c r="AW2" s="3" t="s">
        <v>1468</v>
      </c>
      <c r="AX2" s="3" t="s">
        <v>1452</v>
      </c>
      <c r="AY2" s="3" t="s">
        <v>1452</v>
      </c>
      <c r="AZ2" s="3" t="s">
        <v>1452</v>
      </c>
      <c r="BA2" s="3" t="s">
        <v>1452</v>
      </c>
      <c r="BB2" s="3" t="s">
        <v>1452</v>
      </c>
      <c r="BC2" s="3" t="s">
        <v>1452</v>
      </c>
      <c r="BD2" s="3" t="s">
        <v>1452</v>
      </c>
      <c r="BE2" s="3" t="s">
        <v>1452</v>
      </c>
      <c r="BF2" s="3" t="s">
        <v>1452</v>
      </c>
      <c r="BG2" s="3" t="s">
        <v>1452</v>
      </c>
      <c r="BH2" s="3" t="s">
        <v>1469</v>
      </c>
      <c r="BI2" s="3">
        <v>25</v>
      </c>
      <c r="BJ2" s="3" t="s">
        <v>1470</v>
      </c>
      <c r="BK2" s="3" t="s">
        <v>1471</v>
      </c>
      <c r="BL2" s="3" t="s">
        <v>1472</v>
      </c>
      <c r="BM2" s="3" t="s">
        <v>1473</v>
      </c>
      <c r="BN2" s="3" t="s">
        <v>1452</v>
      </c>
      <c r="BO2" s="3" t="s">
        <v>1452</v>
      </c>
      <c r="BP2" s="3" t="s">
        <v>1452</v>
      </c>
      <c r="BQ2" s="3" t="s">
        <v>1452</v>
      </c>
      <c r="BR2" s="3" t="s">
        <v>1474</v>
      </c>
      <c r="BS2" s="3" t="s">
        <v>1475</v>
      </c>
      <c r="BT2" s="3" t="str">
        <f>HYPERLINK("https%3A%2F%2Fwww.webofscience.com%2Fwos%2Fwoscc%2Ffull-record%2FWOS:001234037400001","View Full Record in Web of Science")</f>
        <v>View Full Record in Web of Science</v>
      </c>
    </row>
    <row r="3" spans="1:72" x14ac:dyDescent="0.3">
      <c r="A3" s="3">
        <v>2</v>
      </c>
      <c r="B3" s="3" t="s">
        <v>978</v>
      </c>
      <c r="C3" s="3">
        <v>2024</v>
      </c>
      <c r="D3" s="3" t="s">
        <v>1478</v>
      </c>
      <c r="E3" s="3" t="s">
        <v>980</v>
      </c>
      <c r="F3" s="3" t="str">
        <f>HYPERLINK("http://dx.doi.org/10.1140/epjds/s13688-024-00481-2","http://dx.doi.org/10.1140/epjds/s13688-024-00481-2")</f>
        <v>http://dx.doi.org/10.1140/epjds/s13688-024-00481-2</v>
      </c>
      <c r="G3" s="3" t="s">
        <v>1481</v>
      </c>
      <c r="H3" s="3" t="s">
        <v>1479</v>
      </c>
      <c r="I3" s="3" t="s">
        <v>1480</v>
      </c>
      <c r="J3" s="3" t="s">
        <v>61</v>
      </c>
      <c r="K3" s="3" t="s">
        <v>62</v>
      </c>
      <c r="L3" s="3">
        <v>122</v>
      </c>
      <c r="M3" s="3" t="s">
        <v>1476</v>
      </c>
      <c r="N3" s="3" t="s">
        <v>1452</v>
      </c>
      <c r="O3" s="3" t="s">
        <v>1452</v>
      </c>
      <c r="P3" s="3" t="s">
        <v>1452</v>
      </c>
      <c r="Q3" s="3" t="s">
        <v>1477</v>
      </c>
      <c r="R3" s="3" t="s">
        <v>1452</v>
      </c>
      <c r="S3" s="3" t="s">
        <v>1452</v>
      </c>
      <c r="T3" s="3" t="s">
        <v>1452</v>
      </c>
      <c r="U3" s="3" t="s">
        <v>1452</v>
      </c>
      <c r="V3" s="3" t="s">
        <v>1452</v>
      </c>
      <c r="W3" s="3" t="s">
        <v>1452</v>
      </c>
      <c r="X3" s="3" t="s">
        <v>1452</v>
      </c>
      <c r="Y3" s="3" t="s">
        <v>1452</v>
      </c>
      <c r="Z3" s="3" t="s">
        <v>1452</v>
      </c>
      <c r="AA3" s="3" t="s">
        <v>1482</v>
      </c>
      <c r="AB3" s="3" t="s">
        <v>1483</v>
      </c>
      <c r="AC3" s="3" t="s">
        <v>1484</v>
      </c>
      <c r="AD3" s="3" t="s">
        <v>1485</v>
      </c>
      <c r="AE3" s="3" t="s">
        <v>1452</v>
      </c>
      <c r="AF3" s="3" t="s">
        <v>1486</v>
      </c>
      <c r="AG3" s="3" t="s">
        <v>1487</v>
      </c>
      <c r="AH3" s="3" t="s">
        <v>1487</v>
      </c>
      <c r="AI3" s="3" t="s">
        <v>1488</v>
      </c>
      <c r="AJ3" s="3" t="s">
        <v>1452</v>
      </c>
      <c r="AK3" s="3">
        <v>0</v>
      </c>
      <c r="AL3" s="3">
        <v>0</v>
      </c>
      <c r="AM3" s="3">
        <v>1</v>
      </c>
      <c r="AN3" s="3">
        <v>1</v>
      </c>
      <c r="AO3" s="3" t="s">
        <v>1462</v>
      </c>
      <c r="AP3" s="3" t="s">
        <v>1463</v>
      </c>
      <c r="AQ3" s="3" t="s">
        <v>1464</v>
      </c>
      <c r="AR3" s="3" t="s">
        <v>1452</v>
      </c>
      <c r="AS3" s="3" t="s">
        <v>1489</v>
      </c>
      <c r="AT3" s="3" t="s">
        <v>1452</v>
      </c>
      <c r="AU3" s="3" t="s">
        <v>1490</v>
      </c>
      <c r="AV3" s="3" t="s">
        <v>991</v>
      </c>
      <c r="AW3" s="3" t="s">
        <v>1491</v>
      </c>
      <c r="AX3" s="3">
        <v>13</v>
      </c>
      <c r="AY3" s="3">
        <v>1</v>
      </c>
      <c r="AZ3" s="3" t="s">
        <v>1452</v>
      </c>
      <c r="BA3" s="3" t="s">
        <v>1452</v>
      </c>
      <c r="BB3" s="3" t="s">
        <v>1452</v>
      </c>
      <c r="BC3" s="3" t="s">
        <v>1452</v>
      </c>
      <c r="BD3" s="3" t="s">
        <v>1452</v>
      </c>
      <c r="BE3" s="3" t="s">
        <v>1452</v>
      </c>
      <c r="BF3" s="3">
        <v>41</v>
      </c>
      <c r="BG3" s="3" t="s">
        <v>1452</v>
      </c>
      <c r="BH3" s="3" t="s">
        <v>1452</v>
      </c>
      <c r="BI3" s="3">
        <v>41</v>
      </c>
      <c r="BJ3" s="3" t="s">
        <v>1492</v>
      </c>
      <c r="BK3" s="3" t="s">
        <v>1493</v>
      </c>
      <c r="BL3" s="3" t="s">
        <v>1494</v>
      </c>
      <c r="BM3" s="3" t="s">
        <v>1495</v>
      </c>
      <c r="BN3" s="3" t="s">
        <v>1452</v>
      </c>
      <c r="BO3" s="3" t="s">
        <v>1496</v>
      </c>
      <c r="BP3" s="3" t="s">
        <v>1452</v>
      </c>
      <c r="BQ3" s="3" t="s">
        <v>1452</v>
      </c>
      <c r="BR3" s="3" t="s">
        <v>1474</v>
      </c>
      <c r="BS3" s="3" t="s">
        <v>1497</v>
      </c>
      <c r="BT3" s="3" t="str">
        <f>HYPERLINK("https%3A%2F%2Fwww.webofscience.com%2Fwos%2Fwoscc%2Ffull-record%2FWOS:001243391100001","View Full Record in Web of Science")</f>
        <v>View Full Record in Web of Science</v>
      </c>
    </row>
    <row r="4" spans="1:72" x14ac:dyDescent="0.3">
      <c r="A4" s="3">
        <v>3</v>
      </c>
      <c r="B4" s="3" t="s">
        <v>772</v>
      </c>
      <c r="C4" s="3">
        <v>2024</v>
      </c>
      <c r="D4" s="3" t="s">
        <v>1500</v>
      </c>
      <c r="E4" s="3" t="s">
        <v>774</v>
      </c>
      <c r="F4" s="3" t="str">
        <f>HYPERLINK("http://dx.doi.org/10.1016/j.frl.2024.104979","http://dx.doi.org/10.1016/j.frl.2024.104979")</f>
        <v>http://dx.doi.org/10.1016/j.frl.2024.104979</v>
      </c>
      <c r="G4" s="3" t="s">
        <v>1502</v>
      </c>
      <c r="H4" s="3" t="s">
        <v>1501</v>
      </c>
      <c r="I4" s="3" t="s">
        <v>1452</v>
      </c>
      <c r="J4" s="3" t="s">
        <v>61</v>
      </c>
      <c r="K4" s="3" t="s">
        <v>62</v>
      </c>
      <c r="L4" s="3">
        <v>20</v>
      </c>
      <c r="M4" s="3" t="s">
        <v>1498</v>
      </c>
      <c r="N4" s="3" t="s">
        <v>1452</v>
      </c>
      <c r="O4" s="3" t="s">
        <v>1452</v>
      </c>
      <c r="P4" s="3" t="s">
        <v>1452</v>
      </c>
      <c r="Q4" s="3" t="s">
        <v>1499</v>
      </c>
      <c r="R4" s="3" t="s">
        <v>1452</v>
      </c>
      <c r="S4" s="3" t="s">
        <v>1452</v>
      </c>
      <c r="T4" s="3" t="s">
        <v>1452</v>
      </c>
      <c r="U4" s="3" t="s">
        <v>1452</v>
      </c>
      <c r="V4" s="3" t="s">
        <v>1452</v>
      </c>
      <c r="W4" s="3" t="s">
        <v>1452</v>
      </c>
      <c r="X4" s="3" t="s">
        <v>1452</v>
      </c>
      <c r="Y4" s="3" t="s">
        <v>1452</v>
      </c>
      <c r="Z4" s="3" t="s">
        <v>1452</v>
      </c>
      <c r="AA4" s="3" t="s">
        <v>1503</v>
      </c>
      <c r="AB4" s="3" t="s">
        <v>1504</v>
      </c>
      <c r="AC4" s="3" t="s">
        <v>1505</v>
      </c>
      <c r="AD4" s="3" t="s">
        <v>1506</v>
      </c>
      <c r="AE4" s="3" t="s">
        <v>1452</v>
      </c>
      <c r="AF4" s="3" t="s">
        <v>1507</v>
      </c>
      <c r="AG4" s="3" t="s">
        <v>1508</v>
      </c>
      <c r="AH4" s="3" t="s">
        <v>1509</v>
      </c>
      <c r="AI4" s="3" t="s">
        <v>1510</v>
      </c>
      <c r="AJ4" s="3" t="s">
        <v>1452</v>
      </c>
      <c r="AK4" s="3">
        <v>0</v>
      </c>
      <c r="AL4" s="3">
        <v>0</v>
      </c>
      <c r="AM4" s="3">
        <v>35</v>
      </c>
      <c r="AN4" s="3">
        <v>35</v>
      </c>
      <c r="AO4" s="3" t="s">
        <v>1511</v>
      </c>
      <c r="AP4" s="3" t="s">
        <v>1512</v>
      </c>
      <c r="AQ4" s="3" t="s">
        <v>1513</v>
      </c>
      <c r="AR4" s="3" t="s">
        <v>1514</v>
      </c>
      <c r="AS4" s="3" t="s">
        <v>1515</v>
      </c>
      <c r="AT4" s="3" t="s">
        <v>1452</v>
      </c>
      <c r="AU4" s="3" t="s">
        <v>1516</v>
      </c>
      <c r="AV4" s="3" t="s">
        <v>1517</v>
      </c>
      <c r="AW4" s="3" t="s">
        <v>1518</v>
      </c>
      <c r="AX4" s="3">
        <v>61</v>
      </c>
      <c r="AY4" s="3" t="s">
        <v>1452</v>
      </c>
      <c r="AZ4" s="3" t="s">
        <v>1452</v>
      </c>
      <c r="BA4" s="3" t="s">
        <v>1452</v>
      </c>
      <c r="BB4" s="3" t="s">
        <v>1452</v>
      </c>
      <c r="BC4" s="3" t="s">
        <v>1452</v>
      </c>
      <c r="BD4" s="3" t="s">
        <v>1452</v>
      </c>
      <c r="BE4" s="3" t="s">
        <v>1452</v>
      </c>
      <c r="BF4" s="3">
        <v>104979</v>
      </c>
      <c r="BG4" s="3" t="s">
        <v>1452</v>
      </c>
      <c r="BH4" s="3" t="s">
        <v>1519</v>
      </c>
      <c r="BI4" s="3">
        <v>6</v>
      </c>
      <c r="BJ4" s="3" t="s">
        <v>1520</v>
      </c>
      <c r="BK4" s="3" t="s">
        <v>1471</v>
      </c>
      <c r="BL4" s="3" t="s">
        <v>1521</v>
      </c>
      <c r="BM4" s="3" t="s">
        <v>1522</v>
      </c>
      <c r="BN4" s="3" t="s">
        <v>1452</v>
      </c>
      <c r="BO4" s="3" t="s">
        <v>1523</v>
      </c>
      <c r="BP4" s="3" t="s">
        <v>1452</v>
      </c>
      <c r="BQ4" s="3" t="s">
        <v>1452</v>
      </c>
      <c r="BR4" s="3" t="s">
        <v>1474</v>
      </c>
      <c r="BS4" s="3" t="s">
        <v>1524</v>
      </c>
      <c r="BT4" s="3" t="str">
        <f>HYPERLINK("https%3A%2F%2Fwww.webofscience.com%2Fwos%2Fwoscc%2Ffull-record%2FWOS:001164706100001","View Full Record in Web of Science")</f>
        <v>View Full Record in Web of Science</v>
      </c>
    </row>
    <row r="5" spans="1:72" x14ac:dyDescent="0.3">
      <c r="A5" s="3">
        <v>4</v>
      </c>
      <c r="B5" s="3" t="s">
        <v>640</v>
      </c>
      <c r="C5" s="3">
        <v>2024</v>
      </c>
      <c r="D5" s="3" t="s">
        <v>1527</v>
      </c>
      <c r="E5" s="3" t="s">
        <v>641</v>
      </c>
      <c r="F5" s="3" t="str">
        <f>HYPERLINK("http://dx.doi.org/10.1080/13504851.2024.2363990","http://dx.doi.org/10.1080/13504851.2024.2363990")</f>
        <v>http://dx.doi.org/10.1080/13504851.2024.2363990</v>
      </c>
      <c r="G5" s="3" t="s">
        <v>1530</v>
      </c>
      <c r="H5" s="3" t="s">
        <v>1528</v>
      </c>
      <c r="I5" s="3" t="s">
        <v>1529</v>
      </c>
      <c r="J5" s="3" t="s">
        <v>61</v>
      </c>
      <c r="K5" s="3" t="s">
        <v>1455</v>
      </c>
      <c r="L5" s="3">
        <v>16</v>
      </c>
      <c r="M5" s="3" t="s">
        <v>1525</v>
      </c>
      <c r="N5" s="3" t="s">
        <v>1452</v>
      </c>
      <c r="O5" s="3" t="s">
        <v>1452</v>
      </c>
      <c r="P5" s="3" t="s">
        <v>1452</v>
      </c>
      <c r="Q5" s="3" t="s">
        <v>1526</v>
      </c>
      <c r="R5" s="3" t="s">
        <v>1452</v>
      </c>
      <c r="S5" s="3" t="s">
        <v>1452</v>
      </c>
      <c r="T5" s="3" t="s">
        <v>1452</v>
      </c>
      <c r="U5" s="3" t="s">
        <v>1452</v>
      </c>
      <c r="V5" s="3" t="s">
        <v>1452</v>
      </c>
      <c r="W5" s="3" t="s">
        <v>1452</v>
      </c>
      <c r="X5" s="3" t="s">
        <v>1452</v>
      </c>
      <c r="Y5" s="3" t="s">
        <v>1452</v>
      </c>
      <c r="Z5" s="3" t="s">
        <v>1452</v>
      </c>
      <c r="AA5" s="3" t="s">
        <v>1531</v>
      </c>
      <c r="AB5" s="3" t="s">
        <v>1532</v>
      </c>
      <c r="AC5" s="3" t="s">
        <v>1533</v>
      </c>
      <c r="AD5" s="3" t="s">
        <v>1534</v>
      </c>
      <c r="AE5" s="3" t="s">
        <v>1452</v>
      </c>
      <c r="AF5" s="3" t="s">
        <v>1452</v>
      </c>
      <c r="AG5" s="3" t="s">
        <v>1535</v>
      </c>
      <c r="AH5" s="3" t="s">
        <v>1536</v>
      </c>
      <c r="AI5" s="3" t="s">
        <v>1537</v>
      </c>
      <c r="AJ5" s="3" t="s">
        <v>1452</v>
      </c>
      <c r="AK5" s="3">
        <v>0</v>
      </c>
      <c r="AL5" s="3">
        <v>0</v>
      </c>
      <c r="AM5" s="3">
        <v>0</v>
      </c>
      <c r="AN5" s="3">
        <v>0</v>
      </c>
      <c r="AO5" s="3" t="s">
        <v>1538</v>
      </c>
      <c r="AP5" s="3" t="s">
        <v>1539</v>
      </c>
      <c r="AQ5" s="3" t="s">
        <v>1540</v>
      </c>
      <c r="AR5" s="3" t="s">
        <v>1541</v>
      </c>
      <c r="AS5" s="3" t="s">
        <v>1542</v>
      </c>
      <c r="AT5" s="3" t="s">
        <v>1452</v>
      </c>
      <c r="AU5" s="3" t="s">
        <v>1543</v>
      </c>
      <c r="AV5" s="3" t="s">
        <v>643</v>
      </c>
      <c r="AW5" s="3" t="s">
        <v>1544</v>
      </c>
      <c r="AX5" s="3" t="s">
        <v>1452</v>
      </c>
      <c r="AY5" s="3" t="s">
        <v>1452</v>
      </c>
      <c r="AZ5" s="3" t="s">
        <v>1452</v>
      </c>
      <c r="BA5" s="3" t="s">
        <v>1452</v>
      </c>
      <c r="BB5" s="3" t="s">
        <v>1452</v>
      </c>
      <c r="BC5" s="3" t="s">
        <v>1452</v>
      </c>
      <c r="BD5" s="3" t="s">
        <v>1452</v>
      </c>
      <c r="BE5" s="3" t="s">
        <v>1452</v>
      </c>
      <c r="BF5" s="3" t="s">
        <v>1452</v>
      </c>
      <c r="BG5" s="3" t="s">
        <v>1452</v>
      </c>
      <c r="BH5" s="3" t="s">
        <v>1545</v>
      </c>
      <c r="BI5" s="3">
        <v>8</v>
      </c>
      <c r="BJ5" s="3" t="s">
        <v>1546</v>
      </c>
      <c r="BK5" s="3" t="s">
        <v>1471</v>
      </c>
      <c r="BL5" s="3" t="s">
        <v>1521</v>
      </c>
      <c r="BM5" s="3" t="s">
        <v>1547</v>
      </c>
      <c r="BN5" s="3" t="s">
        <v>1452</v>
      </c>
      <c r="BO5" s="3" t="s">
        <v>1452</v>
      </c>
      <c r="BP5" s="3" t="s">
        <v>1452</v>
      </c>
      <c r="BQ5" s="3" t="s">
        <v>1452</v>
      </c>
      <c r="BR5" s="3" t="s">
        <v>1474</v>
      </c>
      <c r="BS5" s="3" t="s">
        <v>1548</v>
      </c>
      <c r="BT5" s="3" t="str">
        <f>HYPERLINK("https%3A%2F%2Fwww.webofscience.com%2Fwos%2Fwoscc%2Ffull-record%2FWOS:001243698000001","View Full Record in Web of Science")</f>
        <v>View Full Record in Web of Science</v>
      </c>
    </row>
    <row r="6" spans="1:72" x14ac:dyDescent="0.3">
      <c r="A6" s="3">
        <v>5</v>
      </c>
      <c r="B6" s="3" t="s">
        <v>996</v>
      </c>
      <c r="C6" s="3">
        <v>2023</v>
      </c>
      <c r="D6" s="3" t="s">
        <v>1551</v>
      </c>
      <c r="E6" s="3" t="s">
        <v>1000</v>
      </c>
      <c r="F6" s="3" t="str">
        <f>HYPERLINK("http://dx.doi.org/10.1134/S1064562423701673","http://dx.doi.org/10.1134/S1064562423701673")</f>
        <v>http://dx.doi.org/10.1134/S1064562423701673</v>
      </c>
      <c r="G6" s="3" t="s">
        <v>1553</v>
      </c>
      <c r="H6" s="3" t="s">
        <v>1552</v>
      </c>
      <c r="I6" s="3" t="s">
        <v>1452</v>
      </c>
      <c r="J6" s="3" t="s">
        <v>61</v>
      </c>
      <c r="K6" s="3" t="s">
        <v>62</v>
      </c>
      <c r="L6" s="3">
        <v>23</v>
      </c>
      <c r="M6" s="3" t="s">
        <v>1549</v>
      </c>
      <c r="N6" s="3" t="s">
        <v>1452</v>
      </c>
      <c r="O6" s="3" t="s">
        <v>1452</v>
      </c>
      <c r="P6" s="3" t="s">
        <v>1452</v>
      </c>
      <c r="Q6" s="3" t="s">
        <v>1550</v>
      </c>
      <c r="R6" s="3" t="s">
        <v>1452</v>
      </c>
      <c r="S6" s="3" t="s">
        <v>1452</v>
      </c>
      <c r="T6" s="3" t="s">
        <v>1452</v>
      </c>
      <c r="U6" s="3" t="s">
        <v>1452</v>
      </c>
      <c r="V6" s="3" t="s">
        <v>1452</v>
      </c>
      <c r="W6" s="3" t="s">
        <v>1452</v>
      </c>
      <c r="X6" s="3" t="s">
        <v>1452</v>
      </c>
      <c r="Y6" s="3" t="s">
        <v>1452</v>
      </c>
      <c r="Z6" s="3" t="s">
        <v>1452</v>
      </c>
      <c r="AA6" s="3" t="s">
        <v>1554</v>
      </c>
      <c r="AB6" s="3" t="s">
        <v>1452</v>
      </c>
      <c r="AC6" s="3" t="s">
        <v>1555</v>
      </c>
      <c r="AD6" s="3" t="s">
        <v>1556</v>
      </c>
      <c r="AE6" s="3" t="s">
        <v>1452</v>
      </c>
      <c r="AF6" s="3" t="s">
        <v>1452</v>
      </c>
      <c r="AG6" s="3" t="s">
        <v>1452</v>
      </c>
      <c r="AH6" s="3" t="s">
        <v>1452</v>
      </c>
      <c r="AI6" s="3" t="s">
        <v>1452</v>
      </c>
      <c r="AJ6" s="3" t="s">
        <v>1452</v>
      </c>
      <c r="AK6" s="3">
        <v>0</v>
      </c>
      <c r="AL6" s="3">
        <v>0</v>
      </c>
      <c r="AM6" s="3">
        <v>6</v>
      </c>
      <c r="AN6" s="3">
        <v>6</v>
      </c>
      <c r="AO6" s="3" t="s">
        <v>1557</v>
      </c>
      <c r="AP6" s="3" t="s">
        <v>1463</v>
      </c>
      <c r="AQ6" s="3" t="s">
        <v>1558</v>
      </c>
      <c r="AR6" s="3" t="s">
        <v>1559</v>
      </c>
      <c r="AS6" s="3" t="s">
        <v>1560</v>
      </c>
      <c r="AT6" s="3" t="s">
        <v>1452</v>
      </c>
      <c r="AU6" s="3" t="s">
        <v>1561</v>
      </c>
      <c r="AV6" s="3" t="s">
        <v>1009</v>
      </c>
      <c r="AW6" s="3" t="s">
        <v>1562</v>
      </c>
      <c r="AX6" s="3">
        <v>108</v>
      </c>
      <c r="AY6" s="3" t="s">
        <v>1563</v>
      </c>
      <c r="AZ6" s="3" t="s">
        <v>1452</v>
      </c>
      <c r="BA6" s="3">
        <v>2</v>
      </c>
      <c r="BB6" s="3" t="s">
        <v>1452</v>
      </c>
      <c r="BC6" s="3" t="s">
        <v>1452</v>
      </c>
      <c r="BD6" s="3" t="s">
        <v>998</v>
      </c>
      <c r="BE6" s="3" t="s">
        <v>999</v>
      </c>
      <c r="BF6" s="3" t="s">
        <v>1452</v>
      </c>
      <c r="BG6" s="3" t="s">
        <v>1452</v>
      </c>
      <c r="BH6" s="3" t="s">
        <v>1452</v>
      </c>
      <c r="BI6" s="3">
        <v>12</v>
      </c>
      <c r="BJ6" s="3" t="s">
        <v>1564</v>
      </c>
      <c r="BK6" s="3" t="s">
        <v>1565</v>
      </c>
      <c r="BL6" s="3" t="s">
        <v>1564</v>
      </c>
      <c r="BM6" s="3" t="s">
        <v>1566</v>
      </c>
      <c r="BN6" s="3" t="s">
        <v>1452</v>
      </c>
      <c r="BO6" s="3" t="s">
        <v>1452</v>
      </c>
      <c r="BP6" s="3" t="s">
        <v>1452</v>
      </c>
      <c r="BQ6" s="3" t="s">
        <v>1452</v>
      </c>
      <c r="BR6" s="3" t="s">
        <v>1474</v>
      </c>
      <c r="BS6" s="3" t="s">
        <v>1567</v>
      </c>
      <c r="BT6" s="3" t="str">
        <f>HYPERLINK("https%3A%2F%2Fwww.webofscience.com%2Fwos%2Fwoscc%2Ffull-record%2FWOS:001191499000021","View Full Record in Web of Science")</f>
        <v>View Full Record in Web of Science</v>
      </c>
    </row>
    <row r="7" spans="1:72" x14ac:dyDescent="0.3">
      <c r="A7" s="3">
        <v>6</v>
      </c>
      <c r="B7" s="3" t="s">
        <v>938</v>
      </c>
      <c r="C7" s="3">
        <v>2023</v>
      </c>
      <c r="D7" s="3" t="s">
        <v>1570</v>
      </c>
      <c r="E7" s="3" t="s">
        <v>939</v>
      </c>
      <c r="F7" s="3" t="str">
        <f>HYPERLINK("http://dx.doi.org/10.1016/j.jclepro.2023.139256","http://dx.doi.org/10.1016/j.jclepro.2023.139256")</f>
        <v>http://dx.doi.org/10.1016/j.jclepro.2023.139256</v>
      </c>
      <c r="G7" s="3" t="s">
        <v>1573</v>
      </c>
      <c r="H7" s="3" t="s">
        <v>1571</v>
      </c>
      <c r="I7" s="3" t="s">
        <v>1572</v>
      </c>
      <c r="J7" s="3" t="s">
        <v>61</v>
      </c>
      <c r="K7" s="3" t="s">
        <v>62</v>
      </c>
      <c r="L7" s="3">
        <v>100</v>
      </c>
      <c r="M7" s="3" t="s">
        <v>1568</v>
      </c>
      <c r="N7" s="3" t="s">
        <v>1452</v>
      </c>
      <c r="O7" s="3" t="s">
        <v>1452</v>
      </c>
      <c r="P7" s="3" t="s">
        <v>1452</v>
      </c>
      <c r="Q7" s="3" t="s">
        <v>1569</v>
      </c>
      <c r="R7" s="3" t="s">
        <v>1452</v>
      </c>
      <c r="S7" s="3" t="s">
        <v>1452</v>
      </c>
      <c r="T7" s="3" t="s">
        <v>1452</v>
      </c>
      <c r="U7" s="3" t="s">
        <v>1452</v>
      </c>
      <c r="V7" s="3" t="s">
        <v>1452</v>
      </c>
      <c r="W7" s="3" t="s">
        <v>1452</v>
      </c>
      <c r="X7" s="3" t="s">
        <v>1452</v>
      </c>
      <c r="Y7" s="3" t="s">
        <v>1452</v>
      </c>
      <c r="Z7" s="3" t="s">
        <v>1452</v>
      </c>
      <c r="AA7" s="3" t="s">
        <v>1574</v>
      </c>
      <c r="AB7" s="3" t="s">
        <v>1575</v>
      </c>
      <c r="AC7" s="3" t="s">
        <v>1576</v>
      </c>
      <c r="AD7" s="3" t="s">
        <v>1577</v>
      </c>
      <c r="AE7" s="3" t="s">
        <v>1452</v>
      </c>
      <c r="AF7" s="3" t="s">
        <v>1578</v>
      </c>
      <c r="AG7" s="3" t="s">
        <v>1452</v>
      </c>
      <c r="AH7" s="3" t="s">
        <v>1452</v>
      </c>
      <c r="AI7" s="3" t="s">
        <v>1452</v>
      </c>
      <c r="AJ7" s="3" t="s">
        <v>1452</v>
      </c>
      <c r="AK7" s="3">
        <v>0</v>
      </c>
      <c r="AL7" s="3">
        <v>0</v>
      </c>
      <c r="AM7" s="3">
        <v>15</v>
      </c>
      <c r="AN7" s="3">
        <v>17</v>
      </c>
      <c r="AO7" s="3" t="s">
        <v>1579</v>
      </c>
      <c r="AP7" s="3" t="s">
        <v>1580</v>
      </c>
      <c r="AQ7" s="3" t="s">
        <v>1581</v>
      </c>
      <c r="AR7" s="3" t="s">
        <v>1582</v>
      </c>
      <c r="AS7" s="3" t="s">
        <v>1583</v>
      </c>
      <c r="AT7" s="3" t="s">
        <v>1452</v>
      </c>
      <c r="AU7" s="3" t="s">
        <v>1584</v>
      </c>
      <c r="AV7" s="3" t="s">
        <v>1585</v>
      </c>
      <c r="AW7" s="3" t="s">
        <v>1586</v>
      </c>
      <c r="AX7" s="3">
        <v>429</v>
      </c>
      <c r="AY7" s="3" t="s">
        <v>1452</v>
      </c>
      <c r="AZ7" s="3" t="s">
        <v>1452</v>
      </c>
      <c r="BA7" s="3" t="s">
        <v>1452</v>
      </c>
      <c r="BB7" s="3" t="s">
        <v>1452</v>
      </c>
      <c r="BC7" s="3" t="s">
        <v>1452</v>
      </c>
      <c r="BD7" s="3" t="s">
        <v>1452</v>
      </c>
      <c r="BE7" s="3" t="s">
        <v>1452</v>
      </c>
      <c r="BF7" s="3">
        <v>139256</v>
      </c>
      <c r="BG7" s="3" t="s">
        <v>1452</v>
      </c>
      <c r="BH7" s="3" t="s">
        <v>1587</v>
      </c>
      <c r="BI7" s="3">
        <v>17</v>
      </c>
      <c r="BJ7" s="3" t="s">
        <v>1588</v>
      </c>
      <c r="BK7" s="3" t="s">
        <v>1565</v>
      </c>
      <c r="BL7" s="3" t="s">
        <v>1589</v>
      </c>
      <c r="BM7" s="3" t="s">
        <v>1590</v>
      </c>
      <c r="BN7" s="3" t="s">
        <v>1452</v>
      </c>
      <c r="BO7" s="3" t="s">
        <v>1591</v>
      </c>
      <c r="BP7" s="3" t="s">
        <v>1452</v>
      </c>
      <c r="BQ7" s="3" t="s">
        <v>1452</v>
      </c>
      <c r="BR7" s="3" t="s">
        <v>1474</v>
      </c>
      <c r="BS7" s="3" t="s">
        <v>1592</v>
      </c>
      <c r="BT7" s="3" t="str">
        <f>HYPERLINK("https%3A%2F%2Fwww.webofscience.com%2Fwos%2Fwoscc%2Ffull-record%2FWOS:001107032000001","View Full Record in Web of Science")</f>
        <v>View Full Record in Web of Science</v>
      </c>
    </row>
    <row r="8" spans="1:72" x14ac:dyDescent="0.3">
      <c r="A8" s="3">
        <v>7</v>
      </c>
      <c r="B8" s="3" t="s">
        <v>1595</v>
      </c>
      <c r="C8" s="3">
        <v>2024</v>
      </c>
      <c r="D8" s="3" t="s">
        <v>1596</v>
      </c>
      <c r="E8" s="3" t="s">
        <v>1613</v>
      </c>
      <c r="F8" s="3" t="str">
        <f>HYPERLINK("http://dx.doi.org/10.1007/s10098-023-02588-y","http://dx.doi.org/10.1007/s10098-023-02588-y")</f>
        <v>http://dx.doi.org/10.1007/s10098-023-02588-y</v>
      </c>
      <c r="G8" s="3" t="s">
        <v>1599</v>
      </c>
      <c r="H8" s="3" t="s">
        <v>1597</v>
      </c>
      <c r="I8" s="3" t="s">
        <v>1598</v>
      </c>
      <c r="J8" s="3" t="s">
        <v>61</v>
      </c>
      <c r="K8" s="3" t="s">
        <v>638</v>
      </c>
      <c r="L8" s="3">
        <v>58</v>
      </c>
      <c r="M8" s="3" t="s">
        <v>1593</v>
      </c>
      <c r="N8" s="3" t="s">
        <v>1452</v>
      </c>
      <c r="O8" s="3" t="s">
        <v>1452</v>
      </c>
      <c r="P8" s="3" t="s">
        <v>1452</v>
      </c>
      <c r="Q8" s="3" t="s">
        <v>1594</v>
      </c>
      <c r="R8" s="3" t="s">
        <v>1452</v>
      </c>
      <c r="S8" s="3" t="s">
        <v>1452</v>
      </c>
      <c r="T8" s="3" t="s">
        <v>1452</v>
      </c>
      <c r="U8" s="3" t="s">
        <v>1452</v>
      </c>
      <c r="V8" s="3" t="s">
        <v>1452</v>
      </c>
      <c r="W8" s="3" t="s">
        <v>1452</v>
      </c>
      <c r="X8" s="3" t="s">
        <v>1452</v>
      </c>
      <c r="Y8" s="3" t="s">
        <v>1452</v>
      </c>
      <c r="Z8" s="3" t="s">
        <v>1452</v>
      </c>
      <c r="AA8" s="3" t="s">
        <v>1600</v>
      </c>
      <c r="AB8" s="3" t="s">
        <v>1601</v>
      </c>
      <c r="AC8" s="3" t="s">
        <v>1602</v>
      </c>
      <c r="AD8" s="3" t="s">
        <v>1603</v>
      </c>
      <c r="AE8" s="3" t="s">
        <v>1452</v>
      </c>
      <c r="AF8" s="3" t="s">
        <v>1604</v>
      </c>
      <c r="AG8" s="3" t="s">
        <v>1605</v>
      </c>
      <c r="AH8" s="3" t="s">
        <v>1606</v>
      </c>
      <c r="AI8" s="3" t="s">
        <v>1607</v>
      </c>
      <c r="AJ8" s="3" t="s">
        <v>1452</v>
      </c>
      <c r="AK8" s="3">
        <v>0</v>
      </c>
      <c r="AL8" s="3">
        <v>0</v>
      </c>
      <c r="AM8" s="3">
        <v>16</v>
      </c>
      <c r="AN8" s="3">
        <v>47</v>
      </c>
      <c r="AO8" s="3" t="s">
        <v>1462</v>
      </c>
      <c r="AP8" s="3" t="s">
        <v>1463</v>
      </c>
      <c r="AQ8" s="3" t="s">
        <v>1464</v>
      </c>
      <c r="AR8" s="3" t="s">
        <v>1608</v>
      </c>
      <c r="AS8" s="3" t="s">
        <v>1609</v>
      </c>
      <c r="AT8" s="3" t="s">
        <v>1452</v>
      </c>
      <c r="AU8" s="3" t="s">
        <v>1610</v>
      </c>
      <c r="AV8" s="3" t="s">
        <v>767</v>
      </c>
      <c r="AW8" s="3" t="s">
        <v>1611</v>
      </c>
      <c r="AX8" s="3">
        <v>26</v>
      </c>
      <c r="AY8" s="3">
        <v>5</v>
      </c>
      <c r="AZ8" s="3" t="s">
        <v>1452</v>
      </c>
      <c r="BA8" s="3" t="s">
        <v>1452</v>
      </c>
      <c r="BB8" s="3" t="s">
        <v>1612</v>
      </c>
      <c r="BC8" s="3" t="s">
        <v>1452</v>
      </c>
      <c r="BD8" s="3">
        <v>1631</v>
      </c>
      <c r="BE8" s="3">
        <v>1642</v>
      </c>
      <c r="BF8" s="3" t="s">
        <v>1452</v>
      </c>
      <c r="BG8" s="3" t="s">
        <v>1452</v>
      </c>
      <c r="BH8" s="3" t="s">
        <v>1614</v>
      </c>
      <c r="BI8" s="3">
        <v>12</v>
      </c>
      <c r="BJ8" s="3" t="s">
        <v>1588</v>
      </c>
      <c r="BK8" s="3" t="s">
        <v>1565</v>
      </c>
      <c r="BL8" s="3" t="s">
        <v>1589</v>
      </c>
      <c r="BM8" s="3" t="s">
        <v>1615</v>
      </c>
      <c r="BN8" s="3" t="s">
        <v>1452</v>
      </c>
      <c r="BO8" s="3" t="s">
        <v>1616</v>
      </c>
      <c r="BP8" s="3" t="s">
        <v>1452</v>
      </c>
      <c r="BQ8" s="3" t="s">
        <v>1452</v>
      </c>
      <c r="BR8" s="3" t="s">
        <v>1474</v>
      </c>
      <c r="BS8" s="3" t="s">
        <v>1617</v>
      </c>
      <c r="BT8" s="3" t="str">
        <f>HYPERLINK("https%3A%2F%2Fwww.webofscience.com%2Fwos%2Fwoscc%2Ffull-record%2FWOS:001043060000001","View Full Record in Web of Science")</f>
        <v>View Full Record in Web of Science</v>
      </c>
    </row>
    <row r="9" spans="1:72" x14ac:dyDescent="0.3">
      <c r="A9" s="3">
        <v>8</v>
      </c>
      <c r="B9" s="3" t="s">
        <v>1620</v>
      </c>
      <c r="C9" s="3">
        <v>2023</v>
      </c>
      <c r="D9" s="3" t="s">
        <v>1621</v>
      </c>
      <c r="E9" s="3" t="s">
        <v>1635</v>
      </c>
      <c r="F9" s="3" t="str">
        <f>HYPERLINK("http://dx.doi.org/10.14207/ejsd.2023.v12n4p319","http://dx.doi.org/10.14207/ejsd.2023.v12n4p319")</f>
        <v>http://dx.doi.org/10.14207/ejsd.2023.v12n4p319</v>
      </c>
      <c r="G9" s="3" t="s">
        <v>1623</v>
      </c>
      <c r="H9" s="3" t="s">
        <v>1622</v>
      </c>
      <c r="I9" s="3" t="s">
        <v>1452</v>
      </c>
      <c r="J9" s="3" t="s">
        <v>61</v>
      </c>
      <c r="K9" s="3" t="s">
        <v>62</v>
      </c>
      <c r="L9" s="3">
        <v>32</v>
      </c>
      <c r="M9" s="3" t="s">
        <v>1618</v>
      </c>
      <c r="N9" s="3" t="s">
        <v>1452</v>
      </c>
      <c r="O9" s="3" t="s">
        <v>1452</v>
      </c>
      <c r="P9" s="3" t="s">
        <v>1452</v>
      </c>
      <c r="Q9" s="3" t="s">
        <v>1619</v>
      </c>
      <c r="R9" s="3" t="s">
        <v>1452</v>
      </c>
      <c r="S9" s="3" t="s">
        <v>1452</v>
      </c>
      <c r="T9" s="3" t="s">
        <v>1452</v>
      </c>
      <c r="U9" s="3" t="s">
        <v>1452</v>
      </c>
      <c r="V9" s="3" t="s">
        <v>1452</v>
      </c>
      <c r="W9" s="3" t="s">
        <v>1452</v>
      </c>
      <c r="X9" s="3" t="s">
        <v>1452</v>
      </c>
      <c r="Y9" s="3" t="s">
        <v>1452</v>
      </c>
      <c r="Z9" s="3" t="s">
        <v>1452</v>
      </c>
      <c r="AA9" s="3" t="s">
        <v>1624</v>
      </c>
      <c r="AB9" s="3" t="s">
        <v>1625</v>
      </c>
      <c r="AC9" s="3" t="s">
        <v>1626</v>
      </c>
      <c r="AD9" s="3" t="s">
        <v>1452</v>
      </c>
      <c r="AE9" s="3" t="s">
        <v>1452</v>
      </c>
      <c r="AF9" s="3" t="s">
        <v>1627</v>
      </c>
      <c r="AG9" s="3" t="s">
        <v>1452</v>
      </c>
      <c r="AH9" s="3" t="s">
        <v>1452</v>
      </c>
      <c r="AI9" s="3" t="s">
        <v>1452</v>
      </c>
      <c r="AJ9" s="3" t="s">
        <v>1452</v>
      </c>
      <c r="AK9" s="3">
        <v>0</v>
      </c>
      <c r="AL9" s="3">
        <v>0</v>
      </c>
      <c r="AM9" s="3">
        <v>4</v>
      </c>
      <c r="AN9" s="3">
        <v>4</v>
      </c>
      <c r="AO9" s="3" t="s">
        <v>1628</v>
      </c>
      <c r="AP9" s="3" t="s">
        <v>1629</v>
      </c>
      <c r="AQ9" s="3" t="s">
        <v>1630</v>
      </c>
      <c r="AR9" s="3" t="s">
        <v>1631</v>
      </c>
      <c r="AS9" s="3" t="s">
        <v>1632</v>
      </c>
      <c r="AT9" s="3" t="s">
        <v>1452</v>
      </c>
      <c r="AU9" s="3" t="s">
        <v>1633</v>
      </c>
      <c r="AV9" s="3" t="s">
        <v>1634</v>
      </c>
      <c r="AW9" s="3" t="s">
        <v>1452</v>
      </c>
      <c r="AX9" s="3">
        <v>12</v>
      </c>
      <c r="AY9" s="3">
        <v>4</v>
      </c>
      <c r="AZ9" s="3" t="s">
        <v>1452</v>
      </c>
      <c r="BA9" s="3" t="s">
        <v>1452</v>
      </c>
      <c r="BB9" s="3" t="s">
        <v>1452</v>
      </c>
      <c r="BC9" s="3" t="s">
        <v>1452</v>
      </c>
      <c r="BD9" s="3">
        <v>319</v>
      </c>
      <c r="BE9" s="3">
        <v>329</v>
      </c>
      <c r="BF9" s="3" t="s">
        <v>1452</v>
      </c>
      <c r="BG9" s="3" t="s">
        <v>1452</v>
      </c>
      <c r="BH9" s="3" t="s">
        <v>1452</v>
      </c>
      <c r="BI9" s="3">
        <v>11</v>
      </c>
      <c r="BJ9" s="3" t="s">
        <v>1636</v>
      </c>
      <c r="BK9" s="3" t="s">
        <v>1637</v>
      </c>
      <c r="BL9" s="3" t="s">
        <v>1638</v>
      </c>
      <c r="BM9" s="3" t="s">
        <v>1639</v>
      </c>
      <c r="BN9" s="3" t="s">
        <v>1452</v>
      </c>
      <c r="BO9" s="3" t="s">
        <v>1496</v>
      </c>
      <c r="BP9" s="3" t="s">
        <v>1452</v>
      </c>
      <c r="BQ9" s="3" t="s">
        <v>1452</v>
      </c>
      <c r="BR9" s="3" t="s">
        <v>1474</v>
      </c>
      <c r="BS9" s="3" t="s">
        <v>1640</v>
      </c>
      <c r="BT9" s="3" t="str">
        <f>HYPERLINK("https%3A%2F%2Fwww.webofscience.com%2Fwos%2Fwoscc%2Ffull-record%2FWOS:001149319600027","View Full Record in Web of Science")</f>
        <v>View Full Record in Web of Science</v>
      </c>
    </row>
    <row r="10" spans="1:72" x14ac:dyDescent="0.3">
      <c r="A10" s="3">
        <v>9</v>
      </c>
      <c r="B10" s="3" t="s">
        <v>450</v>
      </c>
      <c r="C10" s="3">
        <v>2024</v>
      </c>
      <c r="D10" s="3" t="s">
        <v>1643</v>
      </c>
      <c r="E10" s="3" t="s">
        <v>452</v>
      </c>
      <c r="F10" s="3" t="str">
        <f>HYPERLINK("http://dx.doi.org/10.1108/MRR-07-2023-0526","http://dx.doi.org/10.1108/MRR-07-2023-0526")</f>
        <v>http://dx.doi.org/10.1108/MRR-07-2023-0526</v>
      </c>
      <c r="G10" s="3" t="s">
        <v>1646</v>
      </c>
      <c r="H10" s="3" t="s">
        <v>1644</v>
      </c>
      <c r="I10" s="3" t="s">
        <v>1645</v>
      </c>
      <c r="J10" s="3" t="s">
        <v>61</v>
      </c>
      <c r="K10" s="3" t="s">
        <v>1455</v>
      </c>
      <c r="L10" s="3">
        <v>155</v>
      </c>
      <c r="M10" s="3" t="s">
        <v>1641</v>
      </c>
      <c r="N10" s="3" t="s">
        <v>1452</v>
      </c>
      <c r="O10" s="3" t="s">
        <v>1452</v>
      </c>
      <c r="P10" s="3" t="s">
        <v>1452</v>
      </c>
      <c r="Q10" s="3" t="s">
        <v>1642</v>
      </c>
      <c r="R10" s="3" t="s">
        <v>1452</v>
      </c>
      <c r="S10" s="3" t="s">
        <v>1452</v>
      </c>
      <c r="T10" s="3" t="s">
        <v>1452</v>
      </c>
      <c r="U10" s="3" t="s">
        <v>1452</v>
      </c>
      <c r="V10" s="3" t="s">
        <v>1452</v>
      </c>
      <c r="W10" s="3" t="s">
        <v>1452</v>
      </c>
      <c r="X10" s="3" t="s">
        <v>1452</v>
      </c>
      <c r="Y10" s="3" t="s">
        <v>1452</v>
      </c>
      <c r="Z10" s="3" t="s">
        <v>1452</v>
      </c>
      <c r="AA10" s="3" t="s">
        <v>1647</v>
      </c>
      <c r="AB10" s="3" t="s">
        <v>1648</v>
      </c>
      <c r="AC10" s="3" t="s">
        <v>1649</v>
      </c>
      <c r="AD10" s="3" t="s">
        <v>1650</v>
      </c>
      <c r="AE10" s="3" t="s">
        <v>1452</v>
      </c>
      <c r="AF10" s="3" t="s">
        <v>1452</v>
      </c>
      <c r="AG10" s="3" t="s">
        <v>1452</v>
      </c>
      <c r="AH10" s="3" t="s">
        <v>1452</v>
      </c>
      <c r="AI10" s="3" t="s">
        <v>1452</v>
      </c>
      <c r="AJ10" s="3" t="s">
        <v>1452</v>
      </c>
      <c r="AK10" s="3">
        <v>0</v>
      </c>
      <c r="AL10" s="3">
        <v>0</v>
      </c>
      <c r="AM10" s="3">
        <v>9</v>
      </c>
      <c r="AN10" s="3">
        <v>9</v>
      </c>
      <c r="AO10" s="3" t="s">
        <v>1651</v>
      </c>
      <c r="AP10" s="3" t="s">
        <v>1652</v>
      </c>
      <c r="AQ10" s="3" t="s">
        <v>1653</v>
      </c>
      <c r="AR10" s="3" t="s">
        <v>1654</v>
      </c>
      <c r="AS10" s="3" t="s">
        <v>1655</v>
      </c>
      <c r="AT10" s="3" t="s">
        <v>1452</v>
      </c>
      <c r="AU10" s="3" t="s">
        <v>1656</v>
      </c>
      <c r="AV10" s="3" t="s">
        <v>1657</v>
      </c>
      <c r="AW10" s="3" t="s">
        <v>1658</v>
      </c>
      <c r="AX10" s="3" t="s">
        <v>1452</v>
      </c>
      <c r="AY10" s="3" t="s">
        <v>1452</v>
      </c>
      <c r="AZ10" s="3" t="s">
        <v>1452</v>
      </c>
      <c r="BA10" s="3" t="s">
        <v>1452</v>
      </c>
      <c r="BB10" s="3" t="s">
        <v>1452</v>
      </c>
      <c r="BC10" s="3" t="s">
        <v>1452</v>
      </c>
      <c r="BD10" s="3" t="s">
        <v>1452</v>
      </c>
      <c r="BE10" s="3" t="s">
        <v>1452</v>
      </c>
      <c r="BF10" s="3" t="s">
        <v>1452</v>
      </c>
      <c r="BG10" s="3" t="s">
        <v>1452</v>
      </c>
      <c r="BH10" s="3" t="s">
        <v>1659</v>
      </c>
      <c r="BI10" s="3">
        <v>32</v>
      </c>
      <c r="BJ10" s="3" t="s">
        <v>1660</v>
      </c>
      <c r="BK10" s="3" t="s">
        <v>1637</v>
      </c>
      <c r="BL10" s="3" t="s">
        <v>1521</v>
      </c>
      <c r="BM10" s="3" t="s">
        <v>1661</v>
      </c>
      <c r="BN10" s="3" t="s">
        <v>1452</v>
      </c>
      <c r="BO10" s="3" t="s">
        <v>1452</v>
      </c>
      <c r="BP10" s="3" t="s">
        <v>1452</v>
      </c>
      <c r="BQ10" s="3" t="s">
        <v>1452</v>
      </c>
      <c r="BR10" s="3" t="s">
        <v>1474</v>
      </c>
      <c r="BS10" s="3" t="s">
        <v>1662</v>
      </c>
      <c r="BT10" s="3" t="str">
        <f>HYPERLINK("https%3A%2F%2Fwww.webofscience.com%2Fwos%2Fwoscc%2Ffull-record%2FWOS:001188027700001","View Full Record in Web of Science")</f>
        <v>View Full Record in Web of Science</v>
      </c>
    </row>
    <row r="11" spans="1:72" x14ac:dyDescent="0.3">
      <c r="A11" s="3">
        <v>10</v>
      </c>
      <c r="B11" s="3" t="s">
        <v>1081</v>
      </c>
      <c r="C11" s="3">
        <v>2023</v>
      </c>
      <c r="D11" s="3" t="s">
        <v>1665</v>
      </c>
      <c r="E11" s="3" t="s">
        <v>1083</v>
      </c>
      <c r="F11" s="3" t="str">
        <f>HYPERLINK("http://dx.doi.org/10.1016/j.iedeen.2022.100211","http://dx.doi.org/10.1016/j.iedeen.2022.100211")</f>
        <v>http://dx.doi.org/10.1016/j.iedeen.2022.100211</v>
      </c>
      <c r="G11" s="3" t="s">
        <v>1668</v>
      </c>
      <c r="H11" s="3" t="s">
        <v>1666</v>
      </c>
      <c r="I11" s="3" t="s">
        <v>1667</v>
      </c>
      <c r="J11" s="3" t="s">
        <v>61</v>
      </c>
      <c r="K11" s="3" t="s">
        <v>62</v>
      </c>
      <c r="L11" s="3">
        <v>100</v>
      </c>
      <c r="M11" s="3" t="s">
        <v>1663</v>
      </c>
      <c r="N11" s="3" t="s">
        <v>1452</v>
      </c>
      <c r="O11" s="3" t="s">
        <v>1452</v>
      </c>
      <c r="P11" s="3" t="s">
        <v>1452</v>
      </c>
      <c r="Q11" s="3" t="s">
        <v>1664</v>
      </c>
      <c r="R11" s="3" t="s">
        <v>1452</v>
      </c>
      <c r="S11" s="3" t="s">
        <v>1452</v>
      </c>
      <c r="T11" s="3" t="s">
        <v>1452</v>
      </c>
      <c r="U11" s="3" t="s">
        <v>1452</v>
      </c>
      <c r="V11" s="3" t="s">
        <v>1452</v>
      </c>
      <c r="W11" s="3" t="s">
        <v>1452</v>
      </c>
      <c r="X11" s="3" t="s">
        <v>1452</v>
      </c>
      <c r="Y11" s="3" t="s">
        <v>1452</v>
      </c>
      <c r="Z11" s="3" t="s">
        <v>1452</v>
      </c>
      <c r="AA11" s="3" t="s">
        <v>1669</v>
      </c>
      <c r="AB11" s="3" t="s">
        <v>1670</v>
      </c>
      <c r="AC11" s="3" t="s">
        <v>1671</v>
      </c>
      <c r="AD11" s="3" t="s">
        <v>1672</v>
      </c>
      <c r="AE11" s="3" t="s">
        <v>1673</v>
      </c>
      <c r="AF11" s="3" t="s">
        <v>1674</v>
      </c>
      <c r="AG11" s="3" t="s">
        <v>1452</v>
      </c>
      <c r="AH11" s="3" t="s">
        <v>1452</v>
      </c>
      <c r="AI11" s="3" t="s">
        <v>1452</v>
      </c>
      <c r="AJ11" s="3" t="s">
        <v>1452</v>
      </c>
      <c r="AK11" s="3">
        <v>7</v>
      </c>
      <c r="AL11" s="3">
        <v>7</v>
      </c>
      <c r="AM11" s="3">
        <v>13</v>
      </c>
      <c r="AN11" s="3">
        <v>26</v>
      </c>
      <c r="AO11" s="3" t="s">
        <v>1579</v>
      </c>
      <c r="AP11" s="3" t="s">
        <v>1580</v>
      </c>
      <c r="AQ11" s="3" t="s">
        <v>1581</v>
      </c>
      <c r="AR11" s="3" t="s">
        <v>1675</v>
      </c>
      <c r="AS11" s="3" t="s">
        <v>1676</v>
      </c>
      <c r="AT11" s="3" t="s">
        <v>1452</v>
      </c>
      <c r="AU11" s="3" t="s">
        <v>1677</v>
      </c>
      <c r="AV11" s="3" t="s">
        <v>1678</v>
      </c>
      <c r="AW11" s="3" t="s">
        <v>1679</v>
      </c>
      <c r="AX11" s="3">
        <v>29</v>
      </c>
      <c r="AY11" s="3">
        <v>1</v>
      </c>
      <c r="AZ11" s="3" t="s">
        <v>1452</v>
      </c>
      <c r="BA11" s="3" t="s">
        <v>1452</v>
      </c>
      <c r="BB11" s="3" t="s">
        <v>1452</v>
      </c>
      <c r="BC11" s="3" t="s">
        <v>1452</v>
      </c>
      <c r="BD11" s="3" t="s">
        <v>1452</v>
      </c>
      <c r="BE11" s="3" t="s">
        <v>1452</v>
      </c>
      <c r="BF11" s="3">
        <v>100211</v>
      </c>
      <c r="BG11" s="3" t="s">
        <v>1452</v>
      </c>
      <c r="BH11" s="3" t="s">
        <v>1680</v>
      </c>
      <c r="BI11" s="3">
        <v>17</v>
      </c>
      <c r="BJ11" s="3" t="s">
        <v>1681</v>
      </c>
      <c r="BK11" s="3" t="s">
        <v>1471</v>
      </c>
      <c r="BL11" s="3" t="s">
        <v>1521</v>
      </c>
      <c r="BM11" s="3" t="s">
        <v>1682</v>
      </c>
      <c r="BN11" s="3" t="s">
        <v>1452</v>
      </c>
      <c r="BO11" s="3" t="s">
        <v>1683</v>
      </c>
      <c r="BP11" s="3" t="s">
        <v>1452</v>
      </c>
      <c r="BQ11" s="3" t="s">
        <v>1452</v>
      </c>
      <c r="BR11" s="3" t="s">
        <v>1474</v>
      </c>
      <c r="BS11" s="3" t="s">
        <v>1684</v>
      </c>
      <c r="BT11" s="3" t="str">
        <f>HYPERLINK("https%3A%2F%2Fwww.webofscience.com%2Fwos%2Fwoscc%2Ffull-record%2FWOS:000968809500001","View Full Record in Web of Science")</f>
        <v>View Full Record in Web of Science</v>
      </c>
    </row>
    <row r="12" spans="1:72" x14ac:dyDescent="0.3">
      <c r="A12" s="3">
        <v>11</v>
      </c>
      <c r="B12" s="3" t="s">
        <v>314</v>
      </c>
      <c r="C12" s="3">
        <v>2022</v>
      </c>
      <c r="D12" s="3" t="s">
        <v>1687</v>
      </c>
      <c r="E12" s="3" t="s">
        <v>316</v>
      </c>
      <c r="F12" s="3" t="str">
        <f>HYPERLINK("http://dx.doi.org/10.1016/j.scitotenv.2022.155512","http://dx.doi.org/10.1016/j.scitotenv.2022.155512")</f>
        <v>http://dx.doi.org/10.1016/j.scitotenv.2022.155512</v>
      </c>
      <c r="G12" s="3" t="s">
        <v>1690</v>
      </c>
      <c r="H12" s="3" t="s">
        <v>1688</v>
      </c>
      <c r="I12" s="3" t="s">
        <v>1689</v>
      </c>
      <c r="J12" s="3" t="s">
        <v>61</v>
      </c>
      <c r="K12" s="3" t="s">
        <v>62</v>
      </c>
      <c r="L12" s="3">
        <v>105</v>
      </c>
      <c r="M12" s="3" t="s">
        <v>1685</v>
      </c>
      <c r="N12" s="3" t="s">
        <v>1452</v>
      </c>
      <c r="O12" s="3" t="s">
        <v>1452</v>
      </c>
      <c r="P12" s="3" t="s">
        <v>1452</v>
      </c>
      <c r="Q12" s="3" t="s">
        <v>1686</v>
      </c>
      <c r="R12" s="3" t="s">
        <v>1452</v>
      </c>
      <c r="S12" s="3" t="s">
        <v>1452</v>
      </c>
      <c r="T12" s="3" t="s">
        <v>1452</v>
      </c>
      <c r="U12" s="3" t="s">
        <v>1452</v>
      </c>
      <c r="V12" s="3" t="s">
        <v>1452</v>
      </c>
      <c r="W12" s="3" t="s">
        <v>1452</v>
      </c>
      <c r="X12" s="3" t="s">
        <v>1452</v>
      </c>
      <c r="Y12" s="3" t="s">
        <v>1452</v>
      </c>
      <c r="Z12" s="3" t="s">
        <v>1452</v>
      </c>
      <c r="AA12" s="3" t="s">
        <v>1691</v>
      </c>
      <c r="AB12" s="3" t="s">
        <v>1692</v>
      </c>
      <c r="AC12" s="3" t="s">
        <v>1693</v>
      </c>
      <c r="AD12" s="3" t="s">
        <v>1694</v>
      </c>
      <c r="AE12" s="3" t="s">
        <v>1695</v>
      </c>
      <c r="AF12" s="3" t="s">
        <v>1696</v>
      </c>
      <c r="AG12" s="3" t="s">
        <v>1697</v>
      </c>
      <c r="AH12" s="3" t="s">
        <v>1697</v>
      </c>
      <c r="AI12" s="3" t="s">
        <v>1698</v>
      </c>
      <c r="AJ12" s="3" t="s">
        <v>1452</v>
      </c>
      <c r="AK12" s="3">
        <v>2</v>
      </c>
      <c r="AL12" s="3">
        <v>2</v>
      </c>
      <c r="AM12" s="3">
        <v>4</v>
      </c>
      <c r="AN12" s="3">
        <v>30</v>
      </c>
      <c r="AO12" s="3" t="s">
        <v>1699</v>
      </c>
      <c r="AP12" s="3" t="s">
        <v>1700</v>
      </c>
      <c r="AQ12" s="3" t="s">
        <v>1701</v>
      </c>
      <c r="AR12" s="3" t="s">
        <v>1702</v>
      </c>
      <c r="AS12" s="3" t="s">
        <v>1703</v>
      </c>
      <c r="AT12" s="3" t="s">
        <v>1452</v>
      </c>
      <c r="AU12" s="3" t="s">
        <v>1704</v>
      </c>
      <c r="AV12" s="3" t="s">
        <v>330</v>
      </c>
      <c r="AW12" s="3" t="s">
        <v>1705</v>
      </c>
      <c r="AX12" s="3">
        <v>835</v>
      </c>
      <c r="AY12" s="3" t="s">
        <v>1452</v>
      </c>
      <c r="AZ12" s="3" t="s">
        <v>1452</v>
      </c>
      <c r="BA12" s="3" t="s">
        <v>1452</v>
      </c>
      <c r="BB12" s="3" t="s">
        <v>1452</v>
      </c>
      <c r="BC12" s="3" t="s">
        <v>1452</v>
      </c>
      <c r="BD12" s="3" t="s">
        <v>1452</v>
      </c>
      <c r="BE12" s="3" t="s">
        <v>1452</v>
      </c>
      <c r="BF12" s="3">
        <v>155512</v>
      </c>
      <c r="BG12" s="3" t="s">
        <v>1452</v>
      </c>
      <c r="BH12" s="3" t="s">
        <v>1706</v>
      </c>
      <c r="BI12" s="3">
        <v>12</v>
      </c>
      <c r="BJ12" s="3" t="s">
        <v>1636</v>
      </c>
      <c r="BK12" s="3" t="s">
        <v>1565</v>
      </c>
      <c r="BL12" s="3" t="s">
        <v>1638</v>
      </c>
      <c r="BM12" s="3" t="s">
        <v>1707</v>
      </c>
      <c r="BN12" s="3">
        <v>35489485</v>
      </c>
      <c r="BO12" s="3" t="s">
        <v>1616</v>
      </c>
      <c r="BP12" s="3" t="s">
        <v>1452</v>
      </c>
      <c r="BQ12" s="3" t="s">
        <v>1452</v>
      </c>
      <c r="BR12" s="3" t="s">
        <v>1474</v>
      </c>
      <c r="BS12" s="3" t="s">
        <v>1708</v>
      </c>
      <c r="BT12" s="3" t="str">
        <f>HYPERLINK("https%3A%2F%2Fwww.webofscience.com%2Fwos%2Fwoscc%2Ffull-record%2FWOS:000806762000006","View Full Record in Web of Science")</f>
        <v>View Full Record in Web of Science</v>
      </c>
    </row>
    <row r="13" spans="1:72" x14ac:dyDescent="0.3">
      <c r="A13" s="3">
        <v>12</v>
      </c>
      <c r="B13" s="3" t="s">
        <v>1711</v>
      </c>
      <c r="C13" s="3">
        <v>2022</v>
      </c>
      <c r="D13" s="3" t="s">
        <v>1712</v>
      </c>
      <c r="E13" s="3" t="s">
        <v>1169</v>
      </c>
      <c r="F13" s="3" t="str">
        <f>HYPERLINK("http://dx.doi.org/10.3390/su14159165","http://dx.doi.org/10.3390/su14159165")</f>
        <v>http://dx.doi.org/10.3390/su14159165</v>
      </c>
      <c r="G13" s="3" t="s">
        <v>1715</v>
      </c>
      <c r="H13" s="3" t="s">
        <v>1713</v>
      </c>
      <c r="I13" s="3" t="s">
        <v>1714</v>
      </c>
      <c r="J13" s="3" t="s">
        <v>61</v>
      </c>
      <c r="K13" s="3" t="s">
        <v>62</v>
      </c>
      <c r="L13" s="3">
        <v>71</v>
      </c>
      <c r="M13" s="3" t="s">
        <v>1709</v>
      </c>
      <c r="N13" s="3" t="s">
        <v>1452</v>
      </c>
      <c r="O13" s="3" t="s">
        <v>1452</v>
      </c>
      <c r="P13" s="3" t="s">
        <v>1452</v>
      </c>
      <c r="Q13" s="3" t="s">
        <v>1710</v>
      </c>
      <c r="R13" s="3" t="s">
        <v>1452</v>
      </c>
      <c r="S13" s="3" t="s">
        <v>1452</v>
      </c>
      <c r="T13" s="3" t="s">
        <v>1452</v>
      </c>
      <c r="U13" s="3" t="s">
        <v>1452</v>
      </c>
      <c r="V13" s="3" t="s">
        <v>1452</v>
      </c>
      <c r="W13" s="3" t="s">
        <v>1452</v>
      </c>
      <c r="X13" s="3" t="s">
        <v>1452</v>
      </c>
      <c r="Y13" s="3" t="s">
        <v>1452</v>
      </c>
      <c r="Z13" s="3" t="s">
        <v>1452</v>
      </c>
      <c r="AA13" s="3" t="s">
        <v>1716</v>
      </c>
      <c r="AB13" s="3" t="s">
        <v>1717</v>
      </c>
      <c r="AC13" s="3" t="s">
        <v>1718</v>
      </c>
      <c r="AD13" s="3" t="s">
        <v>1719</v>
      </c>
      <c r="AE13" s="3" t="s">
        <v>1720</v>
      </c>
      <c r="AF13" s="3" t="s">
        <v>1721</v>
      </c>
      <c r="AG13" s="3" t="s">
        <v>1452</v>
      </c>
      <c r="AH13" s="3" t="s">
        <v>1452</v>
      </c>
      <c r="AI13" s="3" t="s">
        <v>1452</v>
      </c>
      <c r="AJ13" s="3" t="s">
        <v>1452</v>
      </c>
      <c r="AK13" s="3">
        <v>3</v>
      </c>
      <c r="AL13" s="3">
        <v>3</v>
      </c>
      <c r="AM13" s="3">
        <v>2</v>
      </c>
      <c r="AN13" s="3">
        <v>14</v>
      </c>
      <c r="AO13" s="3" t="s">
        <v>238</v>
      </c>
      <c r="AP13" s="3" t="s">
        <v>1722</v>
      </c>
      <c r="AQ13" s="3" t="s">
        <v>1723</v>
      </c>
      <c r="AR13" s="3" t="s">
        <v>1452</v>
      </c>
      <c r="AS13" s="3" t="s">
        <v>1724</v>
      </c>
      <c r="AT13" s="3" t="s">
        <v>1452</v>
      </c>
      <c r="AU13" s="3" t="s">
        <v>1725</v>
      </c>
      <c r="AV13" s="3" t="s">
        <v>239</v>
      </c>
      <c r="AW13" s="3" t="s">
        <v>1726</v>
      </c>
      <c r="AX13" s="3">
        <v>14</v>
      </c>
      <c r="AY13" s="3">
        <v>15</v>
      </c>
      <c r="AZ13" s="3" t="s">
        <v>1452</v>
      </c>
      <c r="BA13" s="3" t="s">
        <v>1452</v>
      </c>
      <c r="BB13" s="3" t="s">
        <v>1452</v>
      </c>
      <c r="BC13" s="3" t="s">
        <v>1452</v>
      </c>
      <c r="BD13" s="3" t="s">
        <v>1452</v>
      </c>
      <c r="BE13" s="3" t="s">
        <v>1452</v>
      </c>
      <c r="BF13" s="3">
        <v>9165</v>
      </c>
      <c r="BG13" s="3" t="s">
        <v>1452</v>
      </c>
      <c r="BH13" s="3" t="s">
        <v>1452</v>
      </c>
      <c r="BI13" s="3">
        <v>26</v>
      </c>
      <c r="BJ13" s="3" t="s">
        <v>1727</v>
      </c>
      <c r="BK13" s="3" t="s">
        <v>1493</v>
      </c>
      <c r="BL13" s="3" t="s">
        <v>1728</v>
      </c>
      <c r="BM13" s="3" t="s">
        <v>1729</v>
      </c>
      <c r="BN13" s="3" t="s">
        <v>1452</v>
      </c>
      <c r="BO13" s="3" t="s">
        <v>1730</v>
      </c>
      <c r="BP13" s="3" t="s">
        <v>1452</v>
      </c>
      <c r="BQ13" s="3" t="s">
        <v>1452</v>
      </c>
      <c r="BR13" s="3" t="s">
        <v>1474</v>
      </c>
      <c r="BS13" s="3" t="s">
        <v>1731</v>
      </c>
      <c r="BT13" s="3" t="str">
        <f>HYPERLINK("https%3A%2F%2Fwww.webofscience.com%2Fwos%2Fwoscc%2Ffull-record%2FWOS:000839415600001","View Full Record in Web of Science")</f>
        <v>View Full Record in Web of Science</v>
      </c>
    </row>
    <row r="14" spans="1:72" x14ac:dyDescent="0.3">
      <c r="A14" s="3">
        <v>13</v>
      </c>
      <c r="B14" s="3" t="s">
        <v>110</v>
      </c>
      <c r="C14" s="3">
        <v>2024</v>
      </c>
      <c r="D14" s="3" t="s">
        <v>1734</v>
      </c>
      <c r="E14" s="3" t="s">
        <v>112</v>
      </c>
      <c r="F14" s="3" t="str">
        <f>HYPERLINK("http://dx.doi.org/10.1109/ACCESS.2024.3352742","http://dx.doi.org/10.1109/ACCESS.2024.3352742")</f>
        <v>http://dx.doi.org/10.1109/ACCESS.2024.3352742</v>
      </c>
      <c r="G14" s="3" t="s">
        <v>1736</v>
      </c>
      <c r="H14" s="3" t="s">
        <v>1735</v>
      </c>
      <c r="I14" s="3" t="s">
        <v>1452</v>
      </c>
      <c r="J14" s="3" t="s">
        <v>61</v>
      </c>
      <c r="K14" s="3" t="s">
        <v>62</v>
      </c>
      <c r="L14" s="3">
        <v>60</v>
      </c>
      <c r="M14" s="3" t="s">
        <v>1732</v>
      </c>
      <c r="N14" s="3" t="s">
        <v>1452</v>
      </c>
      <c r="O14" s="3" t="s">
        <v>1452</v>
      </c>
      <c r="P14" s="3" t="s">
        <v>1452</v>
      </c>
      <c r="Q14" s="3" t="s">
        <v>1733</v>
      </c>
      <c r="R14" s="3" t="s">
        <v>1452</v>
      </c>
      <c r="S14" s="3" t="s">
        <v>1452</v>
      </c>
      <c r="T14" s="3" t="s">
        <v>1452</v>
      </c>
      <c r="U14" s="3" t="s">
        <v>1452</v>
      </c>
      <c r="V14" s="3" t="s">
        <v>1452</v>
      </c>
      <c r="W14" s="3" t="s">
        <v>1452</v>
      </c>
      <c r="X14" s="3" t="s">
        <v>1452</v>
      </c>
      <c r="Y14" s="3" t="s">
        <v>1452</v>
      </c>
      <c r="Z14" s="3" t="s">
        <v>1452</v>
      </c>
      <c r="AA14" s="3" t="s">
        <v>1737</v>
      </c>
      <c r="AB14" s="3" t="s">
        <v>1738</v>
      </c>
      <c r="AC14" s="3" t="s">
        <v>1739</v>
      </c>
      <c r="AD14" s="3" t="s">
        <v>1740</v>
      </c>
      <c r="AE14" s="3" t="s">
        <v>1741</v>
      </c>
      <c r="AF14" s="3" t="s">
        <v>1742</v>
      </c>
      <c r="AG14" s="3" t="s">
        <v>1452</v>
      </c>
      <c r="AH14" s="3" t="s">
        <v>1452</v>
      </c>
      <c r="AI14" s="3" t="s">
        <v>1452</v>
      </c>
      <c r="AJ14" s="3" t="s">
        <v>1452</v>
      </c>
      <c r="AK14" s="3">
        <v>0</v>
      </c>
      <c r="AL14" s="3">
        <v>0</v>
      </c>
      <c r="AM14" s="3">
        <v>9</v>
      </c>
      <c r="AN14" s="3">
        <v>9</v>
      </c>
      <c r="AO14" s="3" t="s">
        <v>1743</v>
      </c>
      <c r="AP14" s="3" t="s">
        <v>1744</v>
      </c>
      <c r="AQ14" s="3" t="s">
        <v>1745</v>
      </c>
      <c r="AR14" s="3" t="s">
        <v>1746</v>
      </c>
      <c r="AS14" s="3" t="s">
        <v>1452</v>
      </c>
      <c r="AT14" s="3" t="s">
        <v>1452</v>
      </c>
      <c r="AU14" s="3" t="s">
        <v>1734</v>
      </c>
      <c r="AV14" s="3" t="s">
        <v>111</v>
      </c>
      <c r="AW14" s="3" t="s">
        <v>1452</v>
      </c>
      <c r="AX14" s="3">
        <v>12</v>
      </c>
      <c r="AY14" s="3" t="s">
        <v>1452</v>
      </c>
      <c r="AZ14" s="3" t="s">
        <v>1452</v>
      </c>
      <c r="BA14" s="3" t="s">
        <v>1452</v>
      </c>
      <c r="BB14" s="3" t="s">
        <v>1452</v>
      </c>
      <c r="BC14" s="3" t="s">
        <v>1452</v>
      </c>
      <c r="BD14" s="3">
        <v>7942</v>
      </c>
      <c r="BE14" s="3">
        <v>7951</v>
      </c>
      <c r="BF14" s="3" t="s">
        <v>1452</v>
      </c>
      <c r="BG14" s="3" t="s">
        <v>1452</v>
      </c>
      <c r="BH14" s="3" t="s">
        <v>1452</v>
      </c>
      <c r="BI14" s="3">
        <v>10</v>
      </c>
      <c r="BJ14" s="3" t="s">
        <v>1747</v>
      </c>
      <c r="BK14" s="3" t="s">
        <v>1565</v>
      </c>
      <c r="BL14" s="3" t="s">
        <v>1748</v>
      </c>
      <c r="BM14" s="3" t="s">
        <v>1749</v>
      </c>
      <c r="BN14" s="3" t="s">
        <v>1452</v>
      </c>
      <c r="BO14" s="3" t="s">
        <v>1496</v>
      </c>
      <c r="BP14" s="3" t="s">
        <v>1452</v>
      </c>
      <c r="BQ14" s="3" t="s">
        <v>1452</v>
      </c>
      <c r="BR14" s="3" t="s">
        <v>1474</v>
      </c>
      <c r="BS14" s="3" t="s">
        <v>1750</v>
      </c>
      <c r="BT14" s="3" t="str">
        <f>HYPERLINK("https%3A%2F%2Fwww.webofscience.com%2Fwos%2Fwoscc%2Ffull-record%2FWOS:001145634000001","View Full Record in Web of Science")</f>
        <v>View Full Record in Web of Science</v>
      </c>
    </row>
    <row r="15" spans="1:72" x14ac:dyDescent="0.3">
      <c r="A15" s="3">
        <v>14</v>
      </c>
      <c r="B15" s="3" t="s">
        <v>217</v>
      </c>
      <c r="C15" s="3">
        <v>2023</v>
      </c>
      <c r="D15" s="3" t="s">
        <v>1753</v>
      </c>
      <c r="E15" s="3" t="s">
        <v>219</v>
      </c>
      <c r="F15" s="3" t="str">
        <f>HYPERLINK("http://dx.doi.org/10.1108/SAMPJ-10-2021-0401","http://dx.doi.org/10.1108/SAMPJ-10-2021-0401")</f>
        <v>http://dx.doi.org/10.1108/SAMPJ-10-2021-0401</v>
      </c>
      <c r="G15" s="3" t="s">
        <v>1756</v>
      </c>
      <c r="H15" s="3" t="s">
        <v>1754</v>
      </c>
      <c r="I15" s="3" t="s">
        <v>1755</v>
      </c>
      <c r="J15" s="3" t="s">
        <v>61</v>
      </c>
      <c r="K15" s="3" t="s">
        <v>62</v>
      </c>
      <c r="L15" s="3">
        <v>100</v>
      </c>
      <c r="M15" s="3" t="s">
        <v>1751</v>
      </c>
      <c r="N15" s="3" t="s">
        <v>1452</v>
      </c>
      <c r="O15" s="3" t="s">
        <v>1452</v>
      </c>
      <c r="P15" s="3" t="s">
        <v>1452</v>
      </c>
      <c r="Q15" s="3" t="s">
        <v>1752</v>
      </c>
      <c r="R15" s="3" t="s">
        <v>1452</v>
      </c>
      <c r="S15" s="3" t="s">
        <v>1452</v>
      </c>
      <c r="T15" s="3" t="s">
        <v>1452</v>
      </c>
      <c r="U15" s="3" t="s">
        <v>1452</v>
      </c>
      <c r="V15" s="3" t="s">
        <v>1452</v>
      </c>
      <c r="W15" s="3" t="s">
        <v>1452</v>
      </c>
      <c r="X15" s="3" t="s">
        <v>1452</v>
      </c>
      <c r="Y15" s="3" t="s">
        <v>1452</v>
      </c>
      <c r="Z15" s="3" t="s">
        <v>1452</v>
      </c>
      <c r="AA15" s="3" t="s">
        <v>1757</v>
      </c>
      <c r="AB15" s="3" t="s">
        <v>1758</v>
      </c>
      <c r="AC15" s="3" t="s">
        <v>1759</v>
      </c>
      <c r="AD15" s="3" t="s">
        <v>1760</v>
      </c>
      <c r="AE15" s="3" t="s">
        <v>1761</v>
      </c>
      <c r="AF15" s="3" t="s">
        <v>1762</v>
      </c>
      <c r="AG15" s="3" t="s">
        <v>1763</v>
      </c>
      <c r="AH15" s="3" t="s">
        <v>1764</v>
      </c>
      <c r="AI15" s="3" t="s">
        <v>220</v>
      </c>
      <c r="AJ15" s="3" t="s">
        <v>1452</v>
      </c>
      <c r="AK15" s="3">
        <v>11</v>
      </c>
      <c r="AL15" s="3">
        <v>11</v>
      </c>
      <c r="AM15" s="3">
        <v>96</v>
      </c>
      <c r="AN15" s="3">
        <v>241</v>
      </c>
      <c r="AO15" s="3" t="s">
        <v>1651</v>
      </c>
      <c r="AP15" s="3" t="s">
        <v>1765</v>
      </c>
      <c r="AQ15" s="3" t="s">
        <v>1766</v>
      </c>
      <c r="AR15" s="3" t="s">
        <v>1767</v>
      </c>
      <c r="AS15" s="3" t="s">
        <v>1768</v>
      </c>
      <c r="AT15" s="3" t="s">
        <v>1452</v>
      </c>
      <c r="AU15" s="3" t="s">
        <v>1769</v>
      </c>
      <c r="AV15" s="3" t="s">
        <v>1770</v>
      </c>
      <c r="AW15" s="3" t="s">
        <v>1771</v>
      </c>
      <c r="AX15" s="3">
        <v>14</v>
      </c>
      <c r="AY15" s="3">
        <v>1</v>
      </c>
      <c r="AZ15" s="3" t="s">
        <v>1452</v>
      </c>
      <c r="BA15" s="3" t="s">
        <v>1452</v>
      </c>
      <c r="BB15" s="3" t="s">
        <v>1452</v>
      </c>
      <c r="BC15" s="3" t="s">
        <v>1452</v>
      </c>
      <c r="BD15" s="3">
        <v>184</v>
      </c>
      <c r="BE15" s="3">
        <v>215</v>
      </c>
      <c r="BF15" s="3" t="s">
        <v>1452</v>
      </c>
      <c r="BG15" s="3" t="s">
        <v>1452</v>
      </c>
      <c r="BH15" s="3" t="s">
        <v>1680</v>
      </c>
      <c r="BI15" s="3">
        <v>32</v>
      </c>
      <c r="BJ15" s="3" t="s">
        <v>1772</v>
      </c>
      <c r="BK15" s="3" t="s">
        <v>1471</v>
      </c>
      <c r="BL15" s="3" t="s">
        <v>1773</v>
      </c>
      <c r="BM15" s="3" t="s">
        <v>1774</v>
      </c>
      <c r="BN15" s="3" t="s">
        <v>1452</v>
      </c>
      <c r="BO15" s="3" t="s">
        <v>1452</v>
      </c>
      <c r="BP15" s="3" t="s">
        <v>1452</v>
      </c>
      <c r="BQ15" s="3" t="s">
        <v>1452</v>
      </c>
      <c r="BR15" s="3" t="s">
        <v>1474</v>
      </c>
      <c r="BS15" s="3" t="s">
        <v>1775</v>
      </c>
      <c r="BT15" s="3" t="str">
        <f>HYPERLINK("https%3A%2F%2Fwww.webofscience.com%2Fwos%2Fwoscc%2Ffull-record%2FWOS:000910056700001","View Full Record in Web of Science")</f>
        <v>View Full Record in Web of Science</v>
      </c>
    </row>
    <row r="16" spans="1:72" x14ac:dyDescent="0.3">
      <c r="A16" s="3">
        <v>15</v>
      </c>
      <c r="B16" s="3" t="s">
        <v>701</v>
      </c>
      <c r="C16" s="3">
        <v>2020</v>
      </c>
      <c r="D16" s="3" t="s">
        <v>1778</v>
      </c>
      <c r="E16" s="3" t="s">
        <v>703</v>
      </c>
      <c r="F16" s="3" t="str">
        <f>HYPERLINK("http://dx.doi.org/10.1177/2329488416675456","http://dx.doi.org/10.1177/2329488416675456")</f>
        <v>http://dx.doi.org/10.1177/2329488416675456</v>
      </c>
      <c r="G16" s="3" t="s">
        <v>1781</v>
      </c>
      <c r="H16" s="3" t="s">
        <v>1779</v>
      </c>
      <c r="I16" s="3" t="s">
        <v>1780</v>
      </c>
      <c r="J16" s="3" t="s">
        <v>61</v>
      </c>
      <c r="K16" s="3" t="s">
        <v>62</v>
      </c>
      <c r="L16" s="3">
        <v>77</v>
      </c>
      <c r="M16" s="3" t="s">
        <v>1776</v>
      </c>
      <c r="N16" s="3" t="s">
        <v>1452</v>
      </c>
      <c r="O16" s="3" t="s">
        <v>1452</v>
      </c>
      <c r="P16" s="3" t="s">
        <v>1452</v>
      </c>
      <c r="Q16" s="3" t="s">
        <v>1777</v>
      </c>
      <c r="R16" s="3" t="s">
        <v>1452</v>
      </c>
      <c r="S16" s="3" t="s">
        <v>1452</v>
      </c>
      <c r="T16" s="3" t="s">
        <v>1452</v>
      </c>
      <c r="U16" s="3" t="s">
        <v>1452</v>
      </c>
      <c r="V16" s="3" t="s">
        <v>1452</v>
      </c>
      <c r="W16" s="3" t="s">
        <v>1452</v>
      </c>
      <c r="X16" s="3" t="s">
        <v>1452</v>
      </c>
      <c r="Y16" s="3" t="s">
        <v>1452</v>
      </c>
      <c r="Z16" s="3" t="s">
        <v>1452</v>
      </c>
      <c r="AA16" s="3" t="s">
        <v>1782</v>
      </c>
      <c r="AB16" s="3" t="s">
        <v>1783</v>
      </c>
      <c r="AC16" s="3" t="s">
        <v>1784</v>
      </c>
      <c r="AD16" s="3" t="s">
        <v>1785</v>
      </c>
      <c r="AE16" s="3" t="s">
        <v>1452</v>
      </c>
      <c r="AF16" s="3" t="s">
        <v>1786</v>
      </c>
      <c r="AG16" s="3" t="s">
        <v>1787</v>
      </c>
      <c r="AH16" s="3" t="s">
        <v>1787</v>
      </c>
      <c r="AI16" s="3" t="s">
        <v>1788</v>
      </c>
      <c r="AJ16" s="3" t="s">
        <v>1452</v>
      </c>
      <c r="AK16" s="3">
        <v>36</v>
      </c>
      <c r="AL16" s="3">
        <v>38</v>
      </c>
      <c r="AM16" s="3">
        <v>5</v>
      </c>
      <c r="AN16" s="3">
        <v>54</v>
      </c>
      <c r="AO16" s="3" t="s">
        <v>1789</v>
      </c>
      <c r="AP16" s="3" t="s">
        <v>1790</v>
      </c>
      <c r="AQ16" s="3" t="s">
        <v>1791</v>
      </c>
      <c r="AR16" s="3" t="s">
        <v>1792</v>
      </c>
      <c r="AS16" s="3" t="s">
        <v>1793</v>
      </c>
      <c r="AT16" s="3" t="s">
        <v>1452</v>
      </c>
      <c r="AU16" s="3" t="s">
        <v>1794</v>
      </c>
      <c r="AV16" s="3" t="s">
        <v>1795</v>
      </c>
      <c r="AW16" s="3" t="s">
        <v>1796</v>
      </c>
      <c r="AX16" s="3">
        <v>57</v>
      </c>
      <c r="AY16" s="3">
        <v>1</v>
      </c>
      <c r="AZ16" s="3" t="s">
        <v>1452</v>
      </c>
      <c r="BA16" s="3" t="s">
        <v>1452</v>
      </c>
      <c r="BB16" s="3" t="s">
        <v>1452</v>
      </c>
      <c r="BC16" s="3" t="s">
        <v>1452</v>
      </c>
      <c r="BD16" s="3">
        <v>52</v>
      </c>
      <c r="BE16" s="3">
        <v>85</v>
      </c>
      <c r="BF16" s="3" t="s">
        <v>1452</v>
      </c>
      <c r="BG16" s="3" t="s">
        <v>1452</v>
      </c>
      <c r="BH16" s="3" t="s">
        <v>1452</v>
      </c>
      <c r="BI16" s="3">
        <v>34</v>
      </c>
      <c r="BJ16" s="3" t="s">
        <v>1797</v>
      </c>
      <c r="BK16" s="3" t="s">
        <v>1471</v>
      </c>
      <c r="BL16" s="3" t="s">
        <v>1798</v>
      </c>
      <c r="BM16" s="3" t="s">
        <v>1799</v>
      </c>
      <c r="BN16" s="3" t="s">
        <v>1452</v>
      </c>
      <c r="BO16" s="3" t="s">
        <v>1800</v>
      </c>
      <c r="BP16" s="3" t="s">
        <v>1452</v>
      </c>
      <c r="BQ16" s="3" t="s">
        <v>1452</v>
      </c>
      <c r="BR16" s="3" t="s">
        <v>1474</v>
      </c>
      <c r="BS16" s="3" t="s">
        <v>1801</v>
      </c>
      <c r="BT16" s="3" t="str">
        <f>HYPERLINK("https%3A%2F%2Fwww.webofscience.com%2Fwos%2Fwoscc%2Ffull-record%2FWOS:000501036100003","View Full Record in Web of Science")</f>
        <v>View Full Record in Web of Science</v>
      </c>
    </row>
    <row r="17" spans="1:72" x14ac:dyDescent="0.3">
      <c r="A17" s="3">
        <v>16</v>
      </c>
      <c r="B17" s="3" t="s">
        <v>284</v>
      </c>
      <c r="C17" s="3">
        <v>2024</v>
      </c>
      <c r="D17" s="3" t="s">
        <v>1804</v>
      </c>
      <c r="E17" s="3" t="s">
        <v>285</v>
      </c>
      <c r="F17" s="3" t="str">
        <f>HYPERLINK("http://dx.doi.org/10.3837/tiis.2024.04.015","http://dx.doi.org/10.3837/tiis.2024.04.015")</f>
        <v>http://dx.doi.org/10.3837/tiis.2024.04.015</v>
      </c>
      <c r="G17" s="3" t="s">
        <v>1805</v>
      </c>
      <c r="H17" s="3" t="s">
        <v>286</v>
      </c>
      <c r="I17" s="3" t="s">
        <v>1452</v>
      </c>
      <c r="J17" s="3" t="s">
        <v>61</v>
      </c>
      <c r="K17" s="3" t="s">
        <v>62</v>
      </c>
      <c r="L17" s="3">
        <v>25</v>
      </c>
      <c r="M17" s="3" t="s">
        <v>1802</v>
      </c>
      <c r="N17" s="3" t="s">
        <v>1452</v>
      </c>
      <c r="O17" s="3" t="s">
        <v>1452</v>
      </c>
      <c r="P17" s="3" t="s">
        <v>1452</v>
      </c>
      <c r="Q17" s="3" t="s">
        <v>1803</v>
      </c>
      <c r="R17" s="3" t="s">
        <v>1452</v>
      </c>
      <c r="S17" s="3" t="s">
        <v>1452</v>
      </c>
      <c r="T17" s="3" t="s">
        <v>1452</v>
      </c>
      <c r="U17" s="3" t="s">
        <v>1452</v>
      </c>
      <c r="V17" s="3" t="s">
        <v>1452</v>
      </c>
      <c r="W17" s="3" t="s">
        <v>1452</v>
      </c>
      <c r="X17" s="3" t="s">
        <v>1452</v>
      </c>
      <c r="Y17" s="3" t="s">
        <v>1452</v>
      </c>
      <c r="Z17" s="3" t="s">
        <v>1452</v>
      </c>
      <c r="AA17" s="3" t="s">
        <v>1806</v>
      </c>
      <c r="AB17" s="3" t="s">
        <v>1807</v>
      </c>
      <c r="AC17" s="3" t="s">
        <v>1808</v>
      </c>
      <c r="AD17" s="3" t="s">
        <v>1809</v>
      </c>
      <c r="AE17" s="3" t="s">
        <v>1452</v>
      </c>
      <c r="AF17" s="3" t="s">
        <v>1810</v>
      </c>
      <c r="AG17" s="3" t="s">
        <v>1811</v>
      </c>
      <c r="AH17" s="3" t="s">
        <v>1812</v>
      </c>
      <c r="AI17" s="3" t="s">
        <v>1813</v>
      </c>
      <c r="AJ17" s="3" t="s">
        <v>1452</v>
      </c>
      <c r="AK17" s="3">
        <v>0</v>
      </c>
      <c r="AL17" s="3">
        <v>0</v>
      </c>
      <c r="AM17" s="3">
        <v>5</v>
      </c>
      <c r="AN17" s="3">
        <v>5</v>
      </c>
      <c r="AO17" s="3" t="s">
        <v>1814</v>
      </c>
      <c r="AP17" s="3" t="s">
        <v>1815</v>
      </c>
      <c r="AQ17" s="3" t="s">
        <v>1816</v>
      </c>
      <c r="AR17" s="3" t="s">
        <v>1817</v>
      </c>
      <c r="AS17" s="3" t="s">
        <v>1452</v>
      </c>
      <c r="AT17" s="3" t="s">
        <v>1452</v>
      </c>
      <c r="AU17" s="3" t="s">
        <v>1818</v>
      </c>
      <c r="AV17" s="3" t="s">
        <v>287</v>
      </c>
      <c r="AW17" s="3" t="s">
        <v>1819</v>
      </c>
      <c r="AX17" s="3">
        <v>18</v>
      </c>
      <c r="AY17" s="3">
        <v>4</v>
      </c>
      <c r="AZ17" s="3" t="s">
        <v>1452</v>
      </c>
      <c r="BA17" s="3" t="s">
        <v>1452</v>
      </c>
      <c r="BB17" s="3" t="s">
        <v>1452</v>
      </c>
      <c r="BC17" s="3" t="s">
        <v>1452</v>
      </c>
      <c r="BD17" s="3">
        <v>1090</v>
      </c>
      <c r="BE17" s="3">
        <v>1100</v>
      </c>
      <c r="BF17" s="3" t="s">
        <v>1452</v>
      </c>
      <c r="BG17" s="3" t="s">
        <v>1452</v>
      </c>
      <c r="BH17" s="3" t="s">
        <v>1452</v>
      </c>
      <c r="BI17" s="3">
        <v>11</v>
      </c>
      <c r="BJ17" s="3" t="s">
        <v>1820</v>
      </c>
      <c r="BK17" s="3" t="s">
        <v>1565</v>
      </c>
      <c r="BL17" s="3" t="s">
        <v>1821</v>
      </c>
      <c r="BM17" s="3" t="s">
        <v>1822</v>
      </c>
      <c r="BN17" s="3" t="s">
        <v>1452</v>
      </c>
      <c r="BO17" s="3" t="s">
        <v>1496</v>
      </c>
      <c r="BP17" s="3" t="s">
        <v>1452</v>
      </c>
      <c r="BQ17" s="3" t="s">
        <v>1452</v>
      </c>
      <c r="BR17" s="3" t="s">
        <v>1474</v>
      </c>
      <c r="BS17" s="3" t="s">
        <v>1823</v>
      </c>
      <c r="BT17" s="3" t="str">
        <f>HYPERLINK("https%3A%2F%2Fwww.webofscience.com%2Fwos%2Fwoscc%2Ffull-record%2FWOS:001222798800014","View Full Record in Web of Science")</f>
        <v>View Full Record in Web of Science</v>
      </c>
    </row>
    <row r="18" spans="1:72" x14ac:dyDescent="0.3">
      <c r="A18" s="3">
        <v>17</v>
      </c>
      <c r="B18" s="3" t="s">
        <v>225</v>
      </c>
      <c r="C18" s="3">
        <v>2022</v>
      </c>
      <c r="D18" s="3" t="s">
        <v>1712</v>
      </c>
      <c r="E18" s="3" t="s">
        <v>227</v>
      </c>
      <c r="F18" s="3" t="str">
        <f>HYPERLINK("http://dx.doi.org/10.3390/su142316139","http://dx.doi.org/10.3390/su142316139")</f>
        <v>http://dx.doi.org/10.3390/su142316139</v>
      </c>
      <c r="G18" s="3" t="s">
        <v>1826</v>
      </c>
      <c r="H18" s="3" t="s">
        <v>232</v>
      </c>
      <c r="I18" s="3" t="s">
        <v>1452</v>
      </c>
      <c r="J18" s="3" t="s">
        <v>61</v>
      </c>
      <c r="K18" s="3" t="s">
        <v>62</v>
      </c>
      <c r="L18" s="3">
        <v>36</v>
      </c>
      <c r="M18" s="3" t="s">
        <v>1824</v>
      </c>
      <c r="N18" s="3" t="s">
        <v>1452</v>
      </c>
      <c r="O18" s="3" t="s">
        <v>1452</v>
      </c>
      <c r="P18" s="3" t="s">
        <v>1452</v>
      </c>
      <c r="Q18" s="3" t="s">
        <v>1825</v>
      </c>
      <c r="R18" s="3" t="s">
        <v>1452</v>
      </c>
      <c r="S18" s="3" t="s">
        <v>1452</v>
      </c>
      <c r="T18" s="3" t="s">
        <v>1452</v>
      </c>
      <c r="U18" s="3" t="s">
        <v>1452</v>
      </c>
      <c r="V18" s="3" t="s">
        <v>1452</v>
      </c>
      <c r="W18" s="3" t="s">
        <v>1452</v>
      </c>
      <c r="X18" s="3" t="s">
        <v>1452</v>
      </c>
      <c r="Y18" s="3" t="s">
        <v>1452</v>
      </c>
      <c r="Z18" s="3" t="s">
        <v>1452</v>
      </c>
      <c r="AA18" s="3" t="s">
        <v>1827</v>
      </c>
      <c r="AB18" s="3" t="s">
        <v>1828</v>
      </c>
      <c r="AC18" s="3" t="s">
        <v>1829</v>
      </c>
      <c r="AD18" s="3" t="s">
        <v>1830</v>
      </c>
      <c r="AE18" s="3" t="s">
        <v>1831</v>
      </c>
      <c r="AF18" s="3" t="s">
        <v>1832</v>
      </c>
      <c r="AG18" s="3" t="s">
        <v>1833</v>
      </c>
      <c r="AH18" s="3" t="s">
        <v>1834</v>
      </c>
      <c r="AI18" s="3" t="s">
        <v>1835</v>
      </c>
      <c r="AJ18" s="3" t="s">
        <v>1452</v>
      </c>
      <c r="AK18" s="3">
        <v>4</v>
      </c>
      <c r="AL18" s="3">
        <v>4</v>
      </c>
      <c r="AM18" s="3">
        <v>2</v>
      </c>
      <c r="AN18" s="3">
        <v>12</v>
      </c>
      <c r="AO18" s="3" t="s">
        <v>238</v>
      </c>
      <c r="AP18" s="3" t="s">
        <v>1722</v>
      </c>
      <c r="AQ18" s="3" t="s">
        <v>1723</v>
      </c>
      <c r="AR18" s="3" t="s">
        <v>1452</v>
      </c>
      <c r="AS18" s="3" t="s">
        <v>1724</v>
      </c>
      <c r="AT18" s="3" t="s">
        <v>1452</v>
      </c>
      <c r="AU18" s="3" t="s">
        <v>1725</v>
      </c>
      <c r="AV18" s="3" t="s">
        <v>239</v>
      </c>
      <c r="AW18" s="3" t="s">
        <v>1562</v>
      </c>
      <c r="AX18" s="3">
        <v>14</v>
      </c>
      <c r="AY18" s="3">
        <v>23</v>
      </c>
      <c r="AZ18" s="3" t="s">
        <v>1452</v>
      </c>
      <c r="BA18" s="3" t="s">
        <v>1452</v>
      </c>
      <c r="BB18" s="3" t="s">
        <v>1452</v>
      </c>
      <c r="BC18" s="3" t="s">
        <v>1452</v>
      </c>
      <c r="BD18" s="3" t="s">
        <v>1452</v>
      </c>
      <c r="BE18" s="3" t="s">
        <v>1452</v>
      </c>
      <c r="BF18" s="3">
        <v>16139</v>
      </c>
      <c r="BG18" s="3" t="s">
        <v>1452</v>
      </c>
      <c r="BH18" s="3" t="s">
        <v>1452</v>
      </c>
      <c r="BI18" s="3">
        <v>25</v>
      </c>
      <c r="BJ18" s="3" t="s">
        <v>1727</v>
      </c>
      <c r="BK18" s="3" t="s">
        <v>1493</v>
      </c>
      <c r="BL18" s="3" t="s">
        <v>1728</v>
      </c>
      <c r="BM18" s="3" t="s">
        <v>1836</v>
      </c>
      <c r="BN18" s="3" t="s">
        <v>1452</v>
      </c>
      <c r="BO18" s="3" t="s">
        <v>1837</v>
      </c>
      <c r="BP18" s="3" t="s">
        <v>1452</v>
      </c>
      <c r="BQ18" s="3" t="s">
        <v>1452</v>
      </c>
      <c r="BR18" s="3" t="s">
        <v>1474</v>
      </c>
      <c r="BS18" s="3" t="s">
        <v>1838</v>
      </c>
      <c r="BT18" s="3" t="str">
        <f>HYPERLINK("https%3A%2F%2Fwww.webofscience.com%2Fwos%2Fwoscc%2Ffull-record%2FWOS:000897354000001","View Full Record in Web of Science")</f>
        <v>View Full Record in Web of Science</v>
      </c>
    </row>
    <row r="19" spans="1:72" x14ac:dyDescent="0.3">
      <c r="A19" s="3">
        <v>18</v>
      </c>
      <c r="B19" s="3" t="s">
        <v>49</v>
      </c>
      <c r="C19" s="3">
        <v>2017</v>
      </c>
      <c r="D19" s="3" t="s">
        <v>1841</v>
      </c>
      <c r="E19" s="3" t="s">
        <v>52</v>
      </c>
      <c r="F19" s="3" t="str">
        <f>HYPERLINK("http://dx.doi.org/10.1371/journal.pone.0174807","http://dx.doi.org/10.1371/journal.pone.0174807")</f>
        <v>http://dx.doi.org/10.1371/journal.pone.0174807</v>
      </c>
      <c r="G19" s="3" t="s">
        <v>1843</v>
      </c>
      <c r="H19" s="3" t="s">
        <v>1452</v>
      </c>
      <c r="I19" s="3" t="s">
        <v>1842</v>
      </c>
      <c r="J19" s="3" t="s">
        <v>61</v>
      </c>
      <c r="K19" s="3" t="s">
        <v>62</v>
      </c>
      <c r="L19" s="3">
        <v>52</v>
      </c>
      <c r="M19" s="3" t="s">
        <v>1839</v>
      </c>
      <c r="N19" s="3" t="s">
        <v>1452</v>
      </c>
      <c r="O19" s="3" t="s">
        <v>1452</v>
      </c>
      <c r="P19" s="3" t="s">
        <v>1452</v>
      </c>
      <c r="Q19" s="3" t="s">
        <v>1840</v>
      </c>
      <c r="R19" s="3" t="s">
        <v>1452</v>
      </c>
      <c r="S19" s="3" t="s">
        <v>1452</v>
      </c>
      <c r="T19" s="3" t="s">
        <v>1452</v>
      </c>
      <c r="U19" s="3" t="s">
        <v>1452</v>
      </c>
      <c r="V19" s="3" t="s">
        <v>1452</v>
      </c>
      <c r="W19" s="3" t="s">
        <v>1452</v>
      </c>
      <c r="X19" s="3" t="s">
        <v>1452</v>
      </c>
      <c r="Y19" s="3" t="s">
        <v>1452</v>
      </c>
      <c r="Z19" s="3" t="s">
        <v>1452</v>
      </c>
      <c r="AA19" s="3" t="s">
        <v>1844</v>
      </c>
      <c r="AB19" s="3" t="s">
        <v>1845</v>
      </c>
      <c r="AC19" s="3" t="s">
        <v>1846</v>
      </c>
      <c r="AD19" s="3" t="s">
        <v>1847</v>
      </c>
      <c r="AE19" s="3" t="s">
        <v>1848</v>
      </c>
      <c r="AF19" s="3" t="s">
        <v>1849</v>
      </c>
      <c r="AG19" s="3" t="s">
        <v>1452</v>
      </c>
      <c r="AH19" s="3" t="s">
        <v>1452</v>
      </c>
      <c r="AI19" s="3" t="s">
        <v>1452</v>
      </c>
      <c r="AJ19" s="3" t="s">
        <v>1452</v>
      </c>
      <c r="AK19" s="3">
        <v>39</v>
      </c>
      <c r="AL19" s="3">
        <v>44</v>
      </c>
      <c r="AM19" s="3">
        <v>0</v>
      </c>
      <c r="AN19" s="3">
        <v>31</v>
      </c>
      <c r="AO19" s="3" t="s">
        <v>1850</v>
      </c>
      <c r="AP19" s="3" t="s">
        <v>1851</v>
      </c>
      <c r="AQ19" s="3" t="s">
        <v>1852</v>
      </c>
      <c r="AR19" s="3" t="s">
        <v>1853</v>
      </c>
      <c r="AS19" s="3" t="s">
        <v>1452</v>
      </c>
      <c r="AT19" s="3" t="s">
        <v>1452</v>
      </c>
      <c r="AU19" s="3" t="s">
        <v>1841</v>
      </c>
      <c r="AV19" s="3" t="s">
        <v>1854</v>
      </c>
      <c r="AW19" s="3" t="s">
        <v>1855</v>
      </c>
      <c r="AX19" s="3">
        <v>12</v>
      </c>
      <c r="AY19" s="3">
        <v>4</v>
      </c>
      <c r="AZ19" s="3" t="s">
        <v>1452</v>
      </c>
      <c r="BA19" s="3" t="s">
        <v>1452</v>
      </c>
      <c r="BB19" s="3" t="s">
        <v>1452</v>
      </c>
      <c r="BC19" s="3" t="s">
        <v>1452</v>
      </c>
      <c r="BD19" s="3" t="s">
        <v>1452</v>
      </c>
      <c r="BE19" s="3" t="s">
        <v>1452</v>
      </c>
      <c r="BF19" s="3" t="s">
        <v>51</v>
      </c>
      <c r="BG19" s="3" t="s">
        <v>1452</v>
      </c>
      <c r="BH19" s="3" t="s">
        <v>1452</v>
      </c>
      <c r="BI19" s="3">
        <v>27</v>
      </c>
      <c r="BJ19" s="3" t="s">
        <v>1856</v>
      </c>
      <c r="BK19" s="3" t="s">
        <v>1493</v>
      </c>
      <c r="BL19" s="3" t="s">
        <v>1857</v>
      </c>
      <c r="BM19" s="3" t="s">
        <v>1858</v>
      </c>
      <c r="BN19" s="3">
        <v>28403158</v>
      </c>
      <c r="BO19" s="3" t="s">
        <v>1859</v>
      </c>
      <c r="BP19" s="3" t="s">
        <v>1452</v>
      </c>
      <c r="BQ19" s="3" t="s">
        <v>1452</v>
      </c>
      <c r="BR19" s="3" t="s">
        <v>1474</v>
      </c>
      <c r="BS19" s="3" t="s">
        <v>1860</v>
      </c>
      <c r="BT19" s="3" t="str">
        <f>HYPERLINK("https%3A%2F%2Fwww.webofscience.com%2Fwos%2Fwoscc%2Ffull-record%2FWOS:000399955200022","View Full Record in Web of Science")</f>
        <v>View Full Record in Web of Science</v>
      </c>
    </row>
    <row r="20" spans="1:72" x14ac:dyDescent="0.3">
      <c r="A20" s="3">
        <v>19</v>
      </c>
      <c r="B20" s="3" t="s">
        <v>753</v>
      </c>
      <c r="C20" s="3">
        <v>2022</v>
      </c>
      <c r="D20" s="3" t="s">
        <v>1596</v>
      </c>
      <c r="E20" s="3" t="s">
        <v>755</v>
      </c>
      <c r="F20" s="3" t="str">
        <f>HYPERLINK("http://dx.doi.org/10.1007/s10098-021-02108-w","http://dx.doi.org/10.1007/s10098-021-02108-w")</f>
        <v>http://dx.doi.org/10.1007/s10098-021-02108-w</v>
      </c>
      <c r="G20" s="3" t="s">
        <v>1865</v>
      </c>
      <c r="H20" s="3" t="s">
        <v>1863</v>
      </c>
      <c r="I20" s="3" t="s">
        <v>1864</v>
      </c>
      <c r="J20" s="3" t="s">
        <v>61</v>
      </c>
      <c r="K20" s="3" t="s">
        <v>62</v>
      </c>
      <c r="L20" s="3">
        <v>35</v>
      </c>
      <c r="M20" s="3" t="s">
        <v>1861</v>
      </c>
      <c r="N20" s="3" t="s">
        <v>1452</v>
      </c>
      <c r="O20" s="3" t="s">
        <v>1452</v>
      </c>
      <c r="P20" s="3" t="s">
        <v>1452</v>
      </c>
      <c r="Q20" s="3" t="s">
        <v>1862</v>
      </c>
      <c r="R20" s="3" t="s">
        <v>1452</v>
      </c>
      <c r="S20" s="3" t="s">
        <v>1452</v>
      </c>
      <c r="T20" s="3" t="s">
        <v>1452</v>
      </c>
      <c r="U20" s="3" t="s">
        <v>1452</v>
      </c>
      <c r="V20" s="3" t="s">
        <v>1452</v>
      </c>
      <c r="W20" s="3" t="s">
        <v>1452</v>
      </c>
      <c r="X20" s="3" t="s">
        <v>1452</v>
      </c>
      <c r="Y20" s="3" t="s">
        <v>1452</v>
      </c>
      <c r="Z20" s="3" t="s">
        <v>1452</v>
      </c>
      <c r="AA20" s="3" t="s">
        <v>1866</v>
      </c>
      <c r="AB20" s="3" t="s">
        <v>1601</v>
      </c>
      <c r="AC20" s="3" t="s">
        <v>1867</v>
      </c>
      <c r="AD20" s="3" t="s">
        <v>1868</v>
      </c>
      <c r="AE20" s="3" t="s">
        <v>1452</v>
      </c>
      <c r="AF20" s="3" t="s">
        <v>1869</v>
      </c>
      <c r="AG20" s="3" t="s">
        <v>1870</v>
      </c>
      <c r="AH20" s="3" t="s">
        <v>1871</v>
      </c>
      <c r="AI20" s="3" t="s">
        <v>1872</v>
      </c>
      <c r="AJ20" s="3" t="s">
        <v>1452</v>
      </c>
      <c r="AK20" s="3">
        <v>12</v>
      </c>
      <c r="AL20" s="3">
        <v>12</v>
      </c>
      <c r="AM20" s="3">
        <v>4</v>
      </c>
      <c r="AN20" s="3">
        <v>24</v>
      </c>
      <c r="AO20" s="3" t="s">
        <v>1462</v>
      </c>
      <c r="AP20" s="3" t="s">
        <v>1463</v>
      </c>
      <c r="AQ20" s="3" t="s">
        <v>1464</v>
      </c>
      <c r="AR20" s="3" t="s">
        <v>1608</v>
      </c>
      <c r="AS20" s="3" t="s">
        <v>1609</v>
      </c>
      <c r="AT20" s="3" t="s">
        <v>1452</v>
      </c>
      <c r="AU20" s="3" t="s">
        <v>1610</v>
      </c>
      <c r="AV20" s="3" t="s">
        <v>767</v>
      </c>
      <c r="AW20" s="3" t="s">
        <v>1796</v>
      </c>
      <c r="AX20" s="3">
        <v>24</v>
      </c>
      <c r="AY20" s="3">
        <v>1</v>
      </c>
      <c r="AZ20" s="3" t="s">
        <v>1452</v>
      </c>
      <c r="BA20" s="3" t="s">
        <v>1452</v>
      </c>
      <c r="BB20" s="3" t="s">
        <v>1612</v>
      </c>
      <c r="BC20" s="3" t="s">
        <v>1452</v>
      </c>
      <c r="BD20" s="3">
        <v>437</v>
      </c>
      <c r="BE20" s="3">
        <v>445</v>
      </c>
      <c r="BF20" s="3" t="s">
        <v>1452</v>
      </c>
      <c r="BG20" s="3" t="s">
        <v>1452</v>
      </c>
      <c r="BH20" s="3" t="s">
        <v>1873</v>
      </c>
      <c r="BI20" s="3">
        <v>9</v>
      </c>
      <c r="BJ20" s="3" t="s">
        <v>1588</v>
      </c>
      <c r="BK20" s="3" t="s">
        <v>1565</v>
      </c>
      <c r="BL20" s="3" t="s">
        <v>1589</v>
      </c>
      <c r="BM20" s="3" t="s">
        <v>1874</v>
      </c>
      <c r="BN20" s="3" t="s">
        <v>1452</v>
      </c>
      <c r="BO20" s="3" t="s">
        <v>1523</v>
      </c>
      <c r="BP20" s="3" t="s">
        <v>1452</v>
      </c>
      <c r="BQ20" s="3" t="s">
        <v>1452</v>
      </c>
      <c r="BR20" s="3" t="s">
        <v>1474</v>
      </c>
      <c r="BS20" s="3" t="s">
        <v>1875</v>
      </c>
      <c r="BT20" s="3" t="str">
        <f>HYPERLINK("https%3A%2F%2Fwww.webofscience.com%2Fwos%2Fwoscc%2Ffull-record%2FWOS:000650806900002","View Full Record in Web of Science")</f>
        <v>View Full Record in Web of Science</v>
      </c>
    </row>
    <row r="21" spans="1:72" x14ac:dyDescent="0.3">
      <c r="A21" s="3">
        <v>20</v>
      </c>
      <c r="B21" s="3" t="s">
        <v>1878</v>
      </c>
      <c r="C21" s="3">
        <v>2023</v>
      </c>
      <c r="D21" s="3" t="s">
        <v>1879</v>
      </c>
      <c r="E21" s="3" t="s">
        <v>187</v>
      </c>
      <c r="F21" s="3" t="str">
        <f>HYPERLINK("http://dx.doi.org/10.1111/1911-3846.12832","http://dx.doi.org/10.1111/1911-3846.12832")</f>
        <v>http://dx.doi.org/10.1111/1911-3846.12832</v>
      </c>
      <c r="G21" s="3" t="s">
        <v>1882</v>
      </c>
      <c r="H21" s="3" t="s">
        <v>1880</v>
      </c>
      <c r="I21" s="3" t="s">
        <v>1881</v>
      </c>
      <c r="J21" s="3" t="s">
        <v>61</v>
      </c>
      <c r="K21" s="3" t="s">
        <v>62</v>
      </c>
      <c r="L21" s="3">
        <v>81</v>
      </c>
      <c r="M21" s="3" t="s">
        <v>1876</v>
      </c>
      <c r="N21" s="3" t="s">
        <v>1452</v>
      </c>
      <c r="O21" s="3" t="s">
        <v>1452</v>
      </c>
      <c r="P21" s="3" t="s">
        <v>1452</v>
      </c>
      <c r="Q21" s="3" t="s">
        <v>1877</v>
      </c>
      <c r="R21" s="3" t="s">
        <v>1452</v>
      </c>
      <c r="S21" s="3" t="s">
        <v>1452</v>
      </c>
      <c r="T21" s="3" t="s">
        <v>1452</v>
      </c>
      <c r="U21" s="3" t="s">
        <v>1452</v>
      </c>
      <c r="V21" s="3" t="s">
        <v>1452</v>
      </c>
      <c r="W21" s="3" t="s">
        <v>1452</v>
      </c>
      <c r="X21" s="3" t="s">
        <v>1452</v>
      </c>
      <c r="Y21" s="3" t="s">
        <v>1452</v>
      </c>
      <c r="Z21" s="3" t="s">
        <v>1452</v>
      </c>
      <c r="AA21" s="3" t="s">
        <v>1883</v>
      </c>
      <c r="AB21" s="3" t="s">
        <v>1884</v>
      </c>
      <c r="AC21" s="3" t="s">
        <v>1885</v>
      </c>
      <c r="AD21" s="3" t="s">
        <v>1886</v>
      </c>
      <c r="AE21" s="3" t="s">
        <v>1452</v>
      </c>
      <c r="AF21" s="3" t="s">
        <v>1887</v>
      </c>
      <c r="AG21" s="3" t="s">
        <v>1888</v>
      </c>
      <c r="AH21" s="3" t="s">
        <v>1889</v>
      </c>
      <c r="AI21" s="3" t="s">
        <v>1890</v>
      </c>
      <c r="AJ21" s="3" t="s">
        <v>1452</v>
      </c>
      <c r="AK21" s="3">
        <v>42</v>
      </c>
      <c r="AL21" s="3">
        <v>47</v>
      </c>
      <c r="AM21" s="3">
        <v>207</v>
      </c>
      <c r="AN21" s="3">
        <v>441</v>
      </c>
      <c r="AO21" s="3" t="s">
        <v>1891</v>
      </c>
      <c r="AP21" s="3" t="s">
        <v>1892</v>
      </c>
      <c r="AQ21" s="3" t="s">
        <v>1893</v>
      </c>
      <c r="AR21" s="3" t="s">
        <v>1894</v>
      </c>
      <c r="AS21" s="3" t="s">
        <v>1895</v>
      </c>
      <c r="AT21" s="3" t="s">
        <v>1452</v>
      </c>
      <c r="AU21" s="3" t="s">
        <v>1896</v>
      </c>
      <c r="AV21" s="3" t="s">
        <v>196</v>
      </c>
      <c r="AW21" s="3" t="s">
        <v>1611</v>
      </c>
      <c r="AX21" s="3">
        <v>40</v>
      </c>
      <c r="AY21" s="3">
        <v>2</v>
      </c>
      <c r="AZ21" s="3" t="s">
        <v>1452</v>
      </c>
      <c r="BA21" s="3" t="s">
        <v>1452</v>
      </c>
      <c r="BB21" s="3" t="s">
        <v>1452</v>
      </c>
      <c r="BC21" s="3" t="s">
        <v>1452</v>
      </c>
      <c r="BD21" s="3">
        <v>806</v>
      </c>
      <c r="BE21" s="3">
        <v>841</v>
      </c>
      <c r="BF21" s="3" t="s">
        <v>1452</v>
      </c>
      <c r="BG21" s="3" t="s">
        <v>1452</v>
      </c>
      <c r="BH21" s="3" t="s">
        <v>1680</v>
      </c>
      <c r="BI21" s="3">
        <v>36</v>
      </c>
      <c r="BJ21" s="3" t="s">
        <v>1520</v>
      </c>
      <c r="BK21" s="3" t="s">
        <v>1471</v>
      </c>
      <c r="BL21" s="3" t="s">
        <v>1521</v>
      </c>
      <c r="BM21" s="3" t="s">
        <v>1897</v>
      </c>
      <c r="BN21" s="3" t="s">
        <v>1452</v>
      </c>
      <c r="BO21" s="3" t="s">
        <v>1523</v>
      </c>
      <c r="BP21" s="3" t="s">
        <v>1898</v>
      </c>
      <c r="BQ21" s="3" t="s">
        <v>1899</v>
      </c>
      <c r="BR21" s="3" t="s">
        <v>1474</v>
      </c>
      <c r="BS21" s="3" t="s">
        <v>1900</v>
      </c>
      <c r="BT21" s="3" t="str">
        <f>HYPERLINK("https%3A%2F%2Fwww.webofscience.com%2Fwos%2Fwoscc%2Ffull-record%2FWOS:000909014900001","View Full Record in Web of Science")</f>
        <v>View Full Record in Web of Science</v>
      </c>
    </row>
    <row r="22" spans="1:72" x14ac:dyDescent="0.3">
      <c r="A22" s="3">
        <v>21</v>
      </c>
      <c r="B22" s="3" t="s">
        <v>336</v>
      </c>
      <c r="C22" s="3">
        <v>2021</v>
      </c>
      <c r="D22" s="3" t="s">
        <v>1903</v>
      </c>
      <c r="E22" s="3" t="s">
        <v>338</v>
      </c>
      <c r="F22" s="3" t="str">
        <f>HYPERLINK("http://dx.doi.org/10.1038/s41598-021-01801-6","http://dx.doi.org/10.1038/s41598-021-01801-6")</f>
        <v>http://dx.doi.org/10.1038/s41598-021-01801-6</v>
      </c>
      <c r="G22" s="3" t="s">
        <v>1905</v>
      </c>
      <c r="H22" s="3" t="s">
        <v>1452</v>
      </c>
      <c r="I22" s="3" t="s">
        <v>1904</v>
      </c>
      <c r="J22" s="3" t="s">
        <v>61</v>
      </c>
      <c r="K22" s="3" t="s">
        <v>62</v>
      </c>
      <c r="L22" s="3">
        <v>70</v>
      </c>
      <c r="M22" s="3" t="s">
        <v>1901</v>
      </c>
      <c r="N22" s="3" t="s">
        <v>1452</v>
      </c>
      <c r="O22" s="3" t="s">
        <v>1452</v>
      </c>
      <c r="P22" s="3" t="s">
        <v>1452</v>
      </c>
      <c r="Q22" s="3" t="s">
        <v>1902</v>
      </c>
      <c r="R22" s="3" t="s">
        <v>1452</v>
      </c>
      <c r="S22" s="3" t="s">
        <v>1452</v>
      </c>
      <c r="T22" s="3" t="s">
        <v>1452</v>
      </c>
      <c r="U22" s="3" t="s">
        <v>1452</v>
      </c>
      <c r="V22" s="3" t="s">
        <v>1452</v>
      </c>
      <c r="W22" s="3" t="s">
        <v>1452</v>
      </c>
      <c r="X22" s="3" t="s">
        <v>1452</v>
      </c>
      <c r="Y22" s="3" t="s">
        <v>1452</v>
      </c>
      <c r="Z22" s="3" t="s">
        <v>1452</v>
      </c>
      <c r="AA22" s="3" t="s">
        <v>1906</v>
      </c>
      <c r="AB22" s="3" t="s">
        <v>1907</v>
      </c>
      <c r="AC22" s="3" t="s">
        <v>1908</v>
      </c>
      <c r="AD22" s="3" t="s">
        <v>1909</v>
      </c>
      <c r="AE22" s="3" t="s">
        <v>1910</v>
      </c>
      <c r="AF22" s="3" t="s">
        <v>1911</v>
      </c>
      <c r="AG22" s="3" t="s">
        <v>1912</v>
      </c>
      <c r="AH22" s="3" t="s">
        <v>1913</v>
      </c>
      <c r="AI22" s="3" t="s">
        <v>345</v>
      </c>
      <c r="AJ22" s="3" t="s">
        <v>1452</v>
      </c>
      <c r="AK22" s="3">
        <v>18</v>
      </c>
      <c r="AL22" s="3">
        <v>17</v>
      </c>
      <c r="AM22" s="3">
        <v>4</v>
      </c>
      <c r="AN22" s="3">
        <v>31</v>
      </c>
      <c r="AO22" s="3" t="s">
        <v>1914</v>
      </c>
      <c r="AP22" s="3" t="s">
        <v>1915</v>
      </c>
      <c r="AQ22" s="3" t="s">
        <v>1916</v>
      </c>
      <c r="AR22" s="3" t="s">
        <v>1917</v>
      </c>
      <c r="AS22" s="3" t="s">
        <v>1452</v>
      </c>
      <c r="AT22" s="3" t="s">
        <v>1452</v>
      </c>
      <c r="AU22" s="3" t="s">
        <v>1918</v>
      </c>
      <c r="AV22" s="3" t="s">
        <v>1919</v>
      </c>
      <c r="AW22" s="3" t="s">
        <v>1920</v>
      </c>
      <c r="AX22" s="3">
        <v>11</v>
      </c>
      <c r="AY22" s="3">
        <v>1</v>
      </c>
      <c r="AZ22" s="3" t="s">
        <v>1452</v>
      </c>
      <c r="BA22" s="3" t="s">
        <v>1452</v>
      </c>
      <c r="BB22" s="3" t="s">
        <v>1452</v>
      </c>
      <c r="BC22" s="3" t="s">
        <v>1452</v>
      </c>
      <c r="BD22" s="3" t="s">
        <v>1452</v>
      </c>
      <c r="BE22" s="3" t="s">
        <v>1452</v>
      </c>
      <c r="BF22" s="3">
        <v>22427</v>
      </c>
      <c r="BG22" s="3" t="s">
        <v>1452</v>
      </c>
      <c r="BH22" s="3" t="s">
        <v>1452</v>
      </c>
      <c r="BI22" s="3">
        <v>10</v>
      </c>
      <c r="BJ22" s="3" t="s">
        <v>1856</v>
      </c>
      <c r="BK22" s="3" t="s">
        <v>1493</v>
      </c>
      <c r="BL22" s="3" t="s">
        <v>1857</v>
      </c>
      <c r="BM22" s="3" t="s">
        <v>1921</v>
      </c>
      <c r="BN22" s="3">
        <v>34789820</v>
      </c>
      <c r="BO22" s="3" t="s">
        <v>1837</v>
      </c>
      <c r="BP22" s="3" t="s">
        <v>1452</v>
      </c>
      <c r="BQ22" s="3" t="s">
        <v>1452</v>
      </c>
      <c r="BR22" s="3" t="s">
        <v>1474</v>
      </c>
      <c r="BS22" s="3" t="s">
        <v>1922</v>
      </c>
      <c r="BT22" s="3" t="str">
        <f>HYPERLINK("https%3A%2F%2Fwww.webofscience.com%2Fwos%2Fwoscc%2Ffull-record%2FWOS:000722246000080","View Full Record in Web of Science")</f>
        <v>View Full Record in Web of Science</v>
      </c>
    </row>
    <row r="23" spans="1:72" x14ac:dyDescent="0.3">
      <c r="A23" s="3">
        <v>22</v>
      </c>
      <c r="B23" s="3" t="s">
        <v>905</v>
      </c>
      <c r="C23" s="3">
        <v>2024</v>
      </c>
      <c r="D23" s="3" t="s">
        <v>1712</v>
      </c>
      <c r="E23" s="3" t="s">
        <v>906</v>
      </c>
      <c r="F23" s="3" t="str">
        <f>HYPERLINK("http://dx.doi.org/10.3390/su16020809","http://dx.doi.org/10.3390/su16020809")</f>
        <v>http://dx.doi.org/10.3390/su16020809</v>
      </c>
      <c r="G23" s="3" t="s">
        <v>1927</v>
      </c>
      <c r="H23" s="3" t="s">
        <v>1925</v>
      </c>
      <c r="I23" s="3" t="s">
        <v>1926</v>
      </c>
      <c r="J23" s="3" t="s">
        <v>61</v>
      </c>
      <c r="K23" s="3" t="s">
        <v>62</v>
      </c>
      <c r="L23" s="3">
        <v>62</v>
      </c>
      <c r="M23" s="3" t="s">
        <v>1923</v>
      </c>
      <c r="N23" s="3" t="s">
        <v>1452</v>
      </c>
      <c r="O23" s="3" t="s">
        <v>1452</v>
      </c>
      <c r="P23" s="3" t="s">
        <v>1452</v>
      </c>
      <c r="Q23" s="3" t="s">
        <v>1924</v>
      </c>
      <c r="R23" s="3" t="s">
        <v>1452</v>
      </c>
      <c r="S23" s="3" t="s">
        <v>1452</v>
      </c>
      <c r="T23" s="3" t="s">
        <v>1452</v>
      </c>
      <c r="U23" s="3" t="s">
        <v>1452</v>
      </c>
      <c r="V23" s="3" t="s">
        <v>1452</v>
      </c>
      <c r="W23" s="3" t="s">
        <v>1452</v>
      </c>
      <c r="X23" s="3" t="s">
        <v>1452</v>
      </c>
      <c r="Y23" s="3" t="s">
        <v>1452</v>
      </c>
      <c r="Z23" s="3" t="s">
        <v>1452</v>
      </c>
      <c r="AA23" s="3" t="s">
        <v>1928</v>
      </c>
      <c r="AB23" s="3" t="s">
        <v>1929</v>
      </c>
      <c r="AC23" s="3" t="s">
        <v>1930</v>
      </c>
      <c r="AD23" s="3" t="s">
        <v>1931</v>
      </c>
      <c r="AE23" s="3" t="s">
        <v>1452</v>
      </c>
      <c r="AF23" s="3" t="s">
        <v>1932</v>
      </c>
      <c r="AG23" s="3" t="s">
        <v>1452</v>
      </c>
      <c r="AH23" s="3" t="s">
        <v>1452</v>
      </c>
      <c r="AI23" s="3" t="s">
        <v>1452</v>
      </c>
      <c r="AJ23" s="3" t="s">
        <v>1452</v>
      </c>
      <c r="AK23" s="3">
        <v>1</v>
      </c>
      <c r="AL23" s="3">
        <v>1</v>
      </c>
      <c r="AM23" s="3">
        <v>4</v>
      </c>
      <c r="AN23" s="3">
        <v>4</v>
      </c>
      <c r="AO23" s="3" t="s">
        <v>238</v>
      </c>
      <c r="AP23" s="3" t="s">
        <v>1722</v>
      </c>
      <c r="AQ23" s="3" t="s">
        <v>1723</v>
      </c>
      <c r="AR23" s="3" t="s">
        <v>1452</v>
      </c>
      <c r="AS23" s="3" t="s">
        <v>1724</v>
      </c>
      <c r="AT23" s="3" t="s">
        <v>1452</v>
      </c>
      <c r="AU23" s="3" t="s">
        <v>1725</v>
      </c>
      <c r="AV23" s="3" t="s">
        <v>239</v>
      </c>
      <c r="AW23" s="3" t="s">
        <v>1796</v>
      </c>
      <c r="AX23" s="3">
        <v>16</v>
      </c>
      <c r="AY23" s="3">
        <v>2</v>
      </c>
      <c r="AZ23" s="3" t="s">
        <v>1452</v>
      </c>
      <c r="BA23" s="3" t="s">
        <v>1452</v>
      </c>
      <c r="BB23" s="3" t="s">
        <v>1452</v>
      </c>
      <c r="BC23" s="3" t="s">
        <v>1452</v>
      </c>
      <c r="BD23" s="3" t="s">
        <v>1452</v>
      </c>
      <c r="BE23" s="3" t="s">
        <v>1452</v>
      </c>
      <c r="BF23" s="3">
        <v>809</v>
      </c>
      <c r="BG23" s="3" t="s">
        <v>1452</v>
      </c>
      <c r="BH23" s="3" t="s">
        <v>1452</v>
      </c>
      <c r="BI23" s="3">
        <v>31</v>
      </c>
      <c r="BJ23" s="3" t="s">
        <v>1727</v>
      </c>
      <c r="BK23" s="3" t="s">
        <v>1493</v>
      </c>
      <c r="BL23" s="3" t="s">
        <v>1728</v>
      </c>
      <c r="BM23" s="3" t="s">
        <v>1933</v>
      </c>
      <c r="BN23" s="3" t="s">
        <v>1452</v>
      </c>
      <c r="BO23" s="3" t="s">
        <v>1496</v>
      </c>
      <c r="BP23" s="3" t="s">
        <v>1452</v>
      </c>
      <c r="BQ23" s="3" t="s">
        <v>1452</v>
      </c>
      <c r="BR23" s="3" t="s">
        <v>1474</v>
      </c>
      <c r="BS23" s="3" t="s">
        <v>1934</v>
      </c>
      <c r="BT23" s="3" t="str">
        <f>HYPERLINK("https%3A%2F%2Fwww.webofscience.com%2Fwos%2Fwoscc%2Ffull-record%2FWOS:001151602000001","View Full Record in Web of Science")</f>
        <v>View Full Record in Web of Science</v>
      </c>
    </row>
    <row r="24" spans="1:72" x14ac:dyDescent="0.3">
      <c r="A24" s="3">
        <v>23</v>
      </c>
      <c r="B24" s="3" t="s">
        <v>1937</v>
      </c>
      <c r="C24" s="3">
        <v>2024</v>
      </c>
      <c r="D24" s="3" t="s">
        <v>1938</v>
      </c>
      <c r="E24" s="3" t="s">
        <v>1952</v>
      </c>
      <c r="F24" s="3" t="str">
        <f>HYPERLINK("http://dx.doi.org/10.1016/j.jbankfin.2024.107167","http://dx.doi.org/10.1016/j.jbankfin.2024.107167")</f>
        <v>http://dx.doi.org/10.1016/j.jbankfin.2024.107167</v>
      </c>
      <c r="G24" s="3" t="s">
        <v>1941</v>
      </c>
      <c r="H24" s="3" t="s">
        <v>1939</v>
      </c>
      <c r="I24" s="3" t="s">
        <v>1940</v>
      </c>
      <c r="J24" s="3" t="s">
        <v>61</v>
      </c>
      <c r="K24" s="3" t="s">
        <v>62</v>
      </c>
      <c r="L24" s="3">
        <v>59</v>
      </c>
      <c r="M24" s="3" t="s">
        <v>1935</v>
      </c>
      <c r="N24" s="3" t="s">
        <v>1452</v>
      </c>
      <c r="O24" s="3" t="s">
        <v>1452</v>
      </c>
      <c r="P24" s="3" t="s">
        <v>1452</v>
      </c>
      <c r="Q24" s="3" t="s">
        <v>1936</v>
      </c>
      <c r="R24" s="3" t="s">
        <v>1452</v>
      </c>
      <c r="S24" s="3" t="s">
        <v>1452</v>
      </c>
      <c r="T24" s="3" t="s">
        <v>1452</v>
      </c>
      <c r="U24" s="3" t="s">
        <v>1452</v>
      </c>
      <c r="V24" s="3" t="s">
        <v>1452</v>
      </c>
      <c r="W24" s="3" t="s">
        <v>1452</v>
      </c>
      <c r="X24" s="3" t="s">
        <v>1452</v>
      </c>
      <c r="Y24" s="3" t="s">
        <v>1452</v>
      </c>
      <c r="Z24" s="3" t="s">
        <v>1452</v>
      </c>
      <c r="AA24" s="3" t="s">
        <v>1942</v>
      </c>
      <c r="AB24" s="3" t="s">
        <v>1943</v>
      </c>
      <c r="AC24" s="3" t="s">
        <v>1944</v>
      </c>
      <c r="AD24" s="3" t="s">
        <v>1945</v>
      </c>
      <c r="AE24" s="3" t="s">
        <v>1452</v>
      </c>
      <c r="AF24" s="3" t="s">
        <v>1946</v>
      </c>
      <c r="AG24" s="3" t="s">
        <v>1452</v>
      </c>
      <c r="AH24" s="3" t="s">
        <v>1452</v>
      </c>
      <c r="AI24" s="3" t="s">
        <v>1452</v>
      </c>
      <c r="AJ24" s="3" t="s">
        <v>1452</v>
      </c>
      <c r="AK24" s="3">
        <v>0</v>
      </c>
      <c r="AL24" s="3">
        <v>0</v>
      </c>
      <c r="AM24" s="3">
        <v>3</v>
      </c>
      <c r="AN24" s="3">
        <v>3</v>
      </c>
      <c r="AO24" s="3" t="s">
        <v>1699</v>
      </c>
      <c r="AP24" s="3" t="s">
        <v>1700</v>
      </c>
      <c r="AQ24" s="3" t="s">
        <v>1701</v>
      </c>
      <c r="AR24" s="3" t="s">
        <v>1947</v>
      </c>
      <c r="AS24" s="3" t="s">
        <v>1948</v>
      </c>
      <c r="AT24" s="3" t="s">
        <v>1452</v>
      </c>
      <c r="AU24" s="3" t="s">
        <v>1949</v>
      </c>
      <c r="AV24" s="3" t="s">
        <v>1950</v>
      </c>
      <c r="AW24" s="3" t="s">
        <v>1951</v>
      </c>
      <c r="AX24" s="3">
        <v>163</v>
      </c>
      <c r="AY24" s="3" t="s">
        <v>1452</v>
      </c>
      <c r="AZ24" s="3" t="s">
        <v>1452</v>
      </c>
      <c r="BA24" s="3" t="s">
        <v>1452</v>
      </c>
      <c r="BB24" s="3" t="s">
        <v>1452</v>
      </c>
      <c r="BC24" s="3" t="s">
        <v>1452</v>
      </c>
      <c r="BD24" s="3" t="s">
        <v>1452</v>
      </c>
      <c r="BE24" s="3" t="s">
        <v>1452</v>
      </c>
      <c r="BF24" s="3">
        <v>107167</v>
      </c>
      <c r="BG24" s="3" t="s">
        <v>1452</v>
      </c>
      <c r="BH24" s="3" t="s">
        <v>1452</v>
      </c>
      <c r="BI24" s="3">
        <v>18</v>
      </c>
      <c r="BJ24" s="3" t="s">
        <v>1953</v>
      </c>
      <c r="BK24" s="3" t="s">
        <v>1471</v>
      </c>
      <c r="BL24" s="3" t="s">
        <v>1521</v>
      </c>
      <c r="BM24" s="3" t="s">
        <v>1954</v>
      </c>
      <c r="BN24" s="3" t="s">
        <v>1452</v>
      </c>
      <c r="BO24" s="3" t="s">
        <v>1955</v>
      </c>
      <c r="BP24" s="3" t="s">
        <v>1452</v>
      </c>
      <c r="BQ24" s="3" t="s">
        <v>1452</v>
      </c>
      <c r="BR24" s="3" t="s">
        <v>1474</v>
      </c>
      <c r="BS24" s="3" t="s">
        <v>1956</v>
      </c>
      <c r="BT24" s="3" t="str">
        <f>HYPERLINK("https%3A%2F%2Fwww.webofscience.com%2Fwos%2Fwoscc%2Ffull-record%2FWOS:001228102200001","View Full Record in Web of Science")</f>
        <v>View Full Record in Web of Science</v>
      </c>
    </row>
    <row r="25" spans="1:72" x14ac:dyDescent="0.3">
      <c r="A25" s="3">
        <v>24</v>
      </c>
      <c r="B25" s="3" t="s">
        <v>1959</v>
      </c>
      <c r="C25" s="3">
        <v>2024</v>
      </c>
      <c r="D25" s="3" t="s">
        <v>1960</v>
      </c>
      <c r="E25" s="3" t="s">
        <v>1973</v>
      </c>
      <c r="F25" s="3" t="str">
        <f>HYPERLINK("http://dx.doi.org/10.1016/j.ribaf.2024.102303","http://dx.doi.org/10.1016/j.ribaf.2024.102303")</f>
        <v>http://dx.doi.org/10.1016/j.ribaf.2024.102303</v>
      </c>
      <c r="G25" s="3" t="s">
        <v>1963</v>
      </c>
      <c r="H25" s="3" t="s">
        <v>1961</v>
      </c>
      <c r="I25" s="3" t="s">
        <v>1962</v>
      </c>
      <c r="J25" s="3" t="s">
        <v>61</v>
      </c>
      <c r="K25" s="3" t="s">
        <v>62</v>
      </c>
      <c r="L25" s="3">
        <v>42</v>
      </c>
      <c r="M25" s="3" t="s">
        <v>1957</v>
      </c>
      <c r="N25" s="3" t="s">
        <v>1452</v>
      </c>
      <c r="O25" s="3" t="s">
        <v>1452</v>
      </c>
      <c r="P25" s="3" t="s">
        <v>1452</v>
      </c>
      <c r="Q25" s="3" t="s">
        <v>1958</v>
      </c>
      <c r="R25" s="3" t="s">
        <v>1452</v>
      </c>
      <c r="S25" s="3" t="s">
        <v>1452</v>
      </c>
      <c r="T25" s="3" t="s">
        <v>1452</v>
      </c>
      <c r="U25" s="3" t="s">
        <v>1452</v>
      </c>
      <c r="V25" s="3" t="s">
        <v>1452</v>
      </c>
      <c r="W25" s="3" t="s">
        <v>1452</v>
      </c>
      <c r="X25" s="3" t="s">
        <v>1452</v>
      </c>
      <c r="Y25" s="3" t="s">
        <v>1452</v>
      </c>
      <c r="Z25" s="3" t="s">
        <v>1452</v>
      </c>
      <c r="AA25" s="3" t="s">
        <v>1964</v>
      </c>
      <c r="AB25" s="3" t="s">
        <v>1965</v>
      </c>
      <c r="AC25" s="3" t="s">
        <v>1966</v>
      </c>
      <c r="AD25" s="3" t="s">
        <v>1967</v>
      </c>
      <c r="AE25" s="3" t="s">
        <v>1452</v>
      </c>
      <c r="AF25" s="3" t="s">
        <v>1452</v>
      </c>
      <c r="AG25" s="3" t="s">
        <v>1452</v>
      </c>
      <c r="AH25" s="3" t="s">
        <v>1452</v>
      </c>
      <c r="AI25" s="3" t="s">
        <v>1452</v>
      </c>
      <c r="AJ25" s="3" t="s">
        <v>1452</v>
      </c>
      <c r="AK25" s="3">
        <v>0</v>
      </c>
      <c r="AL25" s="3">
        <v>0</v>
      </c>
      <c r="AM25" s="3">
        <v>16</v>
      </c>
      <c r="AN25" s="3">
        <v>16</v>
      </c>
      <c r="AO25" s="3" t="s">
        <v>1699</v>
      </c>
      <c r="AP25" s="3" t="s">
        <v>1700</v>
      </c>
      <c r="AQ25" s="3" t="s">
        <v>1701</v>
      </c>
      <c r="AR25" s="3" t="s">
        <v>1968</v>
      </c>
      <c r="AS25" s="3" t="s">
        <v>1969</v>
      </c>
      <c r="AT25" s="3" t="s">
        <v>1452</v>
      </c>
      <c r="AU25" s="3" t="s">
        <v>1970</v>
      </c>
      <c r="AV25" s="3" t="s">
        <v>1971</v>
      </c>
      <c r="AW25" s="3" t="s">
        <v>1951</v>
      </c>
      <c r="AX25" s="3">
        <v>70</v>
      </c>
      <c r="AY25" s="3" t="s">
        <v>1452</v>
      </c>
      <c r="AZ25" s="3" t="s">
        <v>1972</v>
      </c>
      <c r="BA25" s="3" t="s">
        <v>1452</v>
      </c>
      <c r="BB25" s="3" t="s">
        <v>1452</v>
      </c>
      <c r="BC25" s="3" t="s">
        <v>1452</v>
      </c>
      <c r="BD25" s="3" t="s">
        <v>1452</v>
      </c>
      <c r="BE25" s="3" t="s">
        <v>1452</v>
      </c>
      <c r="BF25" s="3">
        <v>102303</v>
      </c>
      <c r="BG25" s="3" t="s">
        <v>1452</v>
      </c>
      <c r="BH25" s="3" t="s">
        <v>1659</v>
      </c>
      <c r="BI25" s="3">
        <v>25</v>
      </c>
      <c r="BJ25" s="3" t="s">
        <v>1520</v>
      </c>
      <c r="BK25" s="3" t="s">
        <v>1471</v>
      </c>
      <c r="BL25" s="3" t="s">
        <v>1521</v>
      </c>
      <c r="BM25" s="3" t="s">
        <v>1974</v>
      </c>
      <c r="BN25" s="3" t="s">
        <v>1452</v>
      </c>
      <c r="BO25" s="3" t="s">
        <v>1452</v>
      </c>
      <c r="BP25" s="3" t="s">
        <v>1452</v>
      </c>
      <c r="BQ25" s="3" t="s">
        <v>1452</v>
      </c>
      <c r="BR25" s="3" t="s">
        <v>1474</v>
      </c>
      <c r="BS25" s="3" t="s">
        <v>1975</v>
      </c>
      <c r="BT25" s="3" t="str">
        <f>HYPERLINK("https%3A%2F%2Fwww.webofscience.com%2Fwos%2Fwoscc%2Ffull-record%2FWOS:001218020000001","View Full Record in Web of Science")</f>
        <v>View Full Record in Web of Science</v>
      </c>
    </row>
    <row r="26" spans="1:72" x14ac:dyDescent="0.3">
      <c r="A26" s="3">
        <v>25</v>
      </c>
      <c r="B26" s="3" t="s">
        <v>1978</v>
      </c>
      <c r="C26" s="3">
        <v>2021</v>
      </c>
      <c r="D26" s="3" t="s">
        <v>1570</v>
      </c>
      <c r="E26" s="3" t="s">
        <v>1994</v>
      </c>
      <c r="F26" s="3" t="str">
        <f>HYPERLINK("http://dx.doi.org/10.1016/j.jclepro.2021.126675","http://dx.doi.org/10.1016/j.jclepro.2021.126675")</f>
        <v>http://dx.doi.org/10.1016/j.jclepro.2021.126675</v>
      </c>
      <c r="G26" s="3" t="s">
        <v>1981</v>
      </c>
      <c r="H26" s="3" t="s">
        <v>1979</v>
      </c>
      <c r="I26" s="3" t="s">
        <v>1980</v>
      </c>
      <c r="J26" s="3" t="s">
        <v>61</v>
      </c>
      <c r="K26" s="3" t="s">
        <v>638</v>
      </c>
      <c r="L26" s="3">
        <v>104</v>
      </c>
      <c r="M26" s="3" t="s">
        <v>1976</v>
      </c>
      <c r="N26" s="3" t="s">
        <v>1452</v>
      </c>
      <c r="O26" s="3" t="s">
        <v>1452</v>
      </c>
      <c r="P26" s="3" t="s">
        <v>1452</v>
      </c>
      <c r="Q26" s="3" t="s">
        <v>1977</v>
      </c>
      <c r="R26" s="3" t="s">
        <v>1452</v>
      </c>
      <c r="S26" s="3" t="s">
        <v>1452</v>
      </c>
      <c r="T26" s="3" t="s">
        <v>1452</v>
      </c>
      <c r="U26" s="3" t="s">
        <v>1452</v>
      </c>
      <c r="V26" s="3" t="s">
        <v>1452</v>
      </c>
      <c r="W26" s="3" t="s">
        <v>1452</v>
      </c>
      <c r="X26" s="3" t="s">
        <v>1452</v>
      </c>
      <c r="Y26" s="3" t="s">
        <v>1452</v>
      </c>
      <c r="Z26" s="3" t="s">
        <v>1452</v>
      </c>
      <c r="AA26" s="3" t="s">
        <v>1982</v>
      </c>
      <c r="AB26" s="3" t="s">
        <v>1983</v>
      </c>
      <c r="AC26" s="3" t="s">
        <v>1984</v>
      </c>
      <c r="AD26" s="3" t="s">
        <v>1985</v>
      </c>
      <c r="AE26" s="3" t="s">
        <v>1986</v>
      </c>
      <c r="AF26" s="3" t="s">
        <v>1987</v>
      </c>
      <c r="AG26" s="3" t="s">
        <v>1988</v>
      </c>
      <c r="AH26" s="3" t="s">
        <v>1989</v>
      </c>
      <c r="AI26" s="3" t="s">
        <v>1990</v>
      </c>
      <c r="AJ26" s="3" t="s">
        <v>1452</v>
      </c>
      <c r="AK26" s="3">
        <v>19</v>
      </c>
      <c r="AL26" s="3">
        <v>20</v>
      </c>
      <c r="AM26" s="3">
        <v>11</v>
      </c>
      <c r="AN26" s="3">
        <v>71</v>
      </c>
      <c r="AO26" s="3" t="s">
        <v>1579</v>
      </c>
      <c r="AP26" s="3" t="s">
        <v>1991</v>
      </c>
      <c r="AQ26" s="3" t="s">
        <v>1992</v>
      </c>
      <c r="AR26" s="3" t="s">
        <v>1582</v>
      </c>
      <c r="AS26" s="3" t="s">
        <v>1583</v>
      </c>
      <c r="AT26" s="3" t="s">
        <v>1452</v>
      </c>
      <c r="AU26" s="3" t="s">
        <v>1584</v>
      </c>
      <c r="AV26" s="3" t="s">
        <v>1585</v>
      </c>
      <c r="AW26" s="3" t="s">
        <v>1993</v>
      </c>
      <c r="AX26" s="3">
        <v>298</v>
      </c>
      <c r="AY26" s="3" t="s">
        <v>1452</v>
      </c>
      <c r="AZ26" s="3" t="s">
        <v>1452</v>
      </c>
      <c r="BA26" s="3" t="s">
        <v>1452</v>
      </c>
      <c r="BB26" s="3" t="s">
        <v>1452</v>
      </c>
      <c r="BC26" s="3" t="s">
        <v>1452</v>
      </c>
      <c r="BD26" s="3" t="s">
        <v>1452</v>
      </c>
      <c r="BE26" s="3" t="s">
        <v>1452</v>
      </c>
      <c r="BF26" s="3" t="s">
        <v>1452</v>
      </c>
      <c r="BG26" s="3" t="s">
        <v>1452</v>
      </c>
      <c r="BH26" s="3" t="s">
        <v>1995</v>
      </c>
      <c r="BI26" s="3">
        <v>12</v>
      </c>
      <c r="BJ26" s="3" t="s">
        <v>1588</v>
      </c>
      <c r="BK26" s="3" t="s">
        <v>1493</v>
      </c>
      <c r="BL26" s="3" t="s">
        <v>1589</v>
      </c>
      <c r="BM26" s="3" t="s">
        <v>1996</v>
      </c>
      <c r="BN26" s="3" t="s">
        <v>1452</v>
      </c>
      <c r="BO26" s="3" t="s">
        <v>1452</v>
      </c>
      <c r="BP26" s="3" t="s">
        <v>1452</v>
      </c>
      <c r="BQ26" s="3" t="s">
        <v>1452</v>
      </c>
      <c r="BR26" s="3" t="s">
        <v>1474</v>
      </c>
      <c r="BS26" s="3" t="s">
        <v>1997</v>
      </c>
      <c r="BT26" s="3" t="str">
        <f>HYPERLINK("https%3A%2F%2Fwww.webofscience.com%2Fwos%2Fwoscc%2Ffull-record%2FWOS:000643666700017","View Full Record in Web of Science")</f>
        <v>View Full Record in Web of Science</v>
      </c>
    </row>
    <row r="27" spans="1:72" x14ac:dyDescent="0.3">
      <c r="A27" s="3">
        <v>26</v>
      </c>
      <c r="B27" s="3" t="s">
        <v>826</v>
      </c>
      <c r="C27" s="3">
        <v>2022</v>
      </c>
      <c r="D27" s="3" t="s">
        <v>1570</v>
      </c>
      <c r="E27" s="3" t="s">
        <v>828</v>
      </c>
      <c r="F27" s="3" t="str">
        <f>HYPERLINK("http://dx.doi.org/10.1016/j.jclepro.2022.133880","http://dx.doi.org/10.1016/j.jclepro.2022.133880")</f>
        <v>http://dx.doi.org/10.1016/j.jclepro.2022.133880</v>
      </c>
      <c r="G27" s="3" t="s">
        <v>2002</v>
      </c>
      <c r="H27" s="3" t="s">
        <v>2000</v>
      </c>
      <c r="I27" s="3" t="s">
        <v>2001</v>
      </c>
      <c r="J27" s="3" t="s">
        <v>61</v>
      </c>
      <c r="K27" s="3" t="s">
        <v>62</v>
      </c>
      <c r="L27" s="3">
        <v>54</v>
      </c>
      <c r="M27" s="3" t="s">
        <v>1998</v>
      </c>
      <c r="N27" s="3" t="s">
        <v>1452</v>
      </c>
      <c r="O27" s="3" t="s">
        <v>1452</v>
      </c>
      <c r="P27" s="3" t="s">
        <v>1452</v>
      </c>
      <c r="Q27" s="3" t="s">
        <v>1999</v>
      </c>
      <c r="R27" s="3" t="s">
        <v>1452</v>
      </c>
      <c r="S27" s="3" t="s">
        <v>1452</v>
      </c>
      <c r="T27" s="3" t="s">
        <v>1452</v>
      </c>
      <c r="U27" s="3" t="s">
        <v>1452</v>
      </c>
      <c r="V27" s="3" t="s">
        <v>1452</v>
      </c>
      <c r="W27" s="3" t="s">
        <v>1452</v>
      </c>
      <c r="X27" s="3" t="s">
        <v>1452</v>
      </c>
      <c r="Y27" s="3" t="s">
        <v>1452</v>
      </c>
      <c r="Z27" s="3" t="s">
        <v>1452</v>
      </c>
      <c r="AA27" s="3" t="s">
        <v>2003</v>
      </c>
      <c r="AB27" s="3" t="s">
        <v>2004</v>
      </c>
      <c r="AC27" s="3" t="s">
        <v>2005</v>
      </c>
      <c r="AD27" s="3" t="s">
        <v>2006</v>
      </c>
      <c r="AE27" s="3" t="s">
        <v>1452</v>
      </c>
      <c r="AF27" s="3" t="s">
        <v>2007</v>
      </c>
      <c r="AG27" s="3" t="s">
        <v>1452</v>
      </c>
      <c r="AH27" s="3" t="s">
        <v>1452</v>
      </c>
      <c r="AI27" s="3" t="s">
        <v>1452</v>
      </c>
      <c r="AJ27" s="3" t="s">
        <v>1452</v>
      </c>
      <c r="AK27" s="3">
        <v>2</v>
      </c>
      <c r="AL27" s="3">
        <v>2</v>
      </c>
      <c r="AM27" s="3">
        <v>4</v>
      </c>
      <c r="AN27" s="3">
        <v>29</v>
      </c>
      <c r="AO27" s="3" t="s">
        <v>1579</v>
      </c>
      <c r="AP27" s="3" t="s">
        <v>1991</v>
      </c>
      <c r="AQ27" s="3" t="s">
        <v>1992</v>
      </c>
      <c r="AR27" s="3" t="s">
        <v>1582</v>
      </c>
      <c r="AS27" s="3" t="s">
        <v>1583</v>
      </c>
      <c r="AT27" s="3" t="s">
        <v>1452</v>
      </c>
      <c r="AU27" s="3" t="s">
        <v>1584</v>
      </c>
      <c r="AV27" s="3" t="s">
        <v>1585</v>
      </c>
      <c r="AW27" s="3" t="s">
        <v>2008</v>
      </c>
      <c r="AX27" s="3">
        <v>374</v>
      </c>
      <c r="AY27" s="3" t="s">
        <v>1452</v>
      </c>
      <c r="AZ27" s="3" t="s">
        <v>1452</v>
      </c>
      <c r="BA27" s="3" t="s">
        <v>1452</v>
      </c>
      <c r="BB27" s="3" t="s">
        <v>1452</v>
      </c>
      <c r="BC27" s="3" t="s">
        <v>1452</v>
      </c>
      <c r="BD27" s="3" t="s">
        <v>1452</v>
      </c>
      <c r="BE27" s="3" t="s">
        <v>1452</v>
      </c>
      <c r="BF27" s="3">
        <v>133880</v>
      </c>
      <c r="BG27" s="3" t="s">
        <v>1452</v>
      </c>
      <c r="BH27" s="3" t="s">
        <v>2009</v>
      </c>
      <c r="BI27" s="3">
        <v>13</v>
      </c>
      <c r="BJ27" s="3" t="s">
        <v>1588</v>
      </c>
      <c r="BK27" s="3" t="s">
        <v>1565</v>
      </c>
      <c r="BL27" s="3" t="s">
        <v>1589</v>
      </c>
      <c r="BM27" s="3" t="s">
        <v>2010</v>
      </c>
      <c r="BN27" s="3" t="s">
        <v>1452</v>
      </c>
      <c r="BO27" s="3" t="s">
        <v>1452</v>
      </c>
      <c r="BP27" s="3" t="s">
        <v>1452</v>
      </c>
      <c r="BQ27" s="3" t="s">
        <v>1452</v>
      </c>
      <c r="BR27" s="3" t="s">
        <v>1474</v>
      </c>
      <c r="BS27" s="3" t="s">
        <v>2011</v>
      </c>
      <c r="BT27" s="3" t="str">
        <f>HYPERLINK("https%3A%2F%2Fwww.webofscience.com%2Fwos%2Fwoscc%2Ffull-record%2FWOS:000862685800005","View Full Record in Web of Science")</f>
        <v>View Full Record in Web of Science</v>
      </c>
    </row>
    <row r="28" spans="1:72" x14ac:dyDescent="0.3">
      <c r="A28" s="3">
        <v>27</v>
      </c>
      <c r="B28" s="3" t="s">
        <v>2014</v>
      </c>
      <c r="C28" s="3">
        <v>2021</v>
      </c>
      <c r="D28" s="3" t="s">
        <v>2015</v>
      </c>
      <c r="E28" s="3" t="s">
        <v>2028</v>
      </c>
      <c r="F28" s="3" t="str">
        <f>HYPERLINK("http://dx.doi.org/10.1108/MEDAR-09-2019-0563","http://dx.doi.org/10.1108/MEDAR-09-2019-0563")</f>
        <v>http://dx.doi.org/10.1108/MEDAR-09-2019-0563</v>
      </c>
      <c r="G28" s="3" t="s">
        <v>2018</v>
      </c>
      <c r="H28" s="3" t="s">
        <v>2016</v>
      </c>
      <c r="I28" s="3" t="s">
        <v>2017</v>
      </c>
      <c r="J28" s="3" t="s">
        <v>61</v>
      </c>
      <c r="K28" s="3" t="s">
        <v>62</v>
      </c>
      <c r="L28" s="3">
        <v>90</v>
      </c>
      <c r="M28" s="3" t="s">
        <v>2012</v>
      </c>
      <c r="N28" s="3" t="s">
        <v>1452</v>
      </c>
      <c r="O28" s="3" t="s">
        <v>1452</v>
      </c>
      <c r="P28" s="3" t="s">
        <v>1452</v>
      </c>
      <c r="Q28" s="3" t="s">
        <v>2013</v>
      </c>
      <c r="R28" s="3" t="s">
        <v>1452</v>
      </c>
      <c r="S28" s="3" t="s">
        <v>1452</v>
      </c>
      <c r="T28" s="3" t="s">
        <v>1452</v>
      </c>
      <c r="U28" s="3" t="s">
        <v>1452</v>
      </c>
      <c r="V28" s="3" t="s">
        <v>1452</v>
      </c>
      <c r="W28" s="3" t="s">
        <v>1452</v>
      </c>
      <c r="X28" s="3" t="s">
        <v>1452</v>
      </c>
      <c r="Y28" s="3" t="s">
        <v>1452</v>
      </c>
      <c r="Z28" s="3" t="s">
        <v>1452</v>
      </c>
      <c r="AA28" s="3" t="s">
        <v>2019</v>
      </c>
      <c r="AB28" s="3" t="s">
        <v>2020</v>
      </c>
      <c r="AC28" s="3" t="s">
        <v>2021</v>
      </c>
      <c r="AD28" s="3" t="s">
        <v>2022</v>
      </c>
      <c r="AE28" s="3" t="s">
        <v>1452</v>
      </c>
      <c r="AF28" s="3" t="s">
        <v>2023</v>
      </c>
      <c r="AG28" s="3" t="s">
        <v>1452</v>
      </c>
      <c r="AH28" s="3" t="s">
        <v>1452</v>
      </c>
      <c r="AI28" s="3" t="s">
        <v>1452</v>
      </c>
      <c r="AJ28" s="3" t="s">
        <v>1452</v>
      </c>
      <c r="AK28" s="3">
        <v>16</v>
      </c>
      <c r="AL28" s="3">
        <v>16</v>
      </c>
      <c r="AM28" s="3">
        <v>0</v>
      </c>
      <c r="AN28" s="3">
        <v>18</v>
      </c>
      <c r="AO28" s="3" t="s">
        <v>1651</v>
      </c>
      <c r="AP28" s="3" t="s">
        <v>1765</v>
      </c>
      <c r="AQ28" s="3" t="s">
        <v>1766</v>
      </c>
      <c r="AR28" s="3" t="s">
        <v>2024</v>
      </c>
      <c r="AS28" s="3" t="s">
        <v>2025</v>
      </c>
      <c r="AT28" s="3" t="s">
        <v>1452</v>
      </c>
      <c r="AU28" s="3" t="s">
        <v>2026</v>
      </c>
      <c r="AV28" s="3" t="s">
        <v>2027</v>
      </c>
      <c r="AW28" s="3" t="s">
        <v>1452</v>
      </c>
      <c r="AX28" s="3">
        <v>29</v>
      </c>
      <c r="AY28" s="3">
        <v>3</v>
      </c>
      <c r="AZ28" s="3" t="s">
        <v>1452</v>
      </c>
      <c r="BA28" s="3" t="s">
        <v>1452</v>
      </c>
      <c r="BB28" s="3" t="s">
        <v>1452</v>
      </c>
      <c r="BC28" s="3" t="s">
        <v>1452</v>
      </c>
      <c r="BD28" s="3">
        <v>617</v>
      </c>
      <c r="BE28" s="3">
        <v>646</v>
      </c>
      <c r="BF28" s="3" t="s">
        <v>1452</v>
      </c>
      <c r="BG28" s="3" t="s">
        <v>1452</v>
      </c>
      <c r="BH28" s="3" t="s">
        <v>2029</v>
      </c>
      <c r="BI28" s="3">
        <v>30</v>
      </c>
      <c r="BJ28" s="3" t="s">
        <v>1520</v>
      </c>
      <c r="BK28" s="3" t="s">
        <v>1637</v>
      </c>
      <c r="BL28" s="3" t="s">
        <v>1521</v>
      </c>
      <c r="BM28" s="3" t="s">
        <v>2030</v>
      </c>
      <c r="BN28" s="3" t="s">
        <v>1452</v>
      </c>
      <c r="BO28" s="3" t="s">
        <v>1523</v>
      </c>
      <c r="BP28" s="3" t="s">
        <v>1452</v>
      </c>
      <c r="BQ28" s="3" t="s">
        <v>1452</v>
      </c>
      <c r="BR28" s="3" t="s">
        <v>1474</v>
      </c>
      <c r="BS28" s="3" t="s">
        <v>2031</v>
      </c>
      <c r="BT28" s="3" t="str">
        <f>HYPERLINK("https%3A%2F%2Fwww.webofscience.com%2Fwos%2Fwoscc%2Ffull-record%2FWOS:000563494100001","View Full Record in Web of Science")</f>
        <v>View Full Record in Web of Science</v>
      </c>
    </row>
    <row r="29" spans="1:72" x14ac:dyDescent="0.3">
      <c r="A29" s="3">
        <v>28</v>
      </c>
      <c r="B29" s="3" t="s">
        <v>2034</v>
      </c>
      <c r="C29" s="3">
        <v>2023</v>
      </c>
      <c r="D29" s="3" t="s">
        <v>2035</v>
      </c>
      <c r="E29" s="3" t="s">
        <v>2052</v>
      </c>
      <c r="F29" s="3" t="str">
        <f>HYPERLINK("http://dx.doi.org/10.1109/MCI.2023.3245733","http://dx.doi.org/10.1109/MCI.2023.3245733")</f>
        <v>http://dx.doi.org/10.1109/MCI.2023.3245733</v>
      </c>
      <c r="G29" s="3" t="s">
        <v>2038</v>
      </c>
      <c r="H29" s="3" t="s">
        <v>2036</v>
      </c>
      <c r="I29" s="3" t="s">
        <v>2037</v>
      </c>
      <c r="J29" s="3" t="s">
        <v>61</v>
      </c>
      <c r="K29" s="3" t="s">
        <v>62</v>
      </c>
      <c r="L29" s="3">
        <v>214</v>
      </c>
      <c r="M29" s="3" t="s">
        <v>2032</v>
      </c>
      <c r="N29" s="3" t="s">
        <v>1452</v>
      </c>
      <c r="O29" s="3" t="s">
        <v>1452</v>
      </c>
      <c r="P29" s="3" t="s">
        <v>1452</v>
      </c>
      <c r="Q29" s="3" t="s">
        <v>2033</v>
      </c>
      <c r="R29" s="3" t="s">
        <v>1452</v>
      </c>
      <c r="S29" s="3" t="s">
        <v>1452</v>
      </c>
      <c r="T29" s="3" t="s">
        <v>1452</v>
      </c>
      <c r="U29" s="3" t="s">
        <v>1452</v>
      </c>
      <c r="V29" s="3" t="s">
        <v>1452</v>
      </c>
      <c r="W29" s="3" t="s">
        <v>1452</v>
      </c>
      <c r="X29" s="3" t="s">
        <v>1452</v>
      </c>
      <c r="Y29" s="3" t="s">
        <v>1452</v>
      </c>
      <c r="Z29" s="3" t="s">
        <v>1452</v>
      </c>
      <c r="AA29" s="3" t="s">
        <v>2039</v>
      </c>
      <c r="AB29" s="3" t="s">
        <v>2040</v>
      </c>
      <c r="AC29" s="3" t="s">
        <v>2041</v>
      </c>
      <c r="AD29" s="3" t="s">
        <v>2042</v>
      </c>
      <c r="AE29" s="3" t="s">
        <v>2043</v>
      </c>
      <c r="AF29" s="3" t="s">
        <v>2044</v>
      </c>
      <c r="AG29" s="3" t="s">
        <v>2045</v>
      </c>
      <c r="AH29" s="3" t="s">
        <v>2046</v>
      </c>
      <c r="AI29" s="3" t="s">
        <v>2047</v>
      </c>
      <c r="AJ29" s="3" t="s">
        <v>1452</v>
      </c>
      <c r="AK29" s="3">
        <v>2</v>
      </c>
      <c r="AL29" s="3">
        <v>2</v>
      </c>
      <c r="AM29" s="3">
        <v>18</v>
      </c>
      <c r="AN29" s="3">
        <v>34</v>
      </c>
      <c r="AO29" s="3" t="s">
        <v>1743</v>
      </c>
      <c r="AP29" s="3" t="s">
        <v>1744</v>
      </c>
      <c r="AQ29" s="3" t="s">
        <v>1745</v>
      </c>
      <c r="AR29" s="3" t="s">
        <v>2048</v>
      </c>
      <c r="AS29" s="3" t="s">
        <v>2049</v>
      </c>
      <c r="AT29" s="3" t="s">
        <v>1452</v>
      </c>
      <c r="AU29" s="3" t="s">
        <v>2050</v>
      </c>
      <c r="AV29" s="3" t="s">
        <v>2051</v>
      </c>
      <c r="AW29" s="3" t="s">
        <v>1611</v>
      </c>
      <c r="AX29" s="3">
        <v>18</v>
      </c>
      <c r="AY29" s="3">
        <v>2</v>
      </c>
      <c r="AZ29" s="3" t="s">
        <v>1452</v>
      </c>
      <c r="BA29" s="3" t="s">
        <v>1452</v>
      </c>
      <c r="BB29" s="3" t="s">
        <v>1452</v>
      </c>
      <c r="BC29" s="3" t="s">
        <v>1452</v>
      </c>
      <c r="BD29" s="3">
        <v>60</v>
      </c>
      <c r="BE29" s="3">
        <v>77</v>
      </c>
      <c r="BF29" s="3" t="s">
        <v>1452</v>
      </c>
      <c r="BG29" s="3" t="s">
        <v>1452</v>
      </c>
      <c r="BH29" s="3" t="s">
        <v>1452</v>
      </c>
      <c r="BI29" s="3">
        <v>18</v>
      </c>
      <c r="BJ29" s="3" t="s">
        <v>2053</v>
      </c>
      <c r="BK29" s="3" t="s">
        <v>1565</v>
      </c>
      <c r="BL29" s="3" t="s">
        <v>2054</v>
      </c>
      <c r="BM29" s="3" t="s">
        <v>2055</v>
      </c>
      <c r="BN29" s="3" t="s">
        <v>1452</v>
      </c>
      <c r="BO29" s="3" t="s">
        <v>1452</v>
      </c>
      <c r="BP29" s="3" t="s">
        <v>1452</v>
      </c>
      <c r="BQ29" s="3" t="s">
        <v>1452</v>
      </c>
      <c r="BR29" s="3" t="s">
        <v>1474</v>
      </c>
      <c r="BS29" s="3" t="s">
        <v>2056</v>
      </c>
      <c r="BT29" s="3" t="str">
        <f>HYPERLINK("https%3A%2F%2Fwww.webofscience.com%2Fwos%2Fwoscc%2Ffull-record%2FWOS:000973677500011","View Full Record in Web of Science")</f>
        <v>View Full Record in Web of Science</v>
      </c>
    </row>
    <row r="30" spans="1:72" x14ac:dyDescent="0.3">
      <c r="A30" s="3">
        <v>29</v>
      </c>
      <c r="B30" s="3" t="s">
        <v>738</v>
      </c>
      <c r="C30" s="3">
        <v>2022</v>
      </c>
      <c r="D30" s="3" t="s">
        <v>2059</v>
      </c>
      <c r="E30" s="3" t="s">
        <v>740</v>
      </c>
      <c r="F30" s="3" t="str">
        <f>HYPERLINK("http://dx.doi.org/10.3390/app12115614","http://dx.doi.org/10.3390/app12115614")</f>
        <v>http://dx.doi.org/10.3390/app12115614</v>
      </c>
      <c r="G30" s="3" t="s">
        <v>2062</v>
      </c>
      <c r="H30" s="3" t="s">
        <v>2060</v>
      </c>
      <c r="I30" s="3" t="s">
        <v>2061</v>
      </c>
      <c r="J30" s="3" t="s">
        <v>61</v>
      </c>
      <c r="K30" s="3" t="s">
        <v>62</v>
      </c>
      <c r="L30" s="3">
        <v>50</v>
      </c>
      <c r="M30" s="3" t="s">
        <v>2057</v>
      </c>
      <c r="N30" s="3" t="s">
        <v>1452</v>
      </c>
      <c r="O30" s="3" t="s">
        <v>1452</v>
      </c>
      <c r="P30" s="3" t="s">
        <v>1452</v>
      </c>
      <c r="Q30" s="3" t="s">
        <v>2058</v>
      </c>
      <c r="R30" s="3" t="s">
        <v>1452</v>
      </c>
      <c r="S30" s="3" t="s">
        <v>1452</v>
      </c>
      <c r="T30" s="3" t="s">
        <v>1452</v>
      </c>
      <c r="U30" s="3" t="s">
        <v>1452</v>
      </c>
      <c r="V30" s="3" t="s">
        <v>1452</v>
      </c>
      <c r="W30" s="3" t="s">
        <v>1452</v>
      </c>
      <c r="X30" s="3" t="s">
        <v>1452</v>
      </c>
      <c r="Y30" s="3" t="s">
        <v>1452</v>
      </c>
      <c r="Z30" s="3" t="s">
        <v>1452</v>
      </c>
      <c r="AA30" s="3" t="s">
        <v>2063</v>
      </c>
      <c r="AB30" s="3" t="s">
        <v>1452</v>
      </c>
      <c r="AC30" s="3" t="s">
        <v>2064</v>
      </c>
      <c r="AD30" s="3" t="s">
        <v>2065</v>
      </c>
      <c r="AE30" s="3" t="s">
        <v>1452</v>
      </c>
      <c r="AF30" s="3" t="s">
        <v>2066</v>
      </c>
      <c r="AG30" s="3" t="s">
        <v>1452</v>
      </c>
      <c r="AH30" s="3" t="s">
        <v>1452</v>
      </c>
      <c r="AI30" s="3" t="s">
        <v>1452</v>
      </c>
      <c r="AJ30" s="3" t="s">
        <v>1452</v>
      </c>
      <c r="AK30" s="3">
        <v>3</v>
      </c>
      <c r="AL30" s="3">
        <v>3</v>
      </c>
      <c r="AM30" s="3">
        <v>4</v>
      </c>
      <c r="AN30" s="3">
        <v>30</v>
      </c>
      <c r="AO30" s="3" t="s">
        <v>238</v>
      </c>
      <c r="AP30" s="3" t="s">
        <v>1722</v>
      </c>
      <c r="AQ30" s="3" t="s">
        <v>1723</v>
      </c>
      <c r="AR30" s="3" t="s">
        <v>1452</v>
      </c>
      <c r="AS30" s="3" t="s">
        <v>2067</v>
      </c>
      <c r="AT30" s="3" t="s">
        <v>1452</v>
      </c>
      <c r="AU30" s="3" t="s">
        <v>2068</v>
      </c>
      <c r="AV30" s="3" t="s">
        <v>2069</v>
      </c>
      <c r="AW30" s="3" t="s">
        <v>1951</v>
      </c>
      <c r="AX30" s="3">
        <v>12</v>
      </c>
      <c r="AY30" s="3">
        <v>11</v>
      </c>
      <c r="AZ30" s="3" t="s">
        <v>1452</v>
      </c>
      <c r="BA30" s="3" t="s">
        <v>1452</v>
      </c>
      <c r="BB30" s="3" t="s">
        <v>1452</v>
      </c>
      <c r="BC30" s="3" t="s">
        <v>1452</v>
      </c>
      <c r="BD30" s="3" t="s">
        <v>1452</v>
      </c>
      <c r="BE30" s="3" t="s">
        <v>1452</v>
      </c>
      <c r="BF30" s="3">
        <v>5614</v>
      </c>
      <c r="BG30" s="3" t="s">
        <v>1452</v>
      </c>
      <c r="BH30" s="3" t="s">
        <v>1452</v>
      </c>
      <c r="BI30" s="3">
        <v>20</v>
      </c>
      <c r="BJ30" s="3" t="s">
        <v>2070</v>
      </c>
      <c r="BK30" s="3" t="s">
        <v>1565</v>
      </c>
      <c r="BL30" s="3" t="s">
        <v>2071</v>
      </c>
      <c r="BM30" s="3" t="s">
        <v>2072</v>
      </c>
      <c r="BN30" s="3" t="s">
        <v>1452</v>
      </c>
      <c r="BO30" s="3" t="s">
        <v>1496</v>
      </c>
      <c r="BP30" s="3" t="s">
        <v>1452</v>
      </c>
      <c r="BQ30" s="3" t="s">
        <v>1452</v>
      </c>
      <c r="BR30" s="3" t="s">
        <v>1474</v>
      </c>
      <c r="BS30" s="3" t="s">
        <v>2073</v>
      </c>
      <c r="BT30" s="3" t="str">
        <f>HYPERLINK("https%3A%2F%2Fwww.webofscience.com%2Fwos%2Fwoscc%2Ffull-record%2FWOS:000808690500001","View Full Record in Web of Science")</f>
        <v>View Full Record in Web of Science</v>
      </c>
    </row>
    <row r="31" spans="1:72" x14ac:dyDescent="0.3">
      <c r="A31" s="3">
        <v>30</v>
      </c>
      <c r="B31" s="3" t="s">
        <v>2076</v>
      </c>
      <c r="C31" s="3">
        <v>2023</v>
      </c>
      <c r="D31" s="3" t="s">
        <v>1570</v>
      </c>
      <c r="E31" s="3" t="s">
        <v>2086</v>
      </c>
      <c r="F31" s="3" t="str">
        <f>HYPERLINK("http://dx.doi.org/10.1016/j.jclepro.2023.137369","http://dx.doi.org/10.1016/j.jclepro.2023.137369")</f>
        <v>http://dx.doi.org/10.1016/j.jclepro.2023.137369</v>
      </c>
      <c r="G31" s="3" t="s">
        <v>2079</v>
      </c>
      <c r="H31" s="3" t="s">
        <v>2077</v>
      </c>
      <c r="I31" s="3" t="s">
        <v>2078</v>
      </c>
      <c r="J31" s="3" t="s">
        <v>61</v>
      </c>
      <c r="K31" s="3" t="s">
        <v>62</v>
      </c>
      <c r="L31" s="3">
        <v>57</v>
      </c>
      <c r="M31" s="3" t="s">
        <v>2074</v>
      </c>
      <c r="N31" s="3" t="s">
        <v>1452</v>
      </c>
      <c r="O31" s="3" t="s">
        <v>1452</v>
      </c>
      <c r="P31" s="3" t="s">
        <v>1452</v>
      </c>
      <c r="Q31" s="3" t="s">
        <v>2075</v>
      </c>
      <c r="R31" s="3" t="s">
        <v>1452</v>
      </c>
      <c r="S31" s="3" t="s">
        <v>1452</v>
      </c>
      <c r="T31" s="3" t="s">
        <v>1452</v>
      </c>
      <c r="U31" s="3" t="s">
        <v>1452</v>
      </c>
      <c r="V31" s="3" t="s">
        <v>1452</v>
      </c>
      <c r="W31" s="3" t="s">
        <v>1452</v>
      </c>
      <c r="X31" s="3" t="s">
        <v>1452</v>
      </c>
      <c r="Y31" s="3" t="s">
        <v>1452</v>
      </c>
      <c r="Z31" s="3" t="s">
        <v>1452</v>
      </c>
      <c r="AA31" s="3" t="s">
        <v>2080</v>
      </c>
      <c r="AB31" s="3" t="s">
        <v>2081</v>
      </c>
      <c r="AC31" s="3" t="s">
        <v>2082</v>
      </c>
      <c r="AD31" s="3" t="s">
        <v>2083</v>
      </c>
      <c r="AE31" s="3" t="s">
        <v>1452</v>
      </c>
      <c r="AF31" s="3" t="s">
        <v>2084</v>
      </c>
      <c r="AG31" s="3" t="s">
        <v>1452</v>
      </c>
      <c r="AH31" s="3" t="s">
        <v>1452</v>
      </c>
      <c r="AI31" s="3" t="s">
        <v>1452</v>
      </c>
      <c r="AJ31" s="3" t="s">
        <v>1452</v>
      </c>
      <c r="AK31" s="3">
        <v>5</v>
      </c>
      <c r="AL31" s="3">
        <v>5</v>
      </c>
      <c r="AM31" s="3">
        <v>24</v>
      </c>
      <c r="AN31" s="3">
        <v>67</v>
      </c>
      <c r="AO31" s="3" t="s">
        <v>1579</v>
      </c>
      <c r="AP31" s="3" t="s">
        <v>1991</v>
      </c>
      <c r="AQ31" s="3" t="s">
        <v>1992</v>
      </c>
      <c r="AR31" s="3" t="s">
        <v>1582</v>
      </c>
      <c r="AS31" s="3" t="s">
        <v>1583</v>
      </c>
      <c r="AT31" s="3" t="s">
        <v>1452</v>
      </c>
      <c r="AU31" s="3" t="s">
        <v>1584</v>
      </c>
      <c r="AV31" s="3" t="s">
        <v>1585</v>
      </c>
      <c r="AW31" s="3" t="s">
        <v>2085</v>
      </c>
      <c r="AX31" s="3">
        <v>414</v>
      </c>
      <c r="AY31" s="3" t="s">
        <v>1452</v>
      </c>
      <c r="AZ31" s="3" t="s">
        <v>1452</v>
      </c>
      <c r="BA31" s="3" t="s">
        <v>1452</v>
      </c>
      <c r="BB31" s="3" t="s">
        <v>1452</v>
      </c>
      <c r="BC31" s="3" t="s">
        <v>1452</v>
      </c>
      <c r="BD31" s="3" t="s">
        <v>1452</v>
      </c>
      <c r="BE31" s="3" t="s">
        <v>1452</v>
      </c>
      <c r="BF31" s="3">
        <v>137369</v>
      </c>
      <c r="BG31" s="3" t="s">
        <v>1452</v>
      </c>
      <c r="BH31" s="3" t="s">
        <v>2087</v>
      </c>
      <c r="BI31" s="3">
        <v>11</v>
      </c>
      <c r="BJ31" s="3" t="s">
        <v>1588</v>
      </c>
      <c r="BK31" s="3" t="s">
        <v>1565</v>
      </c>
      <c r="BL31" s="3" t="s">
        <v>1589</v>
      </c>
      <c r="BM31" s="3" t="s">
        <v>2088</v>
      </c>
      <c r="BN31" s="3" t="s">
        <v>1452</v>
      </c>
      <c r="BO31" s="3" t="s">
        <v>1452</v>
      </c>
      <c r="BP31" s="3" t="s">
        <v>1452</v>
      </c>
      <c r="BQ31" s="3" t="s">
        <v>1452</v>
      </c>
      <c r="BR31" s="3" t="s">
        <v>1474</v>
      </c>
      <c r="BS31" s="3" t="s">
        <v>2089</v>
      </c>
      <c r="BT31" s="3" t="str">
        <f>HYPERLINK("https%3A%2F%2Fwww.webofscience.com%2Fwos%2Fwoscc%2Ffull-record%2FWOS:001011655200001","View Full Record in Web of Science")</f>
        <v>View Full Record in Web of Science</v>
      </c>
    </row>
    <row r="32" spans="1:72" x14ac:dyDescent="0.3">
      <c r="A32" s="3">
        <v>31</v>
      </c>
      <c r="B32" s="3" t="s">
        <v>1197</v>
      </c>
      <c r="C32" s="3">
        <v>2021</v>
      </c>
      <c r="D32" s="3" t="s">
        <v>2092</v>
      </c>
      <c r="E32" s="3" t="s">
        <v>1198</v>
      </c>
      <c r="F32" s="3" t="str">
        <f>HYPERLINK("http://dx.doi.org/10.1108/JAAR-07-2020-0137","http://dx.doi.org/10.1108/JAAR-07-2020-0137")</f>
        <v>http://dx.doi.org/10.1108/JAAR-07-2020-0137</v>
      </c>
      <c r="G32" s="3" t="s">
        <v>2094</v>
      </c>
      <c r="H32" s="3" t="s">
        <v>1199</v>
      </c>
      <c r="I32" s="3" t="s">
        <v>2093</v>
      </c>
      <c r="J32" s="3" t="s">
        <v>61</v>
      </c>
      <c r="K32" s="3" t="s">
        <v>62</v>
      </c>
      <c r="L32" s="3">
        <v>58</v>
      </c>
      <c r="M32" s="3" t="s">
        <v>2090</v>
      </c>
      <c r="N32" s="3" t="s">
        <v>1452</v>
      </c>
      <c r="O32" s="3" t="s">
        <v>1452</v>
      </c>
      <c r="P32" s="3" t="s">
        <v>1452</v>
      </c>
      <c r="Q32" s="3" t="s">
        <v>2091</v>
      </c>
      <c r="R32" s="3" t="s">
        <v>1452</v>
      </c>
      <c r="S32" s="3" t="s">
        <v>1452</v>
      </c>
      <c r="T32" s="3" t="s">
        <v>1452</v>
      </c>
      <c r="U32" s="3" t="s">
        <v>1452</v>
      </c>
      <c r="V32" s="3" t="s">
        <v>1452</v>
      </c>
      <c r="W32" s="3" t="s">
        <v>1452</v>
      </c>
      <c r="X32" s="3" t="s">
        <v>1452</v>
      </c>
      <c r="Y32" s="3" t="s">
        <v>1452</v>
      </c>
      <c r="Z32" s="3" t="s">
        <v>1452</v>
      </c>
      <c r="AA32" s="3" t="s">
        <v>2095</v>
      </c>
      <c r="AB32" s="3" t="s">
        <v>2096</v>
      </c>
      <c r="AC32" s="3" t="s">
        <v>2097</v>
      </c>
      <c r="AD32" s="3" t="s">
        <v>2098</v>
      </c>
      <c r="AE32" s="3" t="s">
        <v>2099</v>
      </c>
      <c r="AF32" s="3" t="s">
        <v>2100</v>
      </c>
      <c r="AG32" s="3" t="s">
        <v>1200</v>
      </c>
      <c r="AH32" s="3" t="s">
        <v>1200</v>
      </c>
      <c r="AI32" s="3" t="s">
        <v>2101</v>
      </c>
      <c r="AJ32" s="3" t="s">
        <v>1452</v>
      </c>
      <c r="AK32" s="3">
        <v>8</v>
      </c>
      <c r="AL32" s="3">
        <v>8</v>
      </c>
      <c r="AM32" s="3">
        <v>4</v>
      </c>
      <c r="AN32" s="3">
        <v>21</v>
      </c>
      <c r="AO32" s="3" t="s">
        <v>1651</v>
      </c>
      <c r="AP32" s="3" t="s">
        <v>1765</v>
      </c>
      <c r="AQ32" s="3" t="s">
        <v>1766</v>
      </c>
      <c r="AR32" s="3" t="s">
        <v>2102</v>
      </c>
      <c r="AS32" s="3" t="s">
        <v>2103</v>
      </c>
      <c r="AT32" s="3" t="s">
        <v>1452</v>
      </c>
      <c r="AU32" s="3" t="s">
        <v>2104</v>
      </c>
      <c r="AV32" s="3" t="s">
        <v>1201</v>
      </c>
      <c r="AW32" s="3" t="s">
        <v>2105</v>
      </c>
      <c r="AX32" s="3">
        <v>22</v>
      </c>
      <c r="AY32" s="3">
        <v>5</v>
      </c>
      <c r="AZ32" s="3" t="s">
        <v>1452</v>
      </c>
      <c r="BA32" s="3" t="s">
        <v>1452</v>
      </c>
      <c r="BB32" s="3" t="s">
        <v>1452</v>
      </c>
      <c r="BC32" s="3" t="s">
        <v>1452</v>
      </c>
      <c r="BD32" s="3">
        <v>800</v>
      </c>
      <c r="BE32" s="3">
        <v>822</v>
      </c>
      <c r="BF32" s="3" t="s">
        <v>1452</v>
      </c>
      <c r="BG32" s="3" t="s">
        <v>1452</v>
      </c>
      <c r="BH32" s="3" t="s">
        <v>2106</v>
      </c>
      <c r="BI32" s="3">
        <v>23</v>
      </c>
      <c r="BJ32" s="3" t="s">
        <v>1520</v>
      </c>
      <c r="BK32" s="3" t="s">
        <v>1637</v>
      </c>
      <c r="BL32" s="3" t="s">
        <v>1521</v>
      </c>
      <c r="BM32" s="3" t="s">
        <v>2107</v>
      </c>
      <c r="BN32" s="3" t="s">
        <v>1452</v>
      </c>
      <c r="BO32" s="3" t="s">
        <v>1452</v>
      </c>
      <c r="BP32" s="3" t="s">
        <v>1452</v>
      </c>
      <c r="BQ32" s="3" t="s">
        <v>1452</v>
      </c>
      <c r="BR32" s="3" t="s">
        <v>1474</v>
      </c>
      <c r="BS32" s="3" t="s">
        <v>2108</v>
      </c>
      <c r="BT32" s="3" t="str">
        <f>HYPERLINK("https%3A%2F%2Fwww.webofscience.com%2Fwos%2Fwoscc%2Ffull-record%2FWOS:000658321200001","View Full Record in Web of Science")</f>
        <v>View Full Record in Web of Science</v>
      </c>
    </row>
    <row r="33" spans="1:72" x14ac:dyDescent="0.3">
      <c r="A33" s="3">
        <v>32</v>
      </c>
      <c r="B33" s="3" t="s">
        <v>2111</v>
      </c>
      <c r="C33" s="3">
        <v>2024</v>
      </c>
      <c r="D33" s="3" t="s">
        <v>2112</v>
      </c>
      <c r="E33" s="3" t="s">
        <v>2130</v>
      </c>
      <c r="F33" s="3" t="str">
        <f>HYPERLINK("http://dx.doi.org/10.1016/j.eswa.2023.122162","http://dx.doi.org/10.1016/j.eswa.2023.122162")</f>
        <v>http://dx.doi.org/10.1016/j.eswa.2023.122162</v>
      </c>
      <c r="G33" s="3" t="s">
        <v>2114</v>
      </c>
      <c r="H33" s="3" t="s">
        <v>2113</v>
      </c>
      <c r="I33" s="3" t="s">
        <v>1452</v>
      </c>
      <c r="J33" s="3" t="s">
        <v>61</v>
      </c>
      <c r="K33" s="3" t="s">
        <v>62</v>
      </c>
      <c r="L33" s="3">
        <v>42</v>
      </c>
      <c r="M33" s="3" t="s">
        <v>2109</v>
      </c>
      <c r="N33" s="3" t="s">
        <v>1452</v>
      </c>
      <c r="O33" s="3" t="s">
        <v>1452</v>
      </c>
      <c r="P33" s="3" t="s">
        <v>1452</v>
      </c>
      <c r="Q33" s="3" t="s">
        <v>2110</v>
      </c>
      <c r="R33" s="3" t="s">
        <v>1452</v>
      </c>
      <c r="S33" s="3" t="s">
        <v>1452</v>
      </c>
      <c r="T33" s="3" t="s">
        <v>1452</v>
      </c>
      <c r="U33" s="3" t="s">
        <v>1452</v>
      </c>
      <c r="V33" s="3" t="s">
        <v>1452</v>
      </c>
      <c r="W33" s="3" t="s">
        <v>1452</v>
      </c>
      <c r="X33" s="3" t="s">
        <v>1452</v>
      </c>
      <c r="Y33" s="3" t="s">
        <v>1452</v>
      </c>
      <c r="Z33" s="3" t="s">
        <v>1452</v>
      </c>
      <c r="AA33" s="3" t="s">
        <v>2115</v>
      </c>
      <c r="AB33" s="3" t="s">
        <v>2116</v>
      </c>
      <c r="AC33" s="3" t="s">
        <v>2117</v>
      </c>
      <c r="AD33" s="3" t="s">
        <v>2118</v>
      </c>
      <c r="AE33" s="3" t="s">
        <v>1452</v>
      </c>
      <c r="AF33" s="3" t="s">
        <v>2119</v>
      </c>
      <c r="AG33" s="3" t="s">
        <v>2120</v>
      </c>
      <c r="AH33" s="3" t="s">
        <v>2121</v>
      </c>
      <c r="AI33" s="3" t="s">
        <v>2122</v>
      </c>
      <c r="AJ33" s="3" t="s">
        <v>1452</v>
      </c>
      <c r="AK33" s="3">
        <v>0</v>
      </c>
      <c r="AL33" s="3">
        <v>0</v>
      </c>
      <c r="AM33" s="3">
        <v>1</v>
      </c>
      <c r="AN33" s="3">
        <v>3</v>
      </c>
      <c r="AO33" s="3" t="s">
        <v>2123</v>
      </c>
      <c r="AP33" s="3" t="s">
        <v>1991</v>
      </c>
      <c r="AQ33" s="3" t="s">
        <v>2124</v>
      </c>
      <c r="AR33" s="3" t="s">
        <v>2125</v>
      </c>
      <c r="AS33" s="3" t="s">
        <v>2126</v>
      </c>
      <c r="AT33" s="3" t="s">
        <v>1452</v>
      </c>
      <c r="AU33" s="3" t="s">
        <v>2127</v>
      </c>
      <c r="AV33" s="3" t="s">
        <v>2128</v>
      </c>
      <c r="AW33" s="3" t="s">
        <v>2129</v>
      </c>
      <c r="AX33" s="3">
        <v>239</v>
      </c>
      <c r="AY33" s="3" t="s">
        <v>1452</v>
      </c>
      <c r="AZ33" s="3" t="s">
        <v>1452</v>
      </c>
      <c r="BA33" s="3" t="s">
        <v>1452</v>
      </c>
      <c r="BB33" s="3" t="s">
        <v>1452</v>
      </c>
      <c r="BC33" s="3" t="s">
        <v>1452</v>
      </c>
      <c r="BD33" s="3" t="s">
        <v>1452</v>
      </c>
      <c r="BE33" s="3" t="s">
        <v>1452</v>
      </c>
      <c r="BF33" s="3">
        <v>122162</v>
      </c>
      <c r="BG33" s="3" t="s">
        <v>1452</v>
      </c>
      <c r="BH33" s="3" t="s">
        <v>1587</v>
      </c>
      <c r="BI33" s="3">
        <v>12</v>
      </c>
      <c r="BJ33" s="3" t="s">
        <v>2131</v>
      </c>
      <c r="BK33" s="3" t="s">
        <v>1565</v>
      </c>
      <c r="BL33" s="3" t="s">
        <v>2132</v>
      </c>
      <c r="BM33" s="3" t="s">
        <v>2133</v>
      </c>
      <c r="BN33" s="3" t="s">
        <v>1452</v>
      </c>
      <c r="BO33" s="3" t="s">
        <v>1955</v>
      </c>
      <c r="BP33" s="3" t="s">
        <v>1452</v>
      </c>
      <c r="BQ33" s="3" t="s">
        <v>1452</v>
      </c>
      <c r="BR33" s="3" t="s">
        <v>1474</v>
      </c>
      <c r="BS33" s="3" t="s">
        <v>2134</v>
      </c>
      <c r="BT33" s="3" t="str">
        <f>HYPERLINK("https%3A%2F%2Fwww.webofscience.com%2Fwos%2Fwoscc%2Ffull-record%2FWOS:001110715600001","View Full Record in Web of Science")</f>
        <v>View Full Record in Web of Science</v>
      </c>
    </row>
    <row r="34" spans="1:72" x14ac:dyDescent="0.3">
      <c r="A34" s="3">
        <v>33</v>
      </c>
      <c r="B34" s="3" t="s">
        <v>247</v>
      </c>
      <c r="C34" s="3">
        <v>2024</v>
      </c>
      <c r="D34" s="3" t="s">
        <v>2137</v>
      </c>
      <c r="E34" s="3" t="s">
        <v>249</v>
      </c>
      <c r="F34" s="3" t="str">
        <f>HYPERLINK("http://dx.doi.org/10.1002/ijfe.2762","http://dx.doi.org/10.1002/ijfe.2762")</f>
        <v>http://dx.doi.org/10.1002/ijfe.2762</v>
      </c>
      <c r="G34" s="3" t="s">
        <v>2139</v>
      </c>
      <c r="H34" s="3" t="s">
        <v>254</v>
      </c>
      <c r="I34" s="3" t="s">
        <v>2138</v>
      </c>
      <c r="J34" s="3" t="s">
        <v>61</v>
      </c>
      <c r="K34" s="3" t="s">
        <v>62</v>
      </c>
      <c r="L34" s="3">
        <v>57</v>
      </c>
      <c r="M34" s="3" t="s">
        <v>2135</v>
      </c>
      <c r="N34" s="3" t="s">
        <v>1452</v>
      </c>
      <c r="O34" s="3" t="s">
        <v>1452</v>
      </c>
      <c r="P34" s="3" t="s">
        <v>1452</v>
      </c>
      <c r="Q34" s="3" t="s">
        <v>2136</v>
      </c>
      <c r="R34" s="3" t="s">
        <v>1452</v>
      </c>
      <c r="S34" s="3" t="s">
        <v>1452</v>
      </c>
      <c r="T34" s="3" t="s">
        <v>1452</v>
      </c>
      <c r="U34" s="3" t="s">
        <v>1452</v>
      </c>
      <c r="V34" s="3" t="s">
        <v>1452</v>
      </c>
      <c r="W34" s="3" t="s">
        <v>1452</v>
      </c>
      <c r="X34" s="3" t="s">
        <v>1452</v>
      </c>
      <c r="Y34" s="3" t="s">
        <v>1452</v>
      </c>
      <c r="Z34" s="3" t="s">
        <v>1452</v>
      </c>
      <c r="AA34" s="3" t="s">
        <v>2140</v>
      </c>
      <c r="AB34" s="3" t="s">
        <v>2141</v>
      </c>
      <c r="AC34" s="3" t="s">
        <v>2142</v>
      </c>
      <c r="AD34" s="3" t="s">
        <v>2143</v>
      </c>
      <c r="AE34" s="3" t="s">
        <v>2144</v>
      </c>
      <c r="AF34" s="3" t="s">
        <v>2145</v>
      </c>
      <c r="AG34" s="3" t="s">
        <v>1452</v>
      </c>
      <c r="AH34" s="3" t="s">
        <v>1452</v>
      </c>
      <c r="AI34" s="3" t="s">
        <v>1452</v>
      </c>
      <c r="AJ34" s="3" t="s">
        <v>1452</v>
      </c>
      <c r="AK34" s="3">
        <v>5</v>
      </c>
      <c r="AL34" s="3">
        <v>5</v>
      </c>
      <c r="AM34" s="3">
        <v>30</v>
      </c>
      <c r="AN34" s="3">
        <v>89</v>
      </c>
      <c r="AO34" s="3" t="s">
        <v>1891</v>
      </c>
      <c r="AP34" s="3" t="s">
        <v>1892</v>
      </c>
      <c r="AQ34" s="3" t="s">
        <v>1893</v>
      </c>
      <c r="AR34" s="3" t="s">
        <v>2146</v>
      </c>
      <c r="AS34" s="3" t="s">
        <v>2147</v>
      </c>
      <c r="AT34" s="3" t="s">
        <v>1452</v>
      </c>
      <c r="AU34" s="3" t="s">
        <v>2148</v>
      </c>
      <c r="AV34" s="3" t="s">
        <v>259</v>
      </c>
      <c r="AW34" s="3" t="s">
        <v>2149</v>
      </c>
      <c r="AX34" s="3">
        <v>29</v>
      </c>
      <c r="AY34" s="3">
        <v>2</v>
      </c>
      <c r="AZ34" s="3" t="s">
        <v>1452</v>
      </c>
      <c r="BA34" s="3" t="s">
        <v>1452</v>
      </c>
      <c r="BB34" s="3" t="s">
        <v>1452</v>
      </c>
      <c r="BC34" s="3" t="s">
        <v>1452</v>
      </c>
      <c r="BD34" s="3">
        <v>1745</v>
      </c>
      <c r="BE34" s="3">
        <v>1761</v>
      </c>
      <c r="BF34" s="3" t="s">
        <v>1452</v>
      </c>
      <c r="BG34" s="3" t="s">
        <v>1452</v>
      </c>
      <c r="BH34" s="3" t="s">
        <v>2150</v>
      </c>
      <c r="BI34" s="3">
        <v>17</v>
      </c>
      <c r="BJ34" s="3" t="s">
        <v>1520</v>
      </c>
      <c r="BK34" s="3" t="s">
        <v>1471</v>
      </c>
      <c r="BL34" s="3" t="s">
        <v>1521</v>
      </c>
      <c r="BM34" s="3" t="s">
        <v>2151</v>
      </c>
      <c r="BN34" s="3" t="s">
        <v>1452</v>
      </c>
      <c r="BO34" s="3" t="s">
        <v>1452</v>
      </c>
      <c r="BP34" s="3" t="s">
        <v>1452</v>
      </c>
      <c r="BQ34" s="3" t="s">
        <v>1452</v>
      </c>
      <c r="BR34" s="3" t="s">
        <v>1474</v>
      </c>
      <c r="BS34" s="3" t="s">
        <v>2152</v>
      </c>
      <c r="BT34" s="3" t="str">
        <f>HYPERLINK("https%3A%2F%2Fwww.webofscience.com%2Fwos%2Fwoscc%2Ffull-record%2FWOS:000904829600001","View Full Record in Web of Science")</f>
        <v>View Full Record in Web of Science</v>
      </c>
    </row>
    <row r="35" spans="1:72" x14ac:dyDescent="0.3">
      <c r="A35" s="3">
        <v>34</v>
      </c>
      <c r="B35" s="3" t="s">
        <v>2155</v>
      </c>
      <c r="C35" s="3">
        <v>2021</v>
      </c>
      <c r="D35" s="3" t="s">
        <v>2156</v>
      </c>
      <c r="E35" s="3" t="s">
        <v>2176</v>
      </c>
      <c r="F35" s="3" t="str">
        <f>HYPERLINK("http://dx.doi.org/10.1186/s12913-021-07031-w","http://dx.doi.org/10.1186/s12913-021-07031-w")</f>
        <v>http://dx.doi.org/10.1186/s12913-021-07031-w</v>
      </c>
      <c r="G35" s="3" t="s">
        <v>2159</v>
      </c>
      <c r="H35" s="3" t="s">
        <v>2157</v>
      </c>
      <c r="I35" s="3" t="s">
        <v>2158</v>
      </c>
      <c r="J35" s="3" t="s">
        <v>61</v>
      </c>
      <c r="K35" s="3" t="s">
        <v>62</v>
      </c>
      <c r="L35" s="3">
        <v>81</v>
      </c>
      <c r="M35" s="3" t="s">
        <v>2153</v>
      </c>
      <c r="N35" s="3" t="s">
        <v>1452</v>
      </c>
      <c r="O35" s="3" t="s">
        <v>1452</v>
      </c>
      <c r="P35" s="3" t="s">
        <v>1452</v>
      </c>
      <c r="Q35" s="3" t="s">
        <v>2154</v>
      </c>
      <c r="R35" s="3" t="s">
        <v>1452</v>
      </c>
      <c r="S35" s="3" t="s">
        <v>1452</v>
      </c>
      <c r="T35" s="3" t="s">
        <v>1452</v>
      </c>
      <c r="U35" s="3" t="s">
        <v>1452</v>
      </c>
      <c r="V35" s="3" t="s">
        <v>1452</v>
      </c>
      <c r="W35" s="3" t="s">
        <v>1452</v>
      </c>
      <c r="X35" s="3" t="s">
        <v>1452</v>
      </c>
      <c r="Y35" s="3" t="s">
        <v>1452</v>
      </c>
      <c r="Z35" s="3" t="s">
        <v>1452</v>
      </c>
      <c r="AA35" s="3" t="s">
        <v>2160</v>
      </c>
      <c r="AB35" s="3" t="s">
        <v>2161</v>
      </c>
      <c r="AC35" s="3" t="s">
        <v>2162</v>
      </c>
      <c r="AD35" s="3" t="s">
        <v>2163</v>
      </c>
      <c r="AE35" s="3" t="s">
        <v>2164</v>
      </c>
      <c r="AF35" s="3" t="s">
        <v>2165</v>
      </c>
      <c r="AG35" s="3" t="s">
        <v>2166</v>
      </c>
      <c r="AH35" s="3" t="s">
        <v>2167</v>
      </c>
      <c r="AI35" s="3" t="s">
        <v>2168</v>
      </c>
      <c r="AJ35" s="3" t="s">
        <v>1452</v>
      </c>
      <c r="AK35" s="3">
        <v>3</v>
      </c>
      <c r="AL35" s="3">
        <v>3</v>
      </c>
      <c r="AM35" s="3">
        <v>1</v>
      </c>
      <c r="AN35" s="3">
        <v>5</v>
      </c>
      <c r="AO35" s="3" t="s">
        <v>2169</v>
      </c>
      <c r="AP35" s="3" t="s">
        <v>2170</v>
      </c>
      <c r="AQ35" s="3" t="s">
        <v>2171</v>
      </c>
      <c r="AR35" s="3" t="s">
        <v>1452</v>
      </c>
      <c r="AS35" s="3" t="s">
        <v>2172</v>
      </c>
      <c r="AT35" s="3" t="s">
        <v>1452</v>
      </c>
      <c r="AU35" s="3" t="s">
        <v>2173</v>
      </c>
      <c r="AV35" s="3" t="s">
        <v>2174</v>
      </c>
      <c r="AW35" s="3" t="s">
        <v>2175</v>
      </c>
      <c r="AX35" s="3">
        <v>21</v>
      </c>
      <c r="AY35" s="3">
        <v>1</v>
      </c>
      <c r="AZ35" s="3" t="s">
        <v>1452</v>
      </c>
      <c r="BA35" s="3" t="s">
        <v>1452</v>
      </c>
      <c r="BB35" s="3" t="s">
        <v>1452</v>
      </c>
      <c r="BC35" s="3" t="s">
        <v>1452</v>
      </c>
      <c r="BD35" s="3" t="s">
        <v>1452</v>
      </c>
      <c r="BE35" s="3" t="s">
        <v>1452</v>
      </c>
      <c r="BF35" s="3">
        <v>1021</v>
      </c>
      <c r="BG35" s="3" t="s">
        <v>1452</v>
      </c>
      <c r="BH35" s="3" t="s">
        <v>1452</v>
      </c>
      <c r="BI35" s="3">
        <v>15</v>
      </c>
      <c r="BJ35" s="3" t="s">
        <v>2177</v>
      </c>
      <c r="BK35" s="3" t="s">
        <v>1493</v>
      </c>
      <c r="BL35" s="3" t="s">
        <v>2177</v>
      </c>
      <c r="BM35" s="3" t="s">
        <v>2178</v>
      </c>
      <c r="BN35" s="3">
        <v>34583702</v>
      </c>
      <c r="BO35" s="3" t="s">
        <v>1837</v>
      </c>
      <c r="BP35" s="3" t="s">
        <v>1452</v>
      </c>
      <c r="BQ35" s="3" t="s">
        <v>1452</v>
      </c>
      <c r="BR35" s="3" t="s">
        <v>1474</v>
      </c>
      <c r="BS35" s="3" t="s">
        <v>2179</v>
      </c>
      <c r="BT35" s="3" t="str">
        <f>HYPERLINK("https%3A%2F%2Fwww.webofscience.com%2Fwos%2Fwoscc%2Ffull-record%2FWOS:000701050200002","View Full Record in Web of Science")</f>
        <v>View Full Record in Web of Science</v>
      </c>
    </row>
    <row r="36" spans="1:72" x14ac:dyDescent="0.3">
      <c r="A36" s="3">
        <v>35</v>
      </c>
      <c r="B36" s="3" t="s">
        <v>70</v>
      </c>
      <c r="C36" s="3">
        <v>2022</v>
      </c>
      <c r="D36" s="3" t="s">
        <v>2182</v>
      </c>
      <c r="E36" s="3" t="s">
        <v>72</v>
      </c>
      <c r="F36" s="3" t="str">
        <f>HYPERLINK("http://dx.doi.org/10.1109/MCG.2022.3163063","http://dx.doi.org/10.1109/MCG.2022.3163063")</f>
        <v>http://dx.doi.org/10.1109/MCG.2022.3163063</v>
      </c>
      <c r="G36" s="3" t="s">
        <v>2184</v>
      </c>
      <c r="H36" s="3" t="s">
        <v>2183</v>
      </c>
      <c r="I36" s="3" t="s">
        <v>1452</v>
      </c>
      <c r="J36" s="3" t="s">
        <v>61</v>
      </c>
      <c r="K36" s="3" t="s">
        <v>62</v>
      </c>
      <c r="L36" s="3">
        <v>20</v>
      </c>
      <c r="M36" s="3" t="s">
        <v>2180</v>
      </c>
      <c r="N36" s="3" t="s">
        <v>1452</v>
      </c>
      <c r="O36" s="3" t="s">
        <v>1452</v>
      </c>
      <c r="P36" s="3" t="s">
        <v>1452</v>
      </c>
      <c r="Q36" s="3" t="s">
        <v>2181</v>
      </c>
      <c r="R36" s="3" t="s">
        <v>1452</v>
      </c>
      <c r="S36" s="3" t="s">
        <v>1452</v>
      </c>
      <c r="T36" s="3" t="s">
        <v>1452</v>
      </c>
      <c r="U36" s="3" t="s">
        <v>1452</v>
      </c>
      <c r="V36" s="3" t="s">
        <v>1452</v>
      </c>
      <c r="W36" s="3" t="s">
        <v>1452</v>
      </c>
      <c r="X36" s="3" t="s">
        <v>1452</v>
      </c>
      <c r="Y36" s="3" t="s">
        <v>1452</v>
      </c>
      <c r="Z36" s="3" t="s">
        <v>1452</v>
      </c>
      <c r="AA36" s="3" t="s">
        <v>2185</v>
      </c>
      <c r="AB36" s="3" t="s">
        <v>2186</v>
      </c>
      <c r="AC36" s="3" t="s">
        <v>2187</v>
      </c>
      <c r="AD36" s="3" t="s">
        <v>2188</v>
      </c>
      <c r="AE36" s="3" t="s">
        <v>2189</v>
      </c>
      <c r="AF36" s="3" t="s">
        <v>2190</v>
      </c>
      <c r="AG36" s="3" t="s">
        <v>1452</v>
      </c>
      <c r="AH36" s="3" t="s">
        <v>1452</v>
      </c>
      <c r="AI36" s="3" t="s">
        <v>1452</v>
      </c>
      <c r="AJ36" s="3" t="s">
        <v>1452</v>
      </c>
      <c r="AK36" s="3">
        <v>3</v>
      </c>
      <c r="AL36" s="3">
        <v>3</v>
      </c>
      <c r="AM36" s="3">
        <v>0</v>
      </c>
      <c r="AN36" s="3">
        <v>4</v>
      </c>
      <c r="AO36" s="3" t="s">
        <v>2191</v>
      </c>
      <c r="AP36" s="3" t="s">
        <v>2192</v>
      </c>
      <c r="AQ36" s="3" t="s">
        <v>2193</v>
      </c>
      <c r="AR36" s="3" t="s">
        <v>2194</v>
      </c>
      <c r="AS36" s="3" t="s">
        <v>2195</v>
      </c>
      <c r="AT36" s="3" t="s">
        <v>1452</v>
      </c>
      <c r="AU36" s="3" t="s">
        <v>2196</v>
      </c>
      <c r="AV36" s="3" t="s">
        <v>2197</v>
      </c>
      <c r="AW36" s="3" t="s">
        <v>2198</v>
      </c>
      <c r="AX36" s="3">
        <v>42</v>
      </c>
      <c r="AY36" s="3">
        <v>3</v>
      </c>
      <c r="AZ36" s="3" t="s">
        <v>1452</v>
      </c>
      <c r="BA36" s="3" t="s">
        <v>1452</v>
      </c>
      <c r="BB36" s="3" t="s">
        <v>1452</v>
      </c>
      <c r="BC36" s="3" t="s">
        <v>1452</v>
      </c>
      <c r="BD36" s="3">
        <v>87</v>
      </c>
      <c r="BE36" s="3">
        <v>98</v>
      </c>
      <c r="BF36" s="3" t="s">
        <v>1452</v>
      </c>
      <c r="BG36" s="3" t="s">
        <v>1452</v>
      </c>
      <c r="BH36" s="3" t="s">
        <v>1452</v>
      </c>
      <c r="BI36" s="3">
        <v>12</v>
      </c>
      <c r="BJ36" s="3" t="s">
        <v>2199</v>
      </c>
      <c r="BK36" s="3" t="s">
        <v>1565</v>
      </c>
      <c r="BL36" s="3" t="s">
        <v>2054</v>
      </c>
      <c r="BM36" s="3" t="s">
        <v>2200</v>
      </c>
      <c r="BN36" s="3">
        <v>35349435</v>
      </c>
      <c r="BO36" s="3" t="s">
        <v>1452</v>
      </c>
      <c r="BP36" s="3" t="s">
        <v>1452</v>
      </c>
      <c r="BQ36" s="3" t="s">
        <v>1452</v>
      </c>
      <c r="BR36" s="3" t="s">
        <v>1474</v>
      </c>
      <c r="BS36" s="3" t="s">
        <v>2201</v>
      </c>
      <c r="BT36" s="3" t="str">
        <f>HYPERLINK("https%3A%2F%2Fwww.webofscience.com%2Fwos%2Fwoscc%2Ffull-record%2FWOS:000809724400017","View Full Record in Web of Science")</f>
        <v>View Full Record in Web of Science</v>
      </c>
    </row>
    <row r="37" spans="1:72" x14ac:dyDescent="0.3">
      <c r="A37" s="3">
        <v>36</v>
      </c>
      <c r="B37" s="3" t="s">
        <v>409</v>
      </c>
      <c r="C37" s="3">
        <v>2014</v>
      </c>
      <c r="D37" s="3" t="s">
        <v>2204</v>
      </c>
      <c r="E37" s="3" t="s">
        <v>411</v>
      </c>
      <c r="F37" s="3" t="str">
        <f>HYPERLINK("http://dx.doi.org/10.1016/j.envsoft.2014.08.016","http://dx.doi.org/10.1016/j.envsoft.2014.08.016")</f>
        <v>http://dx.doi.org/10.1016/j.envsoft.2014.08.016</v>
      </c>
      <c r="G37" s="3" t="s">
        <v>2207</v>
      </c>
      <c r="H37" s="3" t="s">
        <v>2205</v>
      </c>
      <c r="I37" s="3" t="s">
        <v>2206</v>
      </c>
      <c r="J37" s="3" t="s">
        <v>61</v>
      </c>
      <c r="K37" s="3" t="s">
        <v>62</v>
      </c>
      <c r="L37" s="3">
        <v>49</v>
      </c>
      <c r="M37" s="3" t="s">
        <v>2202</v>
      </c>
      <c r="N37" s="3" t="s">
        <v>1452</v>
      </c>
      <c r="O37" s="3" t="s">
        <v>1452</v>
      </c>
      <c r="P37" s="3" t="s">
        <v>1452</v>
      </c>
      <c r="Q37" s="3" t="s">
        <v>2203</v>
      </c>
      <c r="R37" s="3" t="s">
        <v>1452</v>
      </c>
      <c r="S37" s="3" t="s">
        <v>1452</v>
      </c>
      <c r="T37" s="3" t="s">
        <v>1452</v>
      </c>
      <c r="U37" s="3" t="s">
        <v>1452</v>
      </c>
      <c r="V37" s="3" t="s">
        <v>1452</v>
      </c>
      <c r="W37" s="3" t="s">
        <v>1452</v>
      </c>
      <c r="X37" s="3" t="s">
        <v>1452</v>
      </c>
      <c r="Y37" s="3" t="s">
        <v>1452</v>
      </c>
      <c r="Z37" s="3" t="s">
        <v>1452</v>
      </c>
      <c r="AA37" s="3" t="s">
        <v>2208</v>
      </c>
      <c r="AB37" s="3" t="s">
        <v>2209</v>
      </c>
      <c r="AC37" s="3" t="s">
        <v>2210</v>
      </c>
      <c r="AD37" s="3" t="s">
        <v>2211</v>
      </c>
      <c r="AE37" s="3" t="s">
        <v>1452</v>
      </c>
      <c r="AF37" s="3" t="s">
        <v>2212</v>
      </c>
      <c r="AG37" s="3" t="s">
        <v>2213</v>
      </c>
      <c r="AH37" s="3" t="s">
        <v>2213</v>
      </c>
      <c r="AI37" s="3" t="s">
        <v>2214</v>
      </c>
      <c r="AJ37" s="3" t="s">
        <v>1452</v>
      </c>
      <c r="AK37" s="3">
        <v>30</v>
      </c>
      <c r="AL37" s="3">
        <v>33</v>
      </c>
      <c r="AM37" s="3">
        <v>2</v>
      </c>
      <c r="AN37" s="3">
        <v>49</v>
      </c>
      <c r="AO37" s="3" t="s">
        <v>1579</v>
      </c>
      <c r="AP37" s="3" t="s">
        <v>1991</v>
      </c>
      <c r="AQ37" s="3" t="s">
        <v>1992</v>
      </c>
      <c r="AR37" s="3" t="s">
        <v>2215</v>
      </c>
      <c r="AS37" s="3" t="s">
        <v>2216</v>
      </c>
      <c r="AT37" s="3" t="s">
        <v>1452</v>
      </c>
      <c r="AU37" s="3" t="s">
        <v>2217</v>
      </c>
      <c r="AV37" s="3" t="s">
        <v>2218</v>
      </c>
      <c r="AW37" s="3" t="s">
        <v>1562</v>
      </c>
      <c r="AX37" s="3">
        <v>62</v>
      </c>
      <c r="AY37" s="3" t="s">
        <v>1452</v>
      </c>
      <c r="AZ37" s="3" t="s">
        <v>1452</v>
      </c>
      <c r="BA37" s="3" t="s">
        <v>1452</v>
      </c>
      <c r="BB37" s="3" t="s">
        <v>1452</v>
      </c>
      <c r="BC37" s="3" t="s">
        <v>1452</v>
      </c>
      <c r="BD37" s="3">
        <v>128</v>
      </c>
      <c r="BE37" s="3">
        <v>138</v>
      </c>
      <c r="BF37" s="3" t="s">
        <v>1452</v>
      </c>
      <c r="BG37" s="3" t="s">
        <v>1452</v>
      </c>
      <c r="BH37" s="3" t="s">
        <v>1452</v>
      </c>
      <c r="BI37" s="3">
        <v>11</v>
      </c>
      <c r="BJ37" s="3" t="s">
        <v>2219</v>
      </c>
      <c r="BK37" s="3" t="s">
        <v>1565</v>
      </c>
      <c r="BL37" s="3" t="s">
        <v>2220</v>
      </c>
      <c r="BM37" s="3" t="s">
        <v>2221</v>
      </c>
      <c r="BN37" s="3" t="s">
        <v>1452</v>
      </c>
      <c r="BO37" s="3" t="s">
        <v>1452</v>
      </c>
      <c r="BP37" s="3" t="s">
        <v>1452</v>
      </c>
      <c r="BQ37" s="3" t="s">
        <v>1452</v>
      </c>
      <c r="BR37" s="3" t="s">
        <v>1474</v>
      </c>
      <c r="BS37" s="3" t="s">
        <v>2222</v>
      </c>
      <c r="BT37" s="3" t="str">
        <f>HYPERLINK("https%3A%2F%2Fwww.webofscience.com%2Fwos%2Fwoscc%2Ffull-record%2FWOS:000346751800011","View Full Record in Web of Science")</f>
        <v>View Full Record in Web of Science</v>
      </c>
    </row>
    <row r="38" spans="1:72" x14ac:dyDescent="0.3">
      <c r="A38" s="3">
        <v>37</v>
      </c>
      <c r="B38" s="3" t="s">
        <v>3144</v>
      </c>
      <c r="C38" s="3">
        <v>2024</v>
      </c>
      <c r="D38" s="3" t="s">
        <v>3146</v>
      </c>
      <c r="E38" s="3" t="s">
        <v>3153</v>
      </c>
      <c r="F38" s="3" t="str">
        <f>HYPERLINK("http://dx.doi.org/10.1007/s10462-024-10708-3","http://dx.doi.org/10.1007/s10462-024-10708-3")</f>
        <v>http://dx.doi.org/10.1007/s10462-024-10708-3</v>
      </c>
      <c r="G38" s="3" t="s">
        <v>3147</v>
      </c>
      <c r="H38" s="3" t="s">
        <v>3148</v>
      </c>
      <c r="I38" s="3" t="s">
        <v>3149</v>
      </c>
      <c r="J38" s="3" t="s">
        <v>61</v>
      </c>
      <c r="K38" s="3" t="s">
        <v>62</v>
      </c>
      <c r="L38" s="3">
        <v>394</v>
      </c>
      <c r="M38" s="3" t="s">
        <v>3155</v>
      </c>
      <c r="N38" s="3"/>
      <c r="O38" s="3"/>
      <c r="P38" s="3"/>
      <c r="Q38" s="3" t="s">
        <v>3157</v>
      </c>
      <c r="R38" s="3"/>
      <c r="S38" s="3"/>
      <c r="T38" s="3"/>
      <c r="U38" s="3"/>
      <c r="V38" s="3"/>
      <c r="W38" s="3"/>
      <c r="X38" s="3"/>
      <c r="Y38" s="3"/>
      <c r="Z38" s="3" t="s">
        <v>3147</v>
      </c>
      <c r="AA38" s="3" t="s">
        <v>3159</v>
      </c>
      <c r="AB38" s="3" t="s">
        <v>3160</v>
      </c>
      <c r="AC38" s="3" t="s">
        <v>3161</v>
      </c>
      <c r="AD38" s="3" t="s">
        <v>3162</v>
      </c>
      <c r="AE38" s="3" t="s">
        <v>3163</v>
      </c>
      <c r="AF38" s="3" t="s">
        <v>3164</v>
      </c>
      <c r="AG38" s="3" t="s">
        <v>1452</v>
      </c>
      <c r="AH38" s="3" t="s">
        <v>1452</v>
      </c>
      <c r="AI38" s="3" t="s">
        <v>1452</v>
      </c>
      <c r="AJ38" s="3">
        <v>394</v>
      </c>
      <c r="AK38" s="3">
        <v>30</v>
      </c>
      <c r="AL38" s="3">
        <v>37</v>
      </c>
      <c r="AM38" s="3">
        <v>43</v>
      </c>
      <c r="AN38" s="3">
        <v>191</v>
      </c>
      <c r="AO38" s="3" t="s">
        <v>1462</v>
      </c>
      <c r="AP38" s="3" t="s">
        <v>2400</v>
      </c>
      <c r="AQ38" s="3" t="s">
        <v>2401</v>
      </c>
      <c r="AR38" s="3" t="s">
        <v>3165</v>
      </c>
      <c r="AS38" s="3" t="s">
        <v>3166</v>
      </c>
      <c r="AT38" s="3" t="s">
        <v>1452</v>
      </c>
      <c r="AU38" s="3" t="s">
        <v>3167</v>
      </c>
      <c r="AV38" s="3" t="s">
        <v>3168</v>
      </c>
      <c r="AW38" s="3" t="s">
        <v>3169</v>
      </c>
      <c r="AX38" s="3">
        <v>57</v>
      </c>
      <c r="AY38" s="3">
        <v>4</v>
      </c>
      <c r="AZ38" s="3" t="s">
        <v>1452</v>
      </c>
      <c r="BA38" s="3" t="s">
        <v>1452</v>
      </c>
      <c r="BB38" s="3" t="s">
        <v>1452</v>
      </c>
      <c r="BC38" s="3" t="s">
        <v>1452</v>
      </c>
      <c r="BD38" s="3" t="s">
        <v>1452</v>
      </c>
      <c r="BE38" s="3" t="s">
        <v>1452</v>
      </c>
      <c r="BF38" s="3">
        <v>76</v>
      </c>
      <c r="BG38" s="3"/>
      <c r="BH38" s="3"/>
      <c r="BI38" s="3">
        <v>64</v>
      </c>
      <c r="BJ38" s="3" t="s">
        <v>2053</v>
      </c>
      <c r="BK38" s="3" t="s">
        <v>1565</v>
      </c>
      <c r="BL38" s="3" t="s">
        <v>2054</v>
      </c>
      <c r="BM38" s="3" t="s">
        <v>3174</v>
      </c>
      <c r="BN38" s="3" t="s">
        <v>1452</v>
      </c>
      <c r="BO38" s="3" t="s">
        <v>1616</v>
      </c>
      <c r="BP38" s="3" t="s">
        <v>1452</v>
      </c>
      <c r="BQ38" s="3" t="s">
        <v>1452</v>
      </c>
      <c r="BR38" s="3" t="s">
        <v>3141</v>
      </c>
      <c r="BS38" s="3" t="s">
        <v>3175</v>
      </c>
      <c r="BT38" s="3" t="str">
        <f>HYPERLINK("https%3A%2F%2Fwww.webofscience.com%2Fwos%2Fwoscc%2Ffull-record%2FWOS:001171714100001","View Full Record in Web of Science")</f>
        <v>View Full Record in Web of Science</v>
      </c>
    </row>
    <row r="39" spans="1:72" x14ac:dyDescent="0.3">
      <c r="A39" s="3">
        <v>38</v>
      </c>
      <c r="B39" s="3" t="s">
        <v>2226</v>
      </c>
      <c r="C39" s="3">
        <v>2023</v>
      </c>
      <c r="D39" s="3" t="s">
        <v>2227</v>
      </c>
      <c r="E39" s="3" t="s">
        <v>2241</v>
      </c>
      <c r="F39" s="3" t="str">
        <f>HYPERLINK("http://dx.doi.org/10.1186/s12912-023-01293-x","http://dx.doi.org/10.1186/s12912-023-01293-x")</f>
        <v>http://dx.doi.org/10.1186/s12912-023-01293-x</v>
      </c>
      <c r="G39" s="3" t="s">
        <v>2230</v>
      </c>
      <c r="H39" s="3" t="s">
        <v>2228</v>
      </c>
      <c r="I39" s="3" t="s">
        <v>2229</v>
      </c>
      <c r="J39" s="3" t="s">
        <v>61</v>
      </c>
      <c r="K39" s="3" t="s">
        <v>62</v>
      </c>
      <c r="L39" s="3">
        <v>47</v>
      </c>
      <c r="M39" s="3" t="s">
        <v>2224</v>
      </c>
      <c r="N39" s="3" t="s">
        <v>1452</v>
      </c>
      <c r="O39" s="3" t="s">
        <v>1452</v>
      </c>
      <c r="P39" s="3" t="s">
        <v>1452</v>
      </c>
      <c r="Q39" s="3" t="s">
        <v>2225</v>
      </c>
      <c r="R39" s="3" t="s">
        <v>1452</v>
      </c>
      <c r="S39" s="3" t="s">
        <v>1452</v>
      </c>
      <c r="T39" s="3" t="s">
        <v>1452</v>
      </c>
      <c r="U39" s="3" t="s">
        <v>1452</v>
      </c>
      <c r="V39" s="3" t="s">
        <v>1452</v>
      </c>
      <c r="W39" s="3" t="s">
        <v>1452</v>
      </c>
      <c r="X39" s="3" t="s">
        <v>1452</v>
      </c>
      <c r="Y39" s="3" t="s">
        <v>1452</v>
      </c>
      <c r="Z39" s="3" t="s">
        <v>1452</v>
      </c>
      <c r="AA39" s="3" t="s">
        <v>2231</v>
      </c>
      <c r="AB39" s="3" t="s">
        <v>2232</v>
      </c>
      <c r="AC39" s="3" t="s">
        <v>2233</v>
      </c>
      <c r="AD39" s="3" t="s">
        <v>2234</v>
      </c>
      <c r="AE39" s="3" t="s">
        <v>2235</v>
      </c>
      <c r="AF39" s="3" t="s">
        <v>2236</v>
      </c>
      <c r="AG39" s="3" t="s">
        <v>1452</v>
      </c>
      <c r="AH39" s="3" t="s">
        <v>1452</v>
      </c>
      <c r="AI39" s="3" t="s">
        <v>1452</v>
      </c>
      <c r="AJ39" s="3" t="s">
        <v>1452</v>
      </c>
      <c r="AK39" s="3">
        <v>2</v>
      </c>
      <c r="AL39" s="3">
        <v>2</v>
      </c>
      <c r="AM39" s="3">
        <v>2</v>
      </c>
      <c r="AN39" s="3">
        <v>12</v>
      </c>
      <c r="AO39" s="3" t="s">
        <v>2169</v>
      </c>
      <c r="AP39" s="3" t="s">
        <v>2170</v>
      </c>
      <c r="AQ39" s="3" t="s">
        <v>2171</v>
      </c>
      <c r="AR39" s="3" t="s">
        <v>2237</v>
      </c>
      <c r="AS39" s="3" t="s">
        <v>1452</v>
      </c>
      <c r="AT39" s="3" t="s">
        <v>1452</v>
      </c>
      <c r="AU39" s="3" t="s">
        <v>2238</v>
      </c>
      <c r="AV39" s="3" t="s">
        <v>2239</v>
      </c>
      <c r="AW39" s="3" t="s">
        <v>2240</v>
      </c>
      <c r="AX39" s="3">
        <v>22</v>
      </c>
      <c r="AY39" s="3">
        <v>1</v>
      </c>
      <c r="AZ39" s="3" t="s">
        <v>1452</v>
      </c>
      <c r="BA39" s="3" t="s">
        <v>1452</v>
      </c>
      <c r="BB39" s="3" t="s">
        <v>1452</v>
      </c>
      <c r="BC39" s="3" t="s">
        <v>1452</v>
      </c>
      <c r="BD39" s="3" t="s">
        <v>1452</v>
      </c>
      <c r="BE39" s="3" t="s">
        <v>1452</v>
      </c>
      <c r="BF39" s="3">
        <v>124</v>
      </c>
      <c r="BG39" s="3" t="s">
        <v>1452</v>
      </c>
      <c r="BH39" s="3" t="s">
        <v>1452</v>
      </c>
      <c r="BI39" s="3">
        <v>14</v>
      </c>
      <c r="BJ39" s="3" t="s">
        <v>2242</v>
      </c>
      <c r="BK39" s="3" t="s">
        <v>1493</v>
      </c>
      <c r="BL39" s="3" t="s">
        <v>2242</v>
      </c>
      <c r="BM39" s="3" t="s">
        <v>2243</v>
      </c>
      <c r="BN39" s="3">
        <v>37061735</v>
      </c>
      <c r="BO39" s="3" t="s">
        <v>1683</v>
      </c>
      <c r="BP39" s="3" t="s">
        <v>1452</v>
      </c>
      <c r="BQ39" s="3" t="s">
        <v>1452</v>
      </c>
      <c r="BR39" s="3" t="s">
        <v>1474</v>
      </c>
      <c r="BS39" s="3" t="s">
        <v>2244</v>
      </c>
      <c r="BT39" s="3" t="str">
        <f>HYPERLINK("https%3A%2F%2Fwww.webofscience.com%2Fwos%2Fwoscc%2Ffull-record%2FWOS:000968730400002","View Full Record in Web of Science")</f>
        <v>View Full Record in Web of Science</v>
      </c>
    </row>
    <row r="40" spans="1:72" x14ac:dyDescent="0.3">
      <c r="A40" s="3">
        <v>39</v>
      </c>
      <c r="B40" s="3" t="s">
        <v>2247</v>
      </c>
      <c r="C40" s="3">
        <v>2023</v>
      </c>
      <c r="D40" s="3" t="s">
        <v>1712</v>
      </c>
      <c r="E40" s="3" t="s">
        <v>2256</v>
      </c>
      <c r="F40" s="3" t="str">
        <f>HYPERLINK("http://dx.doi.org/10.3390/su15086404","http://dx.doi.org/10.3390/su15086404")</f>
        <v>http://dx.doi.org/10.3390/su15086404</v>
      </c>
      <c r="G40" s="3" t="s">
        <v>2249</v>
      </c>
      <c r="H40" s="3" t="s">
        <v>2248</v>
      </c>
      <c r="I40" s="3" t="s">
        <v>1452</v>
      </c>
      <c r="J40" s="3" t="s">
        <v>61</v>
      </c>
      <c r="K40" s="3" t="s">
        <v>62</v>
      </c>
      <c r="L40" s="3">
        <v>27</v>
      </c>
      <c r="M40" s="3" t="s">
        <v>2245</v>
      </c>
      <c r="N40" s="3" t="s">
        <v>1452</v>
      </c>
      <c r="O40" s="3" t="s">
        <v>1452</v>
      </c>
      <c r="P40" s="3" t="s">
        <v>1452</v>
      </c>
      <c r="Q40" s="3" t="s">
        <v>2246</v>
      </c>
      <c r="R40" s="3" t="s">
        <v>1452</v>
      </c>
      <c r="S40" s="3" t="s">
        <v>1452</v>
      </c>
      <c r="T40" s="3" t="s">
        <v>1452</v>
      </c>
      <c r="U40" s="3" t="s">
        <v>1452</v>
      </c>
      <c r="V40" s="3" t="s">
        <v>1452</v>
      </c>
      <c r="W40" s="3" t="s">
        <v>1452</v>
      </c>
      <c r="X40" s="3" t="s">
        <v>1452</v>
      </c>
      <c r="Y40" s="3" t="s">
        <v>1452</v>
      </c>
      <c r="Z40" s="3" t="s">
        <v>1452</v>
      </c>
      <c r="AA40" s="3" t="s">
        <v>2250</v>
      </c>
      <c r="AB40" s="3" t="s">
        <v>2251</v>
      </c>
      <c r="AC40" s="3" t="s">
        <v>2252</v>
      </c>
      <c r="AD40" s="3" t="s">
        <v>2253</v>
      </c>
      <c r="AE40" s="3" t="s">
        <v>2254</v>
      </c>
      <c r="AF40" s="3" t="s">
        <v>2255</v>
      </c>
      <c r="AG40" s="3" t="s">
        <v>1452</v>
      </c>
      <c r="AH40" s="3" t="s">
        <v>1452</v>
      </c>
      <c r="AI40" s="3" t="s">
        <v>1452</v>
      </c>
      <c r="AJ40" s="3" t="s">
        <v>1452</v>
      </c>
      <c r="AK40" s="3">
        <v>1</v>
      </c>
      <c r="AL40" s="3">
        <v>1</v>
      </c>
      <c r="AM40" s="3">
        <v>4</v>
      </c>
      <c r="AN40" s="3">
        <v>12</v>
      </c>
      <c r="AO40" s="3" t="s">
        <v>238</v>
      </c>
      <c r="AP40" s="3" t="s">
        <v>1722</v>
      </c>
      <c r="AQ40" s="3" t="s">
        <v>1723</v>
      </c>
      <c r="AR40" s="3" t="s">
        <v>1452</v>
      </c>
      <c r="AS40" s="3" t="s">
        <v>1724</v>
      </c>
      <c r="AT40" s="3" t="s">
        <v>1452</v>
      </c>
      <c r="AU40" s="3" t="s">
        <v>1725</v>
      </c>
      <c r="AV40" s="3" t="s">
        <v>239</v>
      </c>
      <c r="AW40" s="3" t="s">
        <v>2149</v>
      </c>
      <c r="AX40" s="3">
        <v>15</v>
      </c>
      <c r="AY40" s="3">
        <v>8</v>
      </c>
      <c r="AZ40" s="3" t="s">
        <v>1452</v>
      </c>
      <c r="BA40" s="3" t="s">
        <v>1452</v>
      </c>
      <c r="BB40" s="3" t="s">
        <v>1452</v>
      </c>
      <c r="BC40" s="3" t="s">
        <v>1452</v>
      </c>
      <c r="BD40" s="3" t="s">
        <v>1452</v>
      </c>
      <c r="BE40" s="3" t="s">
        <v>1452</v>
      </c>
      <c r="BF40" s="3">
        <v>6404</v>
      </c>
      <c r="BG40" s="3" t="s">
        <v>1452</v>
      </c>
      <c r="BH40" s="3" t="s">
        <v>1452</v>
      </c>
      <c r="BI40" s="3">
        <v>15</v>
      </c>
      <c r="BJ40" s="3" t="s">
        <v>1727</v>
      </c>
      <c r="BK40" s="3" t="s">
        <v>1493</v>
      </c>
      <c r="BL40" s="3" t="s">
        <v>1728</v>
      </c>
      <c r="BM40" s="3" t="s">
        <v>2257</v>
      </c>
      <c r="BN40" s="3" t="s">
        <v>1452</v>
      </c>
      <c r="BO40" s="3" t="s">
        <v>1496</v>
      </c>
      <c r="BP40" s="3" t="s">
        <v>1452</v>
      </c>
      <c r="BQ40" s="3" t="s">
        <v>1452</v>
      </c>
      <c r="BR40" s="3" t="s">
        <v>1474</v>
      </c>
      <c r="BS40" s="3" t="s">
        <v>2258</v>
      </c>
      <c r="BT40" s="3" t="str">
        <f>HYPERLINK("https%3A%2F%2Fwww.webofscience.com%2Fwos%2Fwoscc%2Ffull-record%2FWOS:000977805500001","View Full Record in Web of Science")</f>
        <v>View Full Record in Web of Science</v>
      </c>
    </row>
    <row r="41" spans="1:72" x14ac:dyDescent="0.3">
      <c r="A41" s="3">
        <v>40</v>
      </c>
      <c r="B41" s="3" t="s">
        <v>2261</v>
      </c>
      <c r="C41" s="3">
        <v>2022</v>
      </c>
      <c r="D41" s="3" t="s">
        <v>2262</v>
      </c>
      <c r="E41" s="3" t="s">
        <v>2279</v>
      </c>
      <c r="F41" s="3" t="str">
        <f>HYPERLINK("http://dx.doi.org/10.1108/EL-02-2022-0025","http://dx.doi.org/10.1108/EL-02-2022-0025")</f>
        <v>http://dx.doi.org/10.1108/EL-02-2022-0025</v>
      </c>
      <c r="G41" s="3" t="s">
        <v>2264</v>
      </c>
      <c r="H41" s="3" t="s">
        <v>2263</v>
      </c>
      <c r="I41" s="3" t="s">
        <v>1452</v>
      </c>
      <c r="J41" s="3" t="s">
        <v>61</v>
      </c>
      <c r="K41" s="3" t="s">
        <v>62</v>
      </c>
      <c r="L41" s="3">
        <v>41</v>
      </c>
      <c r="M41" s="3" t="s">
        <v>2259</v>
      </c>
      <c r="N41" s="3" t="s">
        <v>1452</v>
      </c>
      <c r="O41" s="3" t="s">
        <v>1452</v>
      </c>
      <c r="P41" s="3" t="s">
        <v>1452</v>
      </c>
      <c r="Q41" s="3" t="s">
        <v>2260</v>
      </c>
      <c r="R41" s="3" t="s">
        <v>1452</v>
      </c>
      <c r="S41" s="3" t="s">
        <v>1452</v>
      </c>
      <c r="T41" s="3" t="s">
        <v>1452</v>
      </c>
      <c r="U41" s="3" t="s">
        <v>1452</v>
      </c>
      <c r="V41" s="3" t="s">
        <v>1452</v>
      </c>
      <c r="W41" s="3" t="s">
        <v>1452</v>
      </c>
      <c r="X41" s="3" t="s">
        <v>1452</v>
      </c>
      <c r="Y41" s="3" t="s">
        <v>1452</v>
      </c>
      <c r="Z41" s="3" t="s">
        <v>1452</v>
      </c>
      <c r="AA41" s="3" t="s">
        <v>2265</v>
      </c>
      <c r="AB41" s="3" t="s">
        <v>2266</v>
      </c>
      <c r="AC41" s="3" t="s">
        <v>2267</v>
      </c>
      <c r="AD41" s="3" t="s">
        <v>2268</v>
      </c>
      <c r="AE41" s="3" t="s">
        <v>2269</v>
      </c>
      <c r="AF41" s="3" t="s">
        <v>2270</v>
      </c>
      <c r="AG41" s="3" t="s">
        <v>2271</v>
      </c>
      <c r="AH41" s="3" t="s">
        <v>2272</v>
      </c>
      <c r="AI41" s="3" t="s">
        <v>2273</v>
      </c>
      <c r="AJ41" s="3" t="s">
        <v>1452</v>
      </c>
      <c r="AK41" s="3">
        <v>0</v>
      </c>
      <c r="AL41" s="3">
        <v>0</v>
      </c>
      <c r="AM41" s="3">
        <v>0</v>
      </c>
      <c r="AN41" s="3">
        <v>0</v>
      </c>
      <c r="AO41" s="3" t="s">
        <v>1651</v>
      </c>
      <c r="AP41" s="3" t="s">
        <v>1765</v>
      </c>
      <c r="AQ41" s="3" t="s">
        <v>1766</v>
      </c>
      <c r="AR41" s="3" t="s">
        <v>2274</v>
      </c>
      <c r="AS41" s="3" t="s">
        <v>2275</v>
      </c>
      <c r="AT41" s="3" t="s">
        <v>1452</v>
      </c>
      <c r="AU41" s="3" t="s">
        <v>2276</v>
      </c>
      <c r="AV41" s="3" t="s">
        <v>2277</v>
      </c>
      <c r="AW41" s="3" t="s">
        <v>2278</v>
      </c>
      <c r="AX41" s="3">
        <v>40</v>
      </c>
      <c r="AY41" s="3">
        <v>5</v>
      </c>
      <c r="AZ41" s="3" t="s">
        <v>1452</v>
      </c>
      <c r="BA41" s="3" t="s">
        <v>1452</v>
      </c>
      <c r="BB41" s="3" t="s">
        <v>1612</v>
      </c>
      <c r="BC41" s="3" t="s">
        <v>1452</v>
      </c>
      <c r="BD41" s="3">
        <v>607</v>
      </c>
      <c r="BE41" s="3">
        <v>622</v>
      </c>
      <c r="BF41" s="3" t="s">
        <v>1452</v>
      </c>
      <c r="BG41" s="3" t="s">
        <v>1452</v>
      </c>
      <c r="BH41" s="3" t="s">
        <v>2280</v>
      </c>
      <c r="BI41" s="3">
        <v>16</v>
      </c>
      <c r="BJ41" s="3" t="s">
        <v>2281</v>
      </c>
      <c r="BK41" s="3" t="s">
        <v>1471</v>
      </c>
      <c r="BL41" s="3" t="s">
        <v>2281</v>
      </c>
      <c r="BM41" s="3" t="s">
        <v>2282</v>
      </c>
      <c r="BN41" s="3" t="s">
        <v>1452</v>
      </c>
      <c r="BO41" s="3" t="s">
        <v>1452</v>
      </c>
      <c r="BP41" s="3" t="s">
        <v>1452</v>
      </c>
      <c r="BQ41" s="3" t="s">
        <v>1452</v>
      </c>
      <c r="BR41" s="3" t="s">
        <v>1474</v>
      </c>
      <c r="BS41" s="3" t="s">
        <v>2283</v>
      </c>
      <c r="BT41" s="3" t="str">
        <f>HYPERLINK("https%3A%2F%2Fwww.webofscience.com%2Fwos%2Fwoscc%2Ffull-record%2FWOS:000820399200001","View Full Record in Web of Science")</f>
        <v>View Full Record in Web of Science</v>
      </c>
    </row>
    <row r="42" spans="1:72" x14ac:dyDescent="0.3">
      <c r="A42" s="3">
        <v>41</v>
      </c>
      <c r="B42" s="3" t="s">
        <v>2286</v>
      </c>
      <c r="C42" s="3">
        <v>2021</v>
      </c>
      <c r="D42" s="3" t="s">
        <v>2287</v>
      </c>
      <c r="E42" s="3" t="s">
        <v>2301</v>
      </c>
      <c r="F42" s="3" t="str">
        <f>HYPERLINK("http://dx.doi.org/10.3390/f12060727","http://dx.doi.org/10.3390/f12060727")</f>
        <v>http://dx.doi.org/10.3390/f12060727</v>
      </c>
      <c r="G42" s="3" t="s">
        <v>2290</v>
      </c>
      <c r="H42" s="3" t="s">
        <v>2288</v>
      </c>
      <c r="I42" s="3" t="s">
        <v>2289</v>
      </c>
      <c r="J42" s="3" t="s">
        <v>61</v>
      </c>
      <c r="K42" s="3" t="s">
        <v>62</v>
      </c>
      <c r="L42" s="3">
        <v>54</v>
      </c>
      <c r="M42" s="3" t="s">
        <v>2284</v>
      </c>
      <c r="N42" s="3" t="s">
        <v>1452</v>
      </c>
      <c r="O42" s="3" t="s">
        <v>1452</v>
      </c>
      <c r="P42" s="3" t="s">
        <v>1452</v>
      </c>
      <c r="Q42" s="3" t="s">
        <v>2285</v>
      </c>
      <c r="R42" s="3" t="s">
        <v>1452</v>
      </c>
      <c r="S42" s="3" t="s">
        <v>1452</v>
      </c>
      <c r="T42" s="3" t="s">
        <v>1452</v>
      </c>
      <c r="U42" s="3" t="s">
        <v>1452</v>
      </c>
      <c r="V42" s="3" t="s">
        <v>1452</v>
      </c>
      <c r="W42" s="3" t="s">
        <v>1452</v>
      </c>
      <c r="X42" s="3" t="s">
        <v>1452</v>
      </c>
      <c r="Y42" s="3" t="s">
        <v>1452</v>
      </c>
      <c r="Z42" s="3" t="s">
        <v>1452</v>
      </c>
      <c r="AA42" s="3" t="s">
        <v>2291</v>
      </c>
      <c r="AB42" s="3" t="s">
        <v>2292</v>
      </c>
      <c r="AC42" s="3" t="s">
        <v>2293</v>
      </c>
      <c r="AD42" s="3" t="s">
        <v>2294</v>
      </c>
      <c r="AE42" s="3" t="s">
        <v>1452</v>
      </c>
      <c r="AF42" s="3" t="s">
        <v>2295</v>
      </c>
      <c r="AG42" s="3" t="s">
        <v>2296</v>
      </c>
      <c r="AH42" s="3" t="s">
        <v>2297</v>
      </c>
      <c r="AI42" s="3" t="s">
        <v>2298</v>
      </c>
      <c r="AJ42" s="3" t="s">
        <v>1452</v>
      </c>
      <c r="AK42" s="3">
        <v>6</v>
      </c>
      <c r="AL42" s="3">
        <v>6</v>
      </c>
      <c r="AM42" s="3">
        <v>2</v>
      </c>
      <c r="AN42" s="3">
        <v>10</v>
      </c>
      <c r="AO42" s="3" t="s">
        <v>238</v>
      </c>
      <c r="AP42" s="3" t="s">
        <v>1722</v>
      </c>
      <c r="AQ42" s="3" t="s">
        <v>1723</v>
      </c>
      <c r="AR42" s="3" t="s">
        <v>1452</v>
      </c>
      <c r="AS42" s="3" t="s">
        <v>2299</v>
      </c>
      <c r="AT42" s="3" t="s">
        <v>1452</v>
      </c>
      <c r="AU42" s="3" t="s">
        <v>2287</v>
      </c>
      <c r="AV42" s="3" t="s">
        <v>2300</v>
      </c>
      <c r="AW42" s="3" t="s">
        <v>1951</v>
      </c>
      <c r="AX42" s="3">
        <v>12</v>
      </c>
      <c r="AY42" s="3">
        <v>6</v>
      </c>
      <c r="AZ42" s="3" t="s">
        <v>1452</v>
      </c>
      <c r="BA42" s="3" t="s">
        <v>1452</v>
      </c>
      <c r="BB42" s="3" t="s">
        <v>1452</v>
      </c>
      <c r="BC42" s="3" t="s">
        <v>1452</v>
      </c>
      <c r="BD42" s="3" t="s">
        <v>1452</v>
      </c>
      <c r="BE42" s="3" t="s">
        <v>1452</v>
      </c>
      <c r="BF42" s="3">
        <v>727</v>
      </c>
      <c r="BG42" s="3" t="s">
        <v>1452</v>
      </c>
      <c r="BH42" s="3" t="s">
        <v>1452</v>
      </c>
      <c r="BI42" s="3">
        <v>11</v>
      </c>
      <c r="BJ42" s="3" t="s">
        <v>2302</v>
      </c>
      <c r="BK42" s="3" t="s">
        <v>1565</v>
      </c>
      <c r="BL42" s="3" t="s">
        <v>2302</v>
      </c>
      <c r="BM42" s="3" t="s">
        <v>2303</v>
      </c>
      <c r="BN42" s="3" t="s">
        <v>1452</v>
      </c>
      <c r="BO42" s="3" t="s">
        <v>1496</v>
      </c>
      <c r="BP42" s="3" t="s">
        <v>1452</v>
      </c>
      <c r="BQ42" s="3" t="s">
        <v>1452</v>
      </c>
      <c r="BR42" s="3" t="s">
        <v>1474</v>
      </c>
      <c r="BS42" s="3" t="s">
        <v>2304</v>
      </c>
      <c r="BT42" s="3" t="str">
        <f>HYPERLINK("https%3A%2F%2Fwww.webofscience.com%2Fwos%2Fwoscc%2Ffull-record%2FWOS:000665986600001","View Full Record in Web of Science")</f>
        <v>View Full Record in Web of Science</v>
      </c>
    </row>
    <row r="43" spans="1:72" x14ac:dyDescent="0.3">
      <c r="A43" s="3">
        <v>42</v>
      </c>
      <c r="B43" s="3" t="s">
        <v>2307</v>
      </c>
      <c r="C43" s="3">
        <v>2024</v>
      </c>
      <c r="D43" s="3" t="s">
        <v>2308</v>
      </c>
      <c r="E43" s="3" t="s">
        <v>526</v>
      </c>
      <c r="F43" s="3" t="str">
        <f>HYPERLINK("http://dx.doi.org/10.1007/s13278-024-01209-w","http://dx.doi.org/10.1007/s13278-024-01209-w")</f>
        <v>http://dx.doi.org/10.1007/s13278-024-01209-w</v>
      </c>
      <c r="G43" s="3" t="s">
        <v>2311</v>
      </c>
      <c r="H43" s="3" t="s">
        <v>2309</v>
      </c>
      <c r="I43" s="3" t="s">
        <v>2310</v>
      </c>
      <c r="J43" s="3" t="s">
        <v>61</v>
      </c>
      <c r="K43" s="3" t="s">
        <v>62</v>
      </c>
      <c r="L43" s="3">
        <v>36</v>
      </c>
      <c r="M43" s="3" t="s">
        <v>2305</v>
      </c>
      <c r="N43" s="3" t="s">
        <v>1452</v>
      </c>
      <c r="O43" s="3" t="s">
        <v>1452</v>
      </c>
      <c r="P43" s="3" t="s">
        <v>1452</v>
      </c>
      <c r="Q43" s="3" t="s">
        <v>2306</v>
      </c>
      <c r="R43" s="3" t="s">
        <v>1452</v>
      </c>
      <c r="S43" s="3" t="s">
        <v>1452</v>
      </c>
      <c r="T43" s="3" t="s">
        <v>1452</v>
      </c>
      <c r="U43" s="3" t="s">
        <v>1452</v>
      </c>
      <c r="V43" s="3" t="s">
        <v>1452</v>
      </c>
      <c r="W43" s="3" t="s">
        <v>1452</v>
      </c>
      <c r="X43" s="3" t="s">
        <v>1452</v>
      </c>
      <c r="Y43" s="3" t="s">
        <v>1452</v>
      </c>
      <c r="Z43" s="3" t="s">
        <v>1452</v>
      </c>
      <c r="AA43" s="3" t="s">
        <v>2312</v>
      </c>
      <c r="AB43" s="3" t="s">
        <v>2313</v>
      </c>
      <c r="AC43" s="3" t="s">
        <v>2314</v>
      </c>
      <c r="AD43" s="3" t="s">
        <v>2315</v>
      </c>
      <c r="AE43" s="3" t="s">
        <v>2316</v>
      </c>
      <c r="AF43" s="3" t="s">
        <v>2317</v>
      </c>
      <c r="AG43" s="3" t="s">
        <v>2318</v>
      </c>
      <c r="AH43" s="3" t="s">
        <v>2318</v>
      </c>
      <c r="AI43" s="3" t="s">
        <v>2319</v>
      </c>
      <c r="AJ43" s="3" t="s">
        <v>1452</v>
      </c>
      <c r="AK43" s="3">
        <v>0</v>
      </c>
      <c r="AL43" s="3">
        <v>0</v>
      </c>
      <c r="AM43" s="3">
        <v>6</v>
      </c>
      <c r="AN43" s="3">
        <v>6</v>
      </c>
      <c r="AO43" s="3" t="s">
        <v>2320</v>
      </c>
      <c r="AP43" s="3" t="s">
        <v>2321</v>
      </c>
      <c r="AQ43" s="3" t="s">
        <v>2322</v>
      </c>
      <c r="AR43" s="3" t="s">
        <v>2323</v>
      </c>
      <c r="AS43" s="3" t="s">
        <v>2324</v>
      </c>
      <c r="AT43" s="3" t="s">
        <v>1452</v>
      </c>
      <c r="AU43" s="3" t="s">
        <v>2325</v>
      </c>
      <c r="AV43" s="3" t="s">
        <v>2326</v>
      </c>
      <c r="AW43" s="3" t="s">
        <v>2327</v>
      </c>
      <c r="AX43" s="3">
        <v>14</v>
      </c>
      <c r="AY43" s="3">
        <v>1</v>
      </c>
      <c r="AZ43" s="3" t="s">
        <v>1452</v>
      </c>
      <c r="BA43" s="3" t="s">
        <v>1452</v>
      </c>
      <c r="BB43" s="3" t="s">
        <v>1452</v>
      </c>
      <c r="BC43" s="3" t="s">
        <v>1452</v>
      </c>
      <c r="BD43" s="3" t="s">
        <v>1452</v>
      </c>
      <c r="BE43" s="3" t="s">
        <v>1452</v>
      </c>
      <c r="BF43" s="3">
        <v>47</v>
      </c>
      <c r="BG43" s="3" t="s">
        <v>1452</v>
      </c>
      <c r="BH43" s="3" t="s">
        <v>1452</v>
      </c>
      <c r="BI43" s="3">
        <v>17</v>
      </c>
      <c r="BJ43" s="3" t="s">
        <v>2328</v>
      </c>
      <c r="BK43" s="3" t="s">
        <v>1637</v>
      </c>
      <c r="BL43" s="3" t="s">
        <v>2054</v>
      </c>
      <c r="BM43" s="3" t="s">
        <v>2329</v>
      </c>
      <c r="BN43" s="3" t="s">
        <v>1452</v>
      </c>
      <c r="BO43" s="3" t="s">
        <v>1523</v>
      </c>
      <c r="BP43" s="3" t="s">
        <v>1452</v>
      </c>
      <c r="BQ43" s="3" t="s">
        <v>1452</v>
      </c>
      <c r="BR43" s="3" t="s">
        <v>1474</v>
      </c>
      <c r="BS43" s="3" t="s">
        <v>2330</v>
      </c>
      <c r="BT43" s="3" t="str">
        <f>HYPERLINK("https%3A%2F%2Fwww.webofscience.com%2Fwos%2Fwoscc%2Ffull-record%2FWOS:001171433900002","View Full Record in Web of Science")</f>
        <v>View Full Record in Web of Science</v>
      </c>
    </row>
    <row r="44" spans="1:72" x14ac:dyDescent="0.3">
      <c r="A44" s="3">
        <v>43</v>
      </c>
      <c r="B44" s="3" t="s">
        <v>3145</v>
      </c>
      <c r="C44" s="3">
        <v>2024</v>
      </c>
      <c r="D44" s="3" t="s">
        <v>1621</v>
      </c>
      <c r="E44" s="3" t="s">
        <v>3154</v>
      </c>
      <c r="F44" s="3" t="str">
        <f>HYPERLINK("http://dx.doi.org/10.14207/ejsd.2024.v13n1p402","http://dx.doi.org/10.14207/ejsd.2024.v13n1p402")</f>
        <v>http://dx.doi.org/10.14207/ejsd.2024.v13n1p402</v>
      </c>
      <c r="G44" s="3" t="s">
        <v>3150</v>
      </c>
      <c r="H44" s="3" t="s">
        <v>3151</v>
      </c>
      <c r="I44" s="3" t="s">
        <v>3152</v>
      </c>
      <c r="J44" s="3" t="s">
        <v>61</v>
      </c>
      <c r="K44" s="3" t="s">
        <v>638</v>
      </c>
      <c r="L44" s="3">
        <v>26</v>
      </c>
      <c r="M44" s="3" t="s">
        <v>3156</v>
      </c>
      <c r="N44" s="3"/>
      <c r="O44" s="3"/>
      <c r="P44" s="3"/>
      <c r="Q44" s="3" t="s">
        <v>3158</v>
      </c>
      <c r="R44" s="3"/>
      <c r="S44" s="3"/>
      <c r="T44" s="3"/>
      <c r="U44" s="3"/>
      <c r="V44" s="3"/>
      <c r="W44" s="3"/>
      <c r="X44" s="3"/>
      <c r="Y44" s="3"/>
      <c r="Z44" s="3" t="s">
        <v>3150</v>
      </c>
      <c r="AA44" s="3" t="s">
        <v>3170</v>
      </c>
      <c r="AB44" s="3" t="s">
        <v>3171</v>
      </c>
      <c r="AC44" s="3" t="s">
        <v>3172</v>
      </c>
      <c r="AD44" s="3" t="s">
        <v>1452</v>
      </c>
      <c r="AE44" s="3" t="s">
        <v>3173</v>
      </c>
      <c r="AF44" s="3" t="s">
        <v>1452</v>
      </c>
      <c r="AG44" s="3" t="s">
        <v>1452</v>
      </c>
      <c r="AH44" s="3" t="s">
        <v>1452</v>
      </c>
      <c r="AI44" s="3" t="s">
        <v>1452</v>
      </c>
      <c r="AJ44" s="3">
        <v>26</v>
      </c>
      <c r="AK44" s="3">
        <v>0</v>
      </c>
      <c r="AL44" s="3">
        <v>0</v>
      </c>
      <c r="AM44" s="3">
        <v>1</v>
      </c>
      <c r="AN44" s="3">
        <v>7</v>
      </c>
      <c r="AO44" s="3" t="s">
        <v>1628</v>
      </c>
      <c r="AP44" s="3" t="s">
        <v>1629</v>
      </c>
      <c r="AQ44" s="3" t="s">
        <v>1630</v>
      </c>
      <c r="AR44" s="3" t="s">
        <v>1631</v>
      </c>
      <c r="AS44" s="3" t="s">
        <v>1632</v>
      </c>
      <c r="AT44" s="3" t="s">
        <v>1452</v>
      </c>
      <c r="AU44" s="3" t="s">
        <v>1633</v>
      </c>
      <c r="AV44" s="3" t="s">
        <v>1634</v>
      </c>
      <c r="AW44" s="3" t="s">
        <v>1452</v>
      </c>
      <c r="AX44" s="3">
        <v>13</v>
      </c>
      <c r="AY44" s="3">
        <v>1</v>
      </c>
      <c r="AZ44" s="3" t="s">
        <v>1452</v>
      </c>
      <c r="BA44" s="3" t="s">
        <v>1452</v>
      </c>
      <c r="BB44" s="3" t="s">
        <v>1452</v>
      </c>
      <c r="BC44" s="3" t="s">
        <v>1452</v>
      </c>
      <c r="BD44" s="3">
        <v>402</v>
      </c>
      <c r="BE44" s="3">
        <v>419</v>
      </c>
      <c r="BF44" s="3" t="s">
        <v>1452</v>
      </c>
      <c r="BG44" s="3"/>
      <c r="BH44" s="3"/>
      <c r="BI44" s="3">
        <v>18</v>
      </c>
      <c r="BJ44" s="3" t="s">
        <v>1636</v>
      </c>
      <c r="BK44" s="3" t="s">
        <v>1637</v>
      </c>
      <c r="BL44" s="3" t="s">
        <v>1638</v>
      </c>
      <c r="BM44" s="3" t="s">
        <v>3176</v>
      </c>
      <c r="BN44" s="3" t="s">
        <v>1452</v>
      </c>
      <c r="BO44" s="3" t="s">
        <v>1452</v>
      </c>
      <c r="BP44" s="3" t="s">
        <v>1452</v>
      </c>
      <c r="BQ44" s="3" t="s">
        <v>1452</v>
      </c>
      <c r="BR44" s="3" t="s">
        <v>3141</v>
      </c>
      <c r="BS44" s="3" t="s">
        <v>3177</v>
      </c>
      <c r="BT44" s="3" t="str">
        <f>HYPERLINK("https%3A%2F%2Fwww.webofscience.com%2Fwos%2Fwoscc%2Ffull-record%2FWOS:001159040100009","View Full Record in Web of Science")</f>
        <v>View Full Record in Web of Science</v>
      </c>
    </row>
    <row r="45" spans="1:72" x14ac:dyDescent="0.3">
      <c r="A45" s="3">
        <v>44</v>
      </c>
      <c r="B45" s="3" t="s">
        <v>2333</v>
      </c>
      <c r="C45" s="3">
        <v>2020</v>
      </c>
      <c r="D45" s="3" t="s">
        <v>2334</v>
      </c>
      <c r="E45" s="3" t="s">
        <v>2349</v>
      </c>
      <c r="F45" s="3" t="str">
        <f>HYPERLINK("http://dx.doi.org/10.16995/ane.308","http://dx.doi.org/10.16995/ane.308")</f>
        <v>http://dx.doi.org/10.16995/ane.308</v>
      </c>
      <c r="G45" s="3" t="s">
        <v>2336</v>
      </c>
      <c r="H45" s="3" t="s">
        <v>2335</v>
      </c>
      <c r="I45" s="3" t="s">
        <v>1452</v>
      </c>
      <c r="J45" s="3" t="s">
        <v>61</v>
      </c>
      <c r="K45" s="3" t="s">
        <v>62</v>
      </c>
      <c r="L45" s="3">
        <v>17</v>
      </c>
      <c r="M45" s="3" t="s">
        <v>2331</v>
      </c>
      <c r="N45" s="3" t="s">
        <v>1452</v>
      </c>
      <c r="O45" s="3" t="s">
        <v>1452</v>
      </c>
      <c r="P45" s="3" t="s">
        <v>1452</v>
      </c>
      <c r="Q45" s="3" t="s">
        <v>2332</v>
      </c>
      <c r="R45" s="3" t="s">
        <v>1452</v>
      </c>
      <c r="S45" s="3" t="s">
        <v>1452</v>
      </c>
      <c r="T45" s="3" t="s">
        <v>1452</v>
      </c>
      <c r="U45" s="3" t="s">
        <v>1452</v>
      </c>
      <c r="V45" s="3" t="s">
        <v>1452</v>
      </c>
      <c r="W45" s="3" t="s">
        <v>1452</v>
      </c>
      <c r="X45" s="3" t="s">
        <v>1452</v>
      </c>
      <c r="Y45" s="3" t="s">
        <v>1452</v>
      </c>
      <c r="Z45" s="3" t="s">
        <v>1452</v>
      </c>
      <c r="AA45" s="3" t="s">
        <v>2337</v>
      </c>
      <c r="AB45" s="3" t="s">
        <v>2338</v>
      </c>
      <c r="AC45" s="3" t="s">
        <v>2339</v>
      </c>
      <c r="AD45" s="3" t="s">
        <v>2340</v>
      </c>
      <c r="AE45" s="3" t="s">
        <v>1452</v>
      </c>
      <c r="AF45" s="3" t="s">
        <v>2341</v>
      </c>
      <c r="AG45" s="3" t="s">
        <v>1452</v>
      </c>
      <c r="AH45" s="3" t="s">
        <v>1452</v>
      </c>
      <c r="AI45" s="3" t="s">
        <v>1452</v>
      </c>
      <c r="AJ45" s="3" t="s">
        <v>1452</v>
      </c>
      <c r="AK45" s="3">
        <v>0</v>
      </c>
      <c r="AL45" s="3">
        <v>0</v>
      </c>
      <c r="AM45" s="3">
        <v>4</v>
      </c>
      <c r="AN45" s="3">
        <v>6</v>
      </c>
      <c r="AO45" s="3" t="s">
        <v>2342</v>
      </c>
      <c r="AP45" s="3" t="s">
        <v>2343</v>
      </c>
      <c r="AQ45" s="3" t="s">
        <v>2344</v>
      </c>
      <c r="AR45" s="3" t="s">
        <v>2345</v>
      </c>
      <c r="AS45" s="3" t="s">
        <v>2346</v>
      </c>
      <c r="AT45" s="3" t="s">
        <v>1452</v>
      </c>
      <c r="AU45" s="3" t="s">
        <v>2347</v>
      </c>
      <c r="AV45" s="3" t="s">
        <v>2348</v>
      </c>
      <c r="AW45" s="3" t="s">
        <v>1452</v>
      </c>
      <c r="AX45" s="3">
        <v>27</v>
      </c>
      <c r="AY45" s="3">
        <v>1</v>
      </c>
      <c r="AZ45" s="3" t="s">
        <v>1452</v>
      </c>
      <c r="BA45" s="3" t="s">
        <v>1452</v>
      </c>
      <c r="BB45" s="3" t="s">
        <v>1452</v>
      </c>
      <c r="BC45" s="3" t="s">
        <v>1452</v>
      </c>
      <c r="BD45" s="3">
        <v>73</v>
      </c>
      <c r="BE45" s="3">
        <v>96</v>
      </c>
      <c r="BF45" s="3" t="s">
        <v>1452</v>
      </c>
      <c r="BG45" s="3" t="s">
        <v>1452</v>
      </c>
      <c r="BH45" s="3" t="s">
        <v>1452</v>
      </c>
      <c r="BI45" s="3">
        <v>24</v>
      </c>
      <c r="BJ45" s="3" t="s">
        <v>2350</v>
      </c>
      <c r="BK45" s="3" t="s">
        <v>1637</v>
      </c>
      <c r="BL45" s="3" t="s">
        <v>2350</v>
      </c>
      <c r="BM45" s="3" t="s">
        <v>2351</v>
      </c>
      <c r="BN45" s="3" t="s">
        <v>1452</v>
      </c>
      <c r="BO45" s="3" t="s">
        <v>1496</v>
      </c>
      <c r="BP45" s="3" t="s">
        <v>1452</v>
      </c>
      <c r="BQ45" s="3" t="s">
        <v>1452</v>
      </c>
      <c r="BR45" s="3" t="s">
        <v>1474</v>
      </c>
      <c r="BS45" s="3" t="s">
        <v>2352</v>
      </c>
      <c r="BT45" s="3" t="str">
        <f>HYPERLINK("https%3A%2F%2Fwww.webofscience.com%2Fwos%2Fwoscc%2Ffull-record%2FWOS:000567152100007","View Full Record in Web of Science")</f>
        <v>View Full Record in Web of Science</v>
      </c>
    </row>
    <row r="46" spans="1:72" x14ac:dyDescent="0.3">
      <c r="A46" s="3">
        <v>45</v>
      </c>
      <c r="B46" s="3" t="s">
        <v>1076</v>
      </c>
      <c r="C46" s="3">
        <v>2023</v>
      </c>
      <c r="D46" s="3" t="s">
        <v>2355</v>
      </c>
      <c r="E46" s="3" t="s">
        <v>1077</v>
      </c>
      <c r="F46" s="3" t="str">
        <f>HYPERLINK("http://dx.doi.org/10.3390/electronics12071625","http://dx.doi.org/10.3390/electronics12071625")</f>
        <v>http://dx.doi.org/10.3390/electronics12071625</v>
      </c>
      <c r="G46" s="3" t="s">
        <v>2357</v>
      </c>
      <c r="H46" s="3" t="s">
        <v>2356</v>
      </c>
      <c r="I46" s="3" t="s">
        <v>1452</v>
      </c>
      <c r="J46" s="3" t="s">
        <v>61</v>
      </c>
      <c r="K46" s="3" t="s">
        <v>62</v>
      </c>
      <c r="L46" s="3">
        <v>29</v>
      </c>
      <c r="M46" s="3" t="s">
        <v>2353</v>
      </c>
      <c r="N46" s="3" t="s">
        <v>1452</v>
      </c>
      <c r="O46" s="3" t="s">
        <v>1452</v>
      </c>
      <c r="P46" s="3" t="s">
        <v>1452</v>
      </c>
      <c r="Q46" s="3" t="s">
        <v>2354</v>
      </c>
      <c r="R46" s="3" t="s">
        <v>1452</v>
      </c>
      <c r="S46" s="3" t="s">
        <v>1452</v>
      </c>
      <c r="T46" s="3" t="s">
        <v>1452</v>
      </c>
      <c r="U46" s="3" t="s">
        <v>1452</v>
      </c>
      <c r="V46" s="3" t="s">
        <v>1452</v>
      </c>
      <c r="W46" s="3" t="s">
        <v>1452</v>
      </c>
      <c r="X46" s="3" t="s">
        <v>1452</v>
      </c>
      <c r="Y46" s="3" t="s">
        <v>1452</v>
      </c>
      <c r="Z46" s="3" t="s">
        <v>1452</v>
      </c>
      <c r="AA46" s="3" t="s">
        <v>2358</v>
      </c>
      <c r="AB46" s="3" t="s">
        <v>2359</v>
      </c>
      <c r="AC46" s="3" t="s">
        <v>2360</v>
      </c>
      <c r="AD46" s="3" t="s">
        <v>2361</v>
      </c>
      <c r="AE46" s="3" t="s">
        <v>1452</v>
      </c>
      <c r="AF46" s="3" t="s">
        <v>2362</v>
      </c>
      <c r="AG46" s="3" t="s">
        <v>2363</v>
      </c>
      <c r="AH46" s="3" t="s">
        <v>2364</v>
      </c>
      <c r="AI46" s="3" t="s">
        <v>2365</v>
      </c>
      <c r="AJ46" s="3" t="s">
        <v>1452</v>
      </c>
      <c r="AK46" s="3">
        <v>0</v>
      </c>
      <c r="AL46" s="3">
        <v>0</v>
      </c>
      <c r="AM46" s="3">
        <v>4</v>
      </c>
      <c r="AN46" s="3">
        <v>9</v>
      </c>
      <c r="AO46" s="3" t="s">
        <v>238</v>
      </c>
      <c r="AP46" s="3" t="s">
        <v>1722</v>
      </c>
      <c r="AQ46" s="3" t="s">
        <v>1723</v>
      </c>
      <c r="AR46" s="3" t="s">
        <v>1452</v>
      </c>
      <c r="AS46" s="3" t="s">
        <v>2366</v>
      </c>
      <c r="AT46" s="3" t="s">
        <v>1452</v>
      </c>
      <c r="AU46" s="3" t="s">
        <v>2367</v>
      </c>
      <c r="AV46" s="3" t="s">
        <v>2368</v>
      </c>
      <c r="AW46" s="3" t="s">
        <v>2149</v>
      </c>
      <c r="AX46" s="3">
        <v>12</v>
      </c>
      <c r="AY46" s="3">
        <v>7</v>
      </c>
      <c r="AZ46" s="3" t="s">
        <v>1452</v>
      </c>
      <c r="BA46" s="3" t="s">
        <v>1452</v>
      </c>
      <c r="BB46" s="3" t="s">
        <v>1452</v>
      </c>
      <c r="BC46" s="3" t="s">
        <v>1452</v>
      </c>
      <c r="BD46" s="3" t="s">
        <v>1452</v>
      </c>
      <c r="BE46" s="3" t="s">
        <v>1452</v>
      </c>
      <c r="BF46" s="3">
        <v>1625</v>
      </c>
      <c r="BG46" s="3" t="s">
        <v>1452</v>
      </c>
      <c r="BH46" s="3" t="s">
        <v>1452</v>
      </c>
      <c r="BI46" s="3">
        <v>18</v>
      </c>
      <c r="BJ46" s="3" t="s">
        <v>2369</v>
      </c>
      <c r="BK46" s="3" t="s">
        <v>1565</v>
      </c>
      <c r="BL46" s="3" t="s">
        <v>2370</v>
      </c>
      <c r="BM46" s="3" t="s">
        <v>2371</v>
      </c>
      <c r="BN46" s="3" t="s">
        <v>1452</v>
      </c>
      <c r="BO46" s="3" t="s">
        <v>1496</v>
      </c>
      <c r="BP46" s="3" t="s">
        <v>1452</v>
      </c>
      <c r="BQ46" s="3" t="s">
        <v>1452</v>
      </c>
      <c r="BR46" s="3" t="s">
        <v>1474</v>
      </c>
      <c r="BS46" s="3" t="s">
        <v>2372</v>
      </c>
      <c r="BT46" s="3" t="str">
        <f>HYPERLINK("https%3A%2F%2Fwww.webofscience.com%2Fwos%2Fwoscc%2Ffull-record%2FWOS:000970939700001","View Full Record in Web of Science")</f>
        <v>View Full Record in Web of Science</v>
      </c>
    </row>
    <row r="47" spans="1:72" x14ac:dyDescent="0.3">
      <c r="A47" s="3">
        <v>46</v>
      </c>
      <c r="B47" s="3" t="s">
        <v>2375</v>
      </c>
      <c r="C47" s="3">
        <v>2015</v>
      </c>
      <c r="D47" s="3" t="s">
        <v>2376</v>
      </c>
      <c r="E47" s="3" t="s">
        <v>2395</v>
      </c>
      <c r="F47" s="3" t="str">
        <f>HYPERLINK("http://dx.doi.org/10.21836/PEM20150509","http://dx.doi.org/10.21836/PEM20150509")</f>
        <v>http://dx.doi.org/10.21836/PEM20150509</v>
      </c>
      <c r="G47" s="3" t="s">
        <v>2379</v>
      </c>
      <c r="H47" s="3" t="s">
        <v>2377</v>
      </c>
      <c r="I47" s="3" t="s">
        <v>2378</v>
      </c>
      <c r="J47" s="3" t="s">
        <v>61</v>
      </c>
      <c r="K47" s="3" t="s">
        <v>62</v>
      </c>
      <c r="L47" s="3">
        <v>57</v>
      </c>
      <c r="M47" s="3" t="s">
        <v>2373</v>
      </c>
      <c r="N47" s="3" t="s">
        <v>1452</v>
      </c>
      <c r="O47" s="3" t="s">
        <v>1452</v>
      </c>
      <c r="P47" s="3" t="s">
        <v>1452</v>
      </c>
      <c r="Q47" s="3" t="s">
        <v>2374</v>
      </c>
      <c r="R47" s="3" t="s">
        <v>1452</v>
      </c>
      <c r="S47" s="3" t="s">
        <v>1452</v>
      </c>
      <c r="T47" s="3" t="s">
        <v>1452</v>
      </c>
      <c r="U47" s="3" t="s">
        <v>1452</v>
      </c>
      <c r="V47" s="3" t="s">
        <v>1452</v>
      </c>
      <c r="W47" s="3" t="s">
        <v>1452</v>
      </c>
      <c r="X47" s="3" t="s">
        <v>1452</v>
      </c>
      <c r="Y47" s="3" t="s">
        <v>1452</v>
      </c>
      <c r="Z47" s="3" t="s">
        <v>1452</v>
      </c>
      <c r="AA47" s="3" t="s">
        <v>2380</v>
      </c>
      <c r="AB47" s="3" t="s">
        <v>2381</v>
      </c>
      <c r="AC47" s="3" t="s">
        <v>2382</v>
      </c>
      <c r="AD47" s="3" t="s">
        <v>2383</v>
      </c>
      <c r="AE47" s="3" t="s">
        <v>2384</v>
      </c>
      <c r="AF47" s="3" t="s">
        <v>2385</v>
      </c>
      <c r="AG47" s="3" t="s">
        <v>2386</v>
      </c>
      <c r="AH47" s="3" t="s">
        <v>2387</v>
      </c>
      <c r="AI47" s="3" t="s">
        <v>2388</v>
      </c>
      <c r="AJ47" s="3" t="s">
        <v>1452</v>
      </c>
      <c r="AK47" s="3">
        <v>20</v>
      </c>
      <c r="AL47" s="3">
        <v>21</v>
      </c>
      <c r="AM47" s="3">
        <v>9</v>
      </c>
      <c r="AN47" s="3">
        <v>60</v>
      </c>
      <c r="AO47" s="3" t="s">
        <v>2389</v>
      </c>
      <c r="AP47" s="3" t="s">
        <v>2390</v>
      </c>
      <c r="AQ47" s="3" t="s">
        <v>2391</v>
      </c>
      <c r="AR47" s="3" t="s">
        <v>2392</v>
      </c>
      <c r="AS47" s="3" t="s">
        <v>1452</v>
      </c>
      <c r="AT47" s="3" t="s">
        <v>1452</v>
      </c>
      <c r="AU47" s="3" t="s">
        <v>2376</v>
      </c>
      <c r="AV47" s="3" t="s">
        <v>2393</v>
      </c>
      <c r="AW47" s="3" t="s">
        <v>2394</v>
      </c>
      <c r="AX47" s="3">
        <v>31</v>
      </c>
      <c r="AY47" s="3">
        <v>5</v>
      </c>
      <c r="AZ47" s="3" t="s">
        <v>1452</v>
      </c>
      <c r="BA47" s="3" t="s">
        <v>1452</v>
      </c>
      <c r="BB47" s="3" t="s">
        <v>1452</v>
      </c>
      <c r="BC47" s="3" t="s">
        <v>1452</v>
      </c>
      <c r="BD47" s="3">
        <v>490</v>
      </c>
      <c r="BE47" s="3">
        <v>498</v>
      </c>
      <c r="BF47" s="3" t="s">
        <v>1452</v>
      </c>
      <c r="BG47" s="3" t="s">
        <v>1452</v>
      </c>
      <c r="BH47" s="3" t="s">
        <v>1452</v>
      </c>
      <c r="BI47" s="3">
        <v>9</v>
      </c>
      <c r="BJ47" s="3" t="s">
        <v>2396</v>
      </c>
      <c r="BK47" s="3" t="s">
        <v>1493</v>
      </c>
      <c r="BL47" s="3" t="s">
        <v>2396</v>
      </c>
      <c r="BM47" s="3" t="s">
        <v>2397</v>
      </c>
      <c r="BN47" s="3" t="s">
        <v>1452</v>
      </c>
      <c r="BO47" s="3" t="s">
        <v>2398</v>
      </c>
      <c r="BP47" s="3" t="s">
        <v>1452</v>
      </c>
      <c r="BQ47" s="3" t="s">
        <v>1452</v>
      </c>
      <c r="BR47" s="3" t="s">
        <v>1474</v>
      </c>
      <c r="BS47" s="3" t="s">
        <v>2399</v>
      </c>
      <c r="BT47" s="3" t="str">
        <f>HYPERLINK("https%3A%2F%2Fwww.webofscience.com%2Fwos%2Fwoscc%2Ffull-record%2FWOS:000362048300009","View Full Record in Web of Science")</f>
        <v>View Full Record in Web of Science</v>
      </c>
    </row>
    <row r="48" spans="1:72" x14ac:dyDescent="0.3">
      <c r="A48" s="3">
        <v>47</v>
      </c>
      <c r="B48" s="3" t="s">
        <v>3123</v>
      </c>
      <c r="C48" s="3">
        <v>2017</v>
      </c>
      <c r="D48" s="3" t="s">
        <v>1570</v>
      </c>
      <c r="E48" s="3" t="s">
        <v>3124</v>
      </c>
      <c r="F48" s="3" t="str">
        <f>HYPERLINK("http://dx.doi.org/10.1016/j.jclepro.2016.12.048","http://dx.doi.org/10.1016/j.jclepro.2016.12.048")</f>
        <v>http://dx.doi.org/10.1016/j.jclepro.2016.12.048</v>
      </c>
      <c r="G48" s="3" t="s">
        <v>3125</v>
      </c>
      <c r="H48" s="3" t="s">
        <v>3126</v>
      </c>
      <c r="I48" s="3" t="s">
        <v>3127</v>
      </c>
      <c r="J48" s="3" t="s">
        <v>61</v>
      </c>
      <c r="K48" s="3" t="s">
        <v>638</v>
      </c>
      <c r="L48" s="3">
        <v>99</v>
      </c>
      <c r="M48" s="3" t="s">
        <v>3128</v>
      </c>
      <c r="N48" s="3"/>
      <c r="O48" s="3"/>
      <c r="P48" s="3"/>
      <c r="Q48" s="3" t="s">
        <v>3129</v>
      </c>
      <c r="R48" s="3"/>
      <c r="S48" s="3"/>
      <c r="T48" s="3"/>
      <c r="U48" s="3"/>
      <c r="V48" s="3"/>
      <c r="W48" s="3"/>
      <c r="X48" s="3"/>
      <c r="Y48" s="3"/>
      <c r="Z48" s="3"/>
      <c r="AA48" s="3" t="s">
        <v>3130</v>
      </c>
      <c r="AB48" s="3" t="s">
        <v>3131</v>
      </c>
      <c r="AC48" s="3" t="s">
        <v>3132</v>
      </c>
      <c r="AD48" s="3" t="s">
        <v>3133</v>
      </c>
      <c r="AE48" s="3" t="s">
        <v>3134</v>
      </c>
      <c r="AF48" s="3" t="s">
        <v>3135</v>
      </c>
      <c r="AG48" s="3" t="s">
        <v>3136</v>
      </c>
      <c r="AH48" s="3" t="s">
        <v>3137</v>
      </c>
      <c r="AI48" s="3"/>
      <c r="AJ48" s="3">
        <v>99</v>
      </c>
      <c r="AK48" s="3">
        <v>4116</v>
      </c>
      <c r="AL48" s="3">
        <v>5067</v>
      </c>
      <c r="AM48" s="3">
        <v>131</v>
      </c>
      <c r="AN48" s="3">
        <v>2523</v>
      </c>
      <c r="AO48" s="3" t="s">
        <v>1579</v>
      </c>
      <c r="AP48" s="3" t="s">
        <v>1991</v>
      </c>
      <c r="AQ48" s="3" t="s">
        <v>1992</v>
      </c>
      <c r="AR48" s="3" t="s">
        <v>1582</v>
      </c>
      <c r="AS48" s="3" t="s">
        <v>1583</v>
      </c>
      <c r="AT48" s="3" t="s">
        <v>1452</v>
      </c>
      <c r="AU48" s="3" t="s">
        <v>1584</v>
      </c>
      <c r="AV48" s="3" t="s">
        <v>1585</v>
      </c>
      <c r="AW48" s="3" t="s">
        <v>3138</v>
      </c>
      <c r="AX48" s="3">
        <v>143</v>
      </c>
      <c r="AY48" s="3" t="s">
        <v>1452</v>
      </c>
      <c r="AZ48" s="3" t="s">
        <v>1452</v>
      </c>
      <c r="BA48" s="3" t="s">
        <v>1452</v>
      </c>
      <c r="BB48" s="3" t="s">
        <v>1452</v>
      </c>
      <c r="BC48" s="3" t="s">
        <v>1452</v>
      </c>
      <c r="BD48" s="3">
        <v>757</v>
      </c>
      <c r="BE48" s="3">
        <v>768</v>
      </c>
      <c r="BF48" s="3" t="s">
        <v>1452</v>
      </c>
      <c r="BG48" s="3" t="s">
        <v>1452</v>
      </c>
      <c r="BH48" s="3" t="s">
        <v>1452</v>
      </c>
      <c r="BI48" s="3">
        <v>12</v>
      </c>
      <c r="BJ48" s="3" t="s">
        <v>1588</v>
      </c>
      <c r="BK48" s="3" t="s">
        <v>1493</v>
      </c>
      <c r="BL48" s="3" t="s">
        <v>1589</v>
      </c>
      <c r="BM48" s="3" t="s">
        <v>3139</v>
      </c>
      <c r="BN48" s="3" t="s">
        <v>1452</v>
      </c>
      <c r="BO48" s="3" t="s">
        <v>3140</v>
      </c>
      <c r="BP48" s="3" t="s">
        <v>1898</v>
      </c>
      <c r="BQ48" s="3" t="s">
        <v>1899</v>
      </c>
      <c r="BR48" s="3" t="s">
        <v>3141</v>
      </c>
      <c r="BS48" s="3" t="s">
        <v>3142</v>
      </c>
      <c r="BT48" s="3" t="str">
        <f>HYPERLINK("https%3A%2F%2Fwww.webofscience.com%2Fwos%2Fwoscc%2Ffull-record%2FWOS:000392789000067","View Full Record in Web of Science")</f>
        <v>View Full Record in Web of Science</v>
      </c>
    </row>
    <row r="49" spans="1:72" x14ac:dyDescent="0.3">
      <c r="A49" s="3">
        <v>48</v>
      </c>
      <c r="B49" s="3" t="s">
        <v>1309</v>
      </c>
      <c r="C49" s="3">
        <v>2024</v>
      </c>
      <c r="D49" s="3" t="s">
        <v>2404</v>
      </c>
      <c r="E49" s="3" t="s">
        <v>1311</v>
      </c>
      <c r="F49" s="3" t="str">
        <f>HYPERLINK("http://dx.doi.org/10.7717/peerj-cs.1985","http://dx.doi.org/10.7717/peerj-cs.1985")</f>
        <v>http://dx.doi.org/10.7717/peerj-cs.1985</v>
      </c>
      <c r="G49" s="3" t="s">
        <v>2407</v>
      </c>
      <c r="H49" s="3" t="s">
        <v>2405</v>
      </c>
      <c r="I49" s="3" t="s">
        <v>2406</v>
      </c>
      <c r="J49" s="3" t="s">
        <v>61</v>
      </c>
      <c r="K49" s="3" t="s">
        <v>62</v>
      </c>
      <c r="L49" s="3">
        <v>55</v>
      </c>
      <c r="M49" s="3" t="s">
        <v>2402</v>
      </c>
      <c r="N49" s="3" t="s">
        <v>1452</v>
      </c>
      <c r="O49" s="3" t="s">
        <v>1452</v>
      </c>
      <c r="P49" s="3" t="s">
        <v>1452</v>
      </c>
      <c r="Q49" s="3" t="s">
        <v>2403</v>
      </c>
      <c r="R49" s="3" t="s">
        <v>1452</v>
      </c>
      <c r="S49" s="3" t="s">
        <v>1452</v>
      </c>
      <c r="T49" s="3" t="s">
        <v>1452</v>
      </c>
      <c r="U49" s="3" t="s">
        <v>1452</v>
      </c>
      <c r="V49" s="3" t="s">
        <v>1452</v>
      </c>
      <c r="W49" s="3" t="s">
        <v>1452</v>
      </c>
      <c r="X49" s="3" t="s">
        <v>1452</v>
      </c>
      <c r="Y49" s="3" t="s">
        <v>1452</v>
      </c>
      <c r="Z49" s="3" t="s">
        <v>1452</v>
      </c>
      <c r="AA49" s="3" t="s">
        <v>2408</v>
      </c>
      <c r="AB49" s="3" t="s">
        <v>2409</v>
      </c>
      <c r="AC49" s="3" t="s">
        <v>2410</v>
      </c>
      <c r="AD49" s="3" t="s">
        <v>2411</v>
      </c>
      <c r="AE49" s="3" t="s">
        <v>2412</v>
      </c>
      <c r="AF49" s="3" t="s">
        <v>2413</v>
      </c>
      <c r="AG49" s="3" t="s">
        <v>2414</v>
      </c>
      <c r="AH49" s="3" t="s">
        <v>2415</v>
      </c>
      <c r="AI49" s="3" t="s">
        <v>2416</v>
      </c>
      <c r="AJ49" s="3" t="s">
        <v>1452</v>
      </c>
      <c r="AK49" s="3">
        <v>0</v>
      </c>
      <c r="AL49" s="3">
        <v>0</v>
      </c>
      <c r="AM49" s="3">
        <v>4</v>
      </c>
      <c r="AN49" s="3">
        <v>4</v>
      </c>
      <c r="AO49" s="3" t="s">
        <v>2417</v>
      </c>
      <c r="AP49" s="3" t="s">
        <v>2170</v>
      </c>
      <c r="AQ49" s="3" t="s">
        <v>2418</v>
      </c>
      <c r="AR49" s="3" t="s">
        <v>1452</v>
      </c>
      <c r="AS49" s="3" t="s">
        <v>2419</v>
      </c>
      <c r="AT49" s="3" t="s">
        <v>1452</v>
      </c>
      <c r="AU49" s="3" t="s">
        <v>2420</v>
      </c>
      <c r="AV49" s="3" t="s">
        <v>1312</v>
      </c>
      <c r="AW49" s="3" t="s">
        <v>2421</v>
      </c>
      <c r="AX49" s="3">
        <v>10</v>
      </c>
      <c r="AY49" s="3" t="s">
        <v>1452</v>
      </c>
      <c r="AZ49" s="3" t="s">
        <v>1452</v>
      </c>
      <c r="BA49" s="3" t="s">
        <v>1452</v>
      </c>
      <c r="BB49" s="3" t="s">
        <v>1452</v>
      </c>
      <c r="BC49" s="3" t="s">
        <v>1452</v>
      </c>
      <c r="BD49" s="3" t="s">
        <v>1452</v>
      </c>
      <c r="BE49" s="3" t="s">
        <v>1452</v>
      </c>
      <c r="BF49" s="3" t="s">
        <v>1310</v>
      </c>
      <c r="BG49" s="3" t="s">
        <v>1452</v>
      </c>
      <c r="BH49" s="3" t="s">
        <v>1452</v>
      </c>
      <c r="BI49" s="3">
        <v>25</v>
      </c>
      <c r="BJ49" s="3" t="s">
        <v>2422</v>
      </c>
      <c r="BK49" s="3" t="s">
        <v>1565</v>
      </c>
      <c r="BL49" s="3" t="s">
        <v>2054</v>
      </c>
      <c r="BM49" s="3" t="s">
        <v>2423</v>
      </c>
      <c r="BN49" s="3">
        <v>38660193</v>
      </c>
      <c r="BO49" s="3" t="s">
        <v>1452</v>
      </c>
      <c r="BP49" s="3" t="s">
        <v>1452</v>
      </c>
      <c r="BQ49" s="3" t="s">
        <v>1452</v>
      </c>
      <c r="BR49" s="3" t="s">
        <v>1474</v>
      </c>
      <c r="BS49" s="3" t="s">
        <v>2424</v>
      </c>
      <c r="BT49" s="3" t="str">
        <f>HYPERLINK("https%3A%2F%2Fwww.webofscience.com%2Fwos%2Fwoscc%2Ffull-record%2FWOS:001222214500002","View Full Record in Web of Science")</f>
        <v>View Full Record in Web of Science</v>
      </c>
    </row>
    <row r="50" spans="1:72" x14ac:dyDescent="0.3">
      <c r="A50" s="3">
        <v>49</v>
      </c>
      <c r="B50" s="3" t="s">
        <v>1195</v>
      </c>
      <c r="C50" s="3">
        <v>2024</v>
      </c>
      <c r="D50" s="3" t="s">
        <v>1734</v>
      </c>
      <c r="E50" s="3" t="s">
        <v>1196</v>
      </c>
      <c r="F50" s="3" t="str">
        <f>HYPERLINK("http://dx.doi.org/10.1109/ACCESS.2024.3393830","http://dx.doi.org/10.1109/ACCESS.2024.3393830")</f>
        <v>http://dx.doi.org/10.1109/ACCESS.2024.3393830</v>
      </c>
      <c r="G50" s="3" t="s">
        <v>2428</v>
      </c>
      <c r="H50" s="3" t="s">
        <v>2427</v>
      </c>
      <c r="I50" s="3" t="s">
        <v>1452</v>
      </c>
      <c r="J50" s="3" t="s">
        <v>61</v>
      </c>
      <c r="K50" s="3" t="s">
        <v>62</v>
      </c>
      <c r="L50" s="3">
        <v>39</v>
      </c>
      <c r="M50" s="3" t="s">
        <v>2425</v>
      </c>
      <c r="N50" s="3" t="s">
        <v>1452</v>
      </c>
      <c r="O50" s="3" t="s">
        <v>1452</v>
      </c>
      <c r="P50" s="3" t="s">
        <v>1452</v>
      </c>
      <c r="Q50" s="3" t="s">
        <v>2426</v>
      </c>
      <c r="R50" s="3" t="s">
        <v>1452</v>
      </c>
      <c r="S50" s="3" t="s">
        <v>1452</v>
      </c>
      <c r="T50" s="3" t="s">
        <v>1452</v>
      </c>
      <c r="U50" s="3" t="s">
        <v>1452</v>
      </c>
      <c r="V50" s="3" t="s">
        <v>1452</v>
      </c>
      <c r="W50" s="3" t="s">
        <v>1452</v>
      </c>
      <c r="X50" s="3" t="s">
        <v>1452</v>
      </c>
      <c r="Y50" s="3" t="s">
        <v>1452</v>
      </c>
      <c r="Z50" s="3" t="s">
        <v>1452</v>
      </c>
      <c r="AA50" s="3" t="s">
        <v>2429</v>
      </c>
      <c r="AB50" s="3" t="s">
        <v>2430</v>
      </c>
      <c r="AC50" s="3" t="s">
        <v>2431</v>
      </c>
      <c r="AD50" s="3" t="s">
        <v>2432</v>
      </c>
      <c r="AE50" s="3" t="s">
        <v>1452</v>
      </c>
      <c r="AF50" s="3" t="s">
        <v>1452</v>
      </c>
      <c r="AG50" s="3" t="s">
        <v>2433</v>
      </c>
      <c r="AH50" s="3" t="s">
        <v>2433</v>
      </c>
      <c r="AI50" s="3" t="s">
        <v>2319</v>
      </c>
      <c r="AJ50" s="3" t="s">
        <v>1452</v>
      </c>
      <c r="AK50" s="3">
        <v>0</v>
      </c>
      <c r="AL50" s="3">
        <v>0</v>
      </c>
      <c r="AM50" s="3">
        <v>0</v>
      </c>
      <c r="AN50" s="3">
        <v>0</v>
      </c>
      <c r="AO50" s="3" t="s">
        <v>1743</v>
      </c>
      <c r="AP50" s="3" t="s">
        <v>1744</v>
      </c>
      <c r="AQ50" s="3" t="s">
        <v>1745</v>
      </c>
      <c r="AR50" s="3" t="s">
        <v>1746</v>
      </c>
      <c r="AS50" s="3" t="s">
        <v>1452</v>
      </c>
      <c r="AT50" s="3" t="s">
        <v>1452</v>
      </c>
      <c r="AU50" s="3" t="s">
        <v>1734</v>
      </c>
      <c r="AV50" s="3" t="s">
        <v>111</v>
      </c>
      <c r="AW50" s="3" t="s">
        <v>1452</v>
      </c>
      <c r="AX50" s="3">
        <v>12</v>
      </c>
      <c r="AY50" s="3" t="s">
        <v>1452</v>
      </c>
      <c r="AZ50" s="3" t="s">
        <v>1452</v>
      </c>
      <c r="BA50" s="3" t="s">
        <v>1452</v>
      </c>
      <c r="BB50" s="3" t="s">
        <v>1452</v>
      </c>
      <c r="BC50" s="3" t="s">
        <v>1452</v>
      </c>
      <c r="BD50" s="3">
        <v>60206</v>
      </c>
      <c r="BE50" s="3">
        <v>60221</v>
      </c>
      <c r="BF50" s="3" t="s">
        <v>1452</v>
      </c>
      <c r="BG50" s="3" t="s">
        <v>1452</v>
      </c>
      <c r="BH50" s="3" t="s">
        <v>1452</v>
      </c>
      <c r="BI50" s="3">
        <v>16</v>
      </c>
      <c r="BJ50" s="3" t="s">
        <v>1747</v>
      </c>
      <c r="BK50" s="3" t="s">
        <v>1565</v>
      </c>
      <c r="BL50" s="3" t="s">
        <v>1748</v>
      </c>
      <c r="BM50" s="3" t="s">
        <v>2434</v>
      </c>
      <c r="BN50" s="3" t="s">
        <v>1452</v>
      </c>
      <c r="BO50" s="3" t="s">
        <v>1496</v>
      </c>
      <c r="BP50" s="3" t="s">
        <v>1452</v>
      </c>
      <c r="BQ50" s="3" t="s">
        <v>1452</v>
      </c>
      <c r="BR50" s="3" t="s">
        <v>1474</v>
      </c>
      <c r="BS50" s="3" t="s">
        <v>2435</v>
      </c>
      <c r="BT50" s="3" t="str">
        <f>HYPERLINK("https%3A%2F%2Fwww.webofscience.com%2Fwos%2Fwoscc%2Ffull-record%2FWOS:001215243000001","View Full Record in Web of Science")</f>
        <v>View Full Record in Web of Science</v>
      </c>
    </row>
    <row r="51" spans="1:72" x14ac:dyDescent="0.3">
      <c r="A51" s="3">
        <v>50</v>
      </c>
      <c r="B51" s="3" t="s">
        <v>2438</v>
      </c>
      <c r="C51" s="3">
        <v>2016</v>
      </c>
      <c r="D51" s="3" t="s">
        <v>2439</v>
      </c>
      <c r="E51" s="3" t="s">
        <v>1452</v>
      </c>
      <c r="F51" s="3" t="s">
        <v>1452</v>
      </c>
      <c r="G51" s="3" t="s">
        <v>2442</v>
      </c>
      <c r="H51" s="3" t="s">
        <v>2440</v>
      </c>
      <c r="I51" s="3" t="s">
        <v>2441</v>
      </c>
      <c r="J51" s="3" t="s">
        <v>61</v>
      </c>
      <c r="K51" s="3" t="s">
        <v>638</v>
      </c>
      <c r="L51" s="3">
        <v>68</v>
      </c>
      <c r="M51" s="3" t="s">
        <v>2436</v>
      </c>
      <c r="N51" s="3" t="s">
        <v>1452</v>
      </c>
      <c r="O51" s="3" t="s">
        <v>1452</v>
      </c>
      <c r="P51" s="3" t="s">
        <v>1452</v>
      </c>
      <c r="Q51" s="3" t="s">
        <v>2437</v>
      </c>
      <c r="R51" s="3" t="s">
        <v>1452</v>
      </c>
      <c r="S51" s="3" t="s">
        <v>1452</v>
      </c>
      <c r="T51" s="3" t="s">
        <v>1452</v>
      </c>
      <c r="U51" s="3" t="s">
        <v>1452</v>
      </c>
      <c r="V51" s="3" t="s">
        <v>1452</v>
      </c>
      <c r="W51" s="3" t="s">
        <v>1452</v>
      </c>
      <c r="X51" s="3" t="s">
        <v>1452</v>
      </c>
      <c r="Y51" s="3" t="s">
        <v>1452</v>
      </c>
      <c r="Z51" s="3" t="s">
        <v>1452</v>
      </c>
      <c r="AA51" s="3" t="s">
        <v>2443</v>
      </c>
      <c r="AB51" s="3" t="s">
        <v>2444</v>
      </c>
      <c r="AC51" s="3" t="s">
        <v>2445</v>
      </c>
      <c r="AD51" s="3" t="s">
        <v>1452</v>
      </c>
      <c r="AE51" s="3" t="s">
        <v>1452</v>
      </c>
      <c r="AF51" s="3" t="s">
        <v>1452</v>
      </c>
      <c r="AG51" s="3" t="s">
        <v>2446</v>
      </c>
      <c r="AH51" s="3" t="s">
        <v>2447</v>
      </c>
      <c r="AI51" s="3" t="s">
        <v>2448</v>
      </c>
      <c r="AJ51" s="3" t="s">
        <v>1452</v>
      </c>
      <c r="AK51" s="3">
        <v>3</v>
      </c>
      <c r="AL51" s="3">
        <v>3</v>
      </c>
      <c r="AM51" s="3">
        <v>0</v>
      </c>
      <c r="AN51" s="3">
        <v>4</v>
      </c>
      <c r="AO51" s="3" t="s">
        <v>2449</v>
      </c>
      <c r="AP51" s="3" t="s">
        <v>2450</v>
      </c>
      <c r="AQ51" s="3" t="s">
        <v>2451</v>
      </c>
      <c r="AR51" s="3" t="s">
        <v>2452</v>
      </c>
      <c r="AS51" s="3" t="s">
        <v>1452</v>
      </c>
      <c r="AT51" s="3" t="s">
        <v>1452</v>
      </c>
      <c r="AU51" s="3" t="s">
        <v>2453</v>
      </c>
      <c r="AV51" s="3" t="s">
        <v>2454</v>
      </c>
      <c r="AW51" s="3" t="s">
        <v>2455</v>
      </c>
      <c r="AX51" s="3">
        <v>16</v>
      </c>
      <c r="AY51" s="3">
        <v>2</v>
      </c>
      <c r="AZ51" s="3" t="s">
        <v>1452</v>
      </c>
      <c r="BA51" s="3" t="s">
        <v>1452</v>
      </c>
      <c r="BB51" s="3" t="s">
        <v>1452</v>
      </c>
      <c r="BC51" s="3" t="s">
        <v>1452</v>
      </c>
      <c r="BD51" s="3" t="s">
        <v>1452</v>
      </c>
      <c r="BE51" s="3" t="s">
        <v>1452</v>
      </c>
      <c r="BF51" s="3">
        <v>3749</v>
      </c>
      <c r="BG51" s="3" t="s">
        <v>1452</v>
      </c>
      <c r="BH51" s="3" t="s">
        <v>1452</v>
      </c>
      <c r="BI51" s="3">
        <v>12</v>
      </c>
      <c r="BJ51" s="3" t="s">
        <v>2456</v>
      </c>
      <c r="BK51" s="3" t="s">
        <v>1493</v>
      </c>
      <c r="BL51" s="3" t="s">
        <v>2456</v>
      </c>
      <c r="BM51" s="3" t="s">
        <v>2457</v>
      </c>
      <c r="BN51" s="3">
        <v>27241457</v>
      </c>
      <c r="BO51" s="3" t="s">
        <v>1452</v>
      </c>
      <c r="BP51" s="3" t="s">
        <v>1452</v>
      </c>
      <c r="BQ51" s="3" t="s">
        <v>1452</v>
      </c>
      <c r="BR51" s="3" t="s">
        <v>1474</v>
      </c>
      <c r="BS51" s="3" t="s">
        <v>2458</v>
      </c>
      <c r="BT51" s="3" t="str">
        <f>HYPERLINK("https%3A%2F%2Fwww.webofscience.com%2Fwos%2Fwoscc%2Ffull-record%2FWOS:000393583300014","View Full Record in Web of Science")</f>
        <v>View Full Record in Web of Science</v>
      </c>
    </row>
    <row r="52" spans="1:72" x14ac:dyDescent="0.3">
      <c r="A52" s="3">
        <v>51</v>
      </c>
      <c r="B52" s="3" t="s">
        <v>2461</v>
      </c>
      <c r="C52" s="3">
        <v>2022</v>
      </c>
      <c r="D52" s="3" t="s">
        <v>2462</v>
      </c>
      <c r="E52" s="3" t="s">
        <v>2477</v>
      </c>
      <c r="F52" s="3" t="str">
        <f>HYPERLINK("http://dx.doi.org/10.3389/fsufs.2021.822263","http://dx.doi.org/10.3389/fsufs.2021.822263")</f>
        <v>http://dx.doi.org/10.3389/fsufs.2021.822263</v>
      </c>
      <c r="G52" s="3" t="s">
        <v>2465</v>
      </c>
      <c r="H52" s="3" t="s">
        <v>2463</v>
      </c>
      <c r="I52" s="3" t="s">
        <v>2464</v>
      </c>
      <c r="J52" s="3" t="s">
        <v>61</v>
      </c>
      <c r="K52" s="3" t="s">
        <v>638</v>
      </c>
      <c r="L52" s="3">
        <v>109</v>
      </c>
      <c r="M52" s="3" t="s">
        <v>2459</v>
      </c>
      <c r="N52" s="3" t="s">
        <v>1452</v>
      </c>
      <c r="O52" s="3" t="s">
        <v>1452</v>
      </c>
      <c r="P52" s="3" t="s">
        <v>1452</v>
      </c>
      <c r="Q52" s="3" t="s">
        <v>2460</v>
      </c>
      <c r="R52" s="3" t="s">
        <v>1452</v>
      </c>
      <c r="S52" s="3" t="s">
        <v>1452</v>
      </c>
      <c r="T52" s="3" t="s">
        <v>1452</v>
      </c>
      <c r="U52" s="3" t="s">
        <v>1452</v>
      </c>
      <c r="V52" s="3" t="s">
        <v>1452</v>
      </c>
      <c r="W52" s="3" t="s">
        <v>1452</v>
      </c>
      <c r="X52" s="3" t="s">
        <v>1452</v>
      </c>
      <c r="Y52" s="3" t="s">
        <v>1452</v>
      </c>
      <c r="Z52" s="3" t="s">
        <v>1452</v>
      </c>
      <c r="AA52" s="3" t="s">
        <v>2466</v>
      </c>
      <c r="AB52" s="3" t="s">
        <v>2467</v>
      </c>
      <c r="AC52" s="3" t="s">
        <v>2468</v>
      </c>
      <c r="AD52" s="3" t="s">
        <v>2469</v>
      </c>
      <c r="AE52" s="3" t="s">
        <v>1452</v>
      </c>
      <c r="AF52" s="3" t="s">
        <v>1452</v>
      </c>
      <c r="AG52" s="3" t="s">
        <v>1452</v>
      </c>
      <c r="AH52" s="3" t="s">
        <v>1452</v>
      </c>
      <c r="AI52" s="3" t="s">
        <v>1452</v>
      </c>
      <c r="AJ52" s="3" t="s">
        <v>1452</v>
      </c>
      <c r="AK52" s="3">
        <v>16</v>
      </c>
      <c r="AL52" s="3">
        <v>17</v>
      </c>
      <c r="AM52" s="3">
        <v>9</v>
      </c>
      <c r="AN52" s="3">
        <v>70</v>
      </c>
      <c r="AO52" s="3" t="s">
        <v>2470</v>
      </c>
      <c r="AP52" s="3" t="s">
        <v>2471</v>
      </c>
      <c r="AQ52" s="3" t="s">
        <v>2472</v>
      </c>
      <c r="AR52" s="3" t="s">
        <v>1452</v>
      </c>
      <c r="AS52" s="3" t="s">
        <v>2473</v>
      </c>
      <c r="AT52" s="3" t="s">
        <v>1452</v>
      </c>
      <c r="AU52" s="3" t="s">
        <v>2474</v>
      </c>
      <c r="AV52" s="3" t="s">
        <v>2475</v>
      </c>
      <c r="AW52" s="3" t="s">
        <v>2476</v>
      </c>
      <c r="AX52" s="3">
        <v>5</v>
      </c>
      <c r="AY52" s="3" t="s">
        <v>1452</v>
      </c>
      <c r="AZ52" s="3" t="s">
        <v>1452</v>
      </c>
      <c r="BA52" s="3" t="s">
        <v>1452</v>
      </c>
      <c r="BB52" s="3" t="s">
        <v>1452</v>
      </c>
      <c r="BC52" s="3" t="s">
        <v>1452</v>
      </c>
      <c r="BD52" s="3" t="s">
        <v>1452</v>
      </c>
      <c r="BE52" s="3" t="s">
        <v>1452</v>
      </c>
      <c r="BF52" s="3">
        <v>822263</v>
      </c>
      <c r="BG52" s="3" t="s">
        <v>1452</v>
      </c>
      <c r="BH52" s="3" t="s">
        <v>1452</v>
      </c>
      <c r="BI52" s="3">
        <v>16</v>
      </c>
      <c r="BJ52" s="3" t="s">
        <v>2478</v>
      </c>
      <c r="BK52" s="3" t="s">
        <v>1493</v>
      </c>
      <c r="BL52" s="3" t="s">
        <v>2478</v>
      </c>
      <c r="BM52" s="3" t="s">
        <v>2479</v>
      </c>
      <c r="BN52" s="3" t="s">
        <v>1452</v>
      </c>
      <c r="BO52" s="3" t="s">
        <v>1496</v>
      </c>
      <c r="BP52" s="3" t="s">
        <v>1452</v>
      </c>
      <c r="BQ52" s="3" t="s">
        <v>1452</v>
      </c>
      <c r="BR52" s="3" t="s">
        <v>1474</v>
      </c>
      <c r="BS52" s="3" t="s">
        <v>2480</v>
      </c>
      <c r="BT52" s="3" t="str">
        <f>HYPERLINK("https%3A%2F%2Fwww.webofscience.com%2Fwos%2Fwoscc%2Ffull-record%2FWOS:000749781000001","View Full Record in Web of Science")</f>
        <v>View Full Record in Web of Science</v>
      </c>
    </row>
    <row r="53" spans="1:72" x14ac:dyDescent="0.3">
      <c r="A53" s="3">
        <v>52</v>
      </c>
      <c r="B53" s="3" t="s">
        <v>2483</v>
      </c>
      <c r="C53" s="3">
        <v>2018</v>
      </c>
      <c r="D53" s="3" t="s">
        <v>1712</v>
      </c>
      <c r="E53" s="3" t="s">
        <v>2493</v>
      </c>
      <c r="F53" s="3" t="str">
        <f>HYPERLINK("http://dx.doi.org/10.3390/su10041153","http://dx.doi.org/10.3390/su10041153")</f>
        <v>http://dx.doi.org/10.3390/su10041153</v>
      </c>
      <c r="G53" s="3" t="s">
        <v>2486</v>
      </c>
      <c r="H53" s="3" t="s">
        <v>2484</v>
      </c>
      <c r="I53" s="3" t="s">
        <v>2485</v>
      </c>
      <c r="J53" s="3" t="s">
        <v>61</v>
      </c>
      <c r="K53" s="3" t="s">
        <v>62</v>
      </c>
      <c r="L53" s="3">
        <v>23</v>
      </c>
      <c r="M53" s="3" t="s">
        <v>2481</v>
      </c>
      <c r="N53" s="3" t="s">
        <v>1452</v>
      </c>
      <c r="O53" s="3" t="s">
        <v>1452</v>
      </c>
      <c r="P53" s="3" t="s">
        <v>1452</v>
      </c>
      <c r="Q53" s="3" t="s">
        <v>2482</v>
      </c>
      <c r="R53" s="3" t="s">
        <v>1452</v>
      </c>
      <c r="S53" s="3" t="s">
        <v>1452</v>
      </c>
      <c r="T53" s="3" t="s">
        <v>1452</v>
      </c>
      <c r="U53" s="3" t="s">
        <v>1452</v>
      </c>
      <c r="V53" s="3" t="s">
        <v>1452</v>
      </c>
      <c r="W53" s="3" t="s">
        <v>1452</v>
      </c>
      <c r="X53" s="3" t="s">
        <v>1452</v>
      </c>
      <c r="Y53" s="3" t="s">
        <v>1452</v>
      </c>
      <c r="Z53" s="3" t="s">
        <v>1452</v>
      </c>
      <c r="AA53" s="3" t="s">
        <v>2487</v>
      </c>
      <c r="AB53" s="3" t="s">
        <v>2488</v>
      </c>
      <c r="AC53" s="3" t="s">
        <v>2489</v>
      </c>
      <c r="AD53" s="3" t="s">
        <v>2490</v>
      </c>
      <c r="AE53" s="3" t="s">
        <v>2491</v>
      </c>
      <c r="AF53" s="3" t="s">
        <v>2492</v>
      </c>
      <c r="AG53" s="3" t="s">
        <v>1452</v>
      </c>
      <c r="AH53" s="3" t="s">
        <v>1452</v>
      </c>
      <c r="AI53" s="3" t="s">
        <v>1452</v>
      </c>
      <c r="AJ53" s="3" t="s">
        <v>1452</v>
      </c>
      <c r="AK53" s="3">
        <v>3</v>
      </c>
      <c r="AL53" s="3">
        <v>3</v>
      </c>
      <c r="AM53" s="3">
        <v>0</v>
      </c>
      <c r="AN53" s="3">
        <v>3</v>
      </c>
      <c r="AO53" s="3" t="s">
        <v>238</v>
      </c>
      <c r="AP53" s="3" t="s">
        <v>1722</v>
      </c>
      <c r="AQ53" s="3" t="s">
        <v>1723</v>
      </c>
      <c r="AR53" s="3" t="s">
        <v>1452</v>
      </c>
      <c r="AS53" s="3" t="s">
        <v>1724</v>
      </c>
      <c r="AT53" s="3" t="s">
        <v>1452</v>
      </c>
      <c r="AU53" s="3" t="s">
        <v>1725</v>
      </c>
      <c r="AV53" s="3" t="s">
        <v>239</v>
      </c>
      <c r="AW53" s="3" t="s">
        <v>2149</v>
      </c>
      <c r="AX53" s="3">
        <v>10</v>
      </c>
      <c r="AY53" s="3">
        <v>4</v>
      </c>
      <c r="AZ53" s="3" t="s">
        <v>1452</v>
      </c>
      <c r="BA53" s="3" t="s">
        <v>1452</v>
      </c>
      <c r="BB53" s="3" t="s">
        <v>1452</v>
      </c>
      <c r="BC53" s="3" t="s">
        <v>1452</v>
      </c>
      <c r="BD53" s="3" t="s">
        <v>1452</v>
      </c>
      <c r="BE53" s="3" t="s">
        <v>1452</v>
      </c>
      <c r="BF53" s="3">
        <v>1153</v>
      </c>
      <c r="BG53" s="3" t="s">
        <v>1452</v>
      </c>
      <c r="BH53" s="3" t="s">
        <v>1452</v>
      </c>
      <c r="BI53" s="3">
        <v>34</v>
      </c>
      <c r="BJ53" s="3" t="s">
        <v>1727</v>
      </c>
      <c r="BK53" s="3" t="s">
        <v>1493</v>
      </c>
      <c r="BL53" s="3" t="s">
        <v>1728</v>
      </c>
      <c r="BM53" s="3" t="s">
        <v>2494</v>
      </c>
      <c r="BN53" s="3" t="s">
        <v>1452</v>
      </c>
      <c r="BO53" s="3" t="s">
        <v>2495</v>
      </c>
      <c r="BP53" s="3" t="s">
        <v>1452</v>
      </c>
      <c r="BQ53" s="3" t="s">
        <v>1452</v>
      </c>
      <c r="BR53" s="3" t="s">
        <v>1474</v>
      </c>
      <c r="BS53" s="3" t="s">
        <v>2496</v>
      </c>
      <c r="BT53" s="3" t="str">
        <f>HYPERLINK("https%3A%2F%2Fwww.webofscience.com%2Fwos%2Fwoscc%2Ffull-record%2FWOS:000435188000257","View Full Record in Web of Science")</f>
        <v>View Full Record in Web of Science</v>
      </c>
    </row>
    <row r="54" spans="1:72" x14ac:dyDescent="0.3">
      <c r="A54" s="3">
        <v>53</v>
      </c>
      <c r="B54" s="3" t="s">
        <v>2499</v>
      </c>
      <c r="C54" s="3">
        <v>2020</v>
      </c>
      <c r="D54" s="3" t="s">
        <v>2500</v>
      </c>
      <c r="E54" s="3" t="s">
        <v>2517</v>
      </c>
      <c r="F54" s="3" t="str">
        <f>HYPERLINK("http://dx.doi.org/10.1186/s13326-020-00225-x","http://dx.doi.org/10.1186/s13326-020-00225-x")</f>
        <v>http://dx.doi.org/10.1186/s13326-020-00225-x</v>
      </c>
      <c r="G54" s="3" t="s">
        <v>2503</v>
      </c>
      <c r="H54" s="3" t="s">
        <v>2501</v>
      </c>
      <c r="I54" s="3" t="s">
        <v>2502</v>
      </c>
      <c r="J54" s="3" t="s">
        <v>61</v>
      </c>
      <c r="K54" s="3" t="s">
        <v>62</v>
      </c>
      <c r="L54" s="3">
        <v>47</v>
      </c>
      <c r="M54" s="3" t="s">
        <v>2497</v>
      </c>
      <c r="N54" s="3" t="s">
        <v>1452</v>
      </c>
      <c r="O54" s="3" t="s">
        <v>1452</v>
      </c>
      <c r="P54" s="3" t="s">
        <v>1452</v>
      </c>
      <c r="Q54" s="3" t="s">
        <v>2498</v>
      </c>
      <c r="R54" s="3" t="s">
        <v>1452</v>
      </c>
      <c r="S54" s="3" t="s">
        <v>1452</v>
      </c>
      <c r="T54" s="3" t="s">
        <v>1452</v>
      </c>
      <c r="U54" s="3" t="s">
        <v>1452</v>
      </c>
      <c r="V54" s="3" t="s">
        <v>1452</v>
      </c>
      <c r="W54" s="3" t="s">
        <v>1452</v>
      </c>
      <c r="X54" s="3" t="s">
        <v>1452</v>
      </c>
      <c r="Y54" s="3" t="s">
        <v>1452</v>
      </c>
      <c r="Z54" s="3" t="s">
        <v>1452</v>
      </c>
      <c r="AA54" s="3" t="s">
        <v>2504</v>
      </c>
      <c r="AB54" s="3" t="s">
        <v>2505</v>
      </c>
      <c r="AC54" s="3" t="s">
        <v>2506</v>
      </c>
      <c r="AD54" s="3" t="s">
        <v>2507</v>
      </c>
      <c r="AE54" s="3" t="s">
        <v>2508</v>
      </c>
      <c r="AF54" s="3" t="s">
        <v>2509</v>
      </c>
      <c r="AG54" s="3" t="s">
        <v>2510</v>
      </c>
      <c r="AH54" s="3" t="s">
        <v>2511</v>
      </c>
      <c r="AI54" s="3" t="s">
        <v>2512</v>
      </c>
      <c r="AJ54" s="3" t="s">
        <v>1452</v>
      </c>
      <c r="AK54" s="3">
        <v>5</v>
      </c>
      <c r="AL54" s="3">
        <v>5</v>
      </c>
      <c r="AM54" s="3">
        <v>0</v>
      </c>
      <c r="AN54" s="3">
        <v>2</v>
      </c>
      <c r="AO54" s="3" t="s">
        <v>2169</v>
      </c>
      <c r="AP54" s="3" t="s">
        <v>2170</v>
      </c>
      <c r="AQ54" s="3" t="s">
        <v>2171</v>
      </c>
      <c r="AR54" s="3" t="s">
        <v>2513</v>
      </c>
      <c r="AS54" s="3" t="s">
        <v>1452</v>
      </c>
      <c r="AT54" s="3" t="s">
        <v>1452</v>
      </c>
      <c r="AU54" s="3" t="s">
        <v>2514</v>
      </c>
      <c r="AV54" s="3" t="s">
        <v>2515</v>
      </c>
      <c r="AW54" s="3" t="s">
        <v>2516</v>
      </c>
      <c r="AX54" s="3">
        <v>11</v>
      </c>
      <c r="AY54" s="3">
        <v>1</v>
      </c>
      <c r="AZ54" s="3" t="s">
        <v>1452</v>
      </c>
      <c r="BA54" s="3" t="s">
        <v>1452</v>
      </c>
      <c r="BB54" s="3" t="s">
        <v>1452</v>
      </c>
      <c r="BC54" s="3" t="s">
        <v>1452</v>
      </c>
      <c r="BD54" s="3" t="s">
        <v>1452</v>
      </c>
      <c r="BE54" s="3" t="s">
        <v>1452</v>
      </c>
      <c r="BF54" s="3">
        <v>7</v>
      </c>
      <c r="BG54" s="3" t="s">
        <v>1452</v>
      </c>
      <c r="BH54" s="3" t="s">
        <v>1452</v>
      </c>
      <c r="BI54" s="3">
        <v>10</v>
      </c>
      <c r="BJ54" s="3" t="s">
        <v>2518</v>
      </c>
      <c r="BK54" s="3" t="s">
        <v>1493</v>
      </c>
      <c r="BL54" s="3" t="s">
        <v>2518</v>
      </c>
      <c r="BM54" s="3" t="s">
        <v>2519</v>
      </c>
      <c r="BN54" s="3">
        <v>32762729</v>
      </c>
      <c r="BO54" s="3" t="s">
        <v>1837</v>
      </c>
      <c r="BP54" s="3" t="s">
        <v>1452</v>
      </c>
      <c r="BQ54" s="3" t="s">
        <v>1452</v>
      </c>
      <c r="BR54" s="3" t="s">
        <v>1474</v>
      </c>
      <c r="BS54" s="3" t="s">
        <v>2520</v>
      </c>
      <c r="BT54" s="3" t="str">
        <f>HYPERLINK("https%3A%2F%2Fwww.webofscience.com%2Fwos%2Fwoscc%2Ffull-record%2FWOS:000560875000001","View Full Record in Web of Science")</f>
        <v>View Full Record in Web of Science</v>
      </c>
    </row>
    <row r="55" spans="1:72" x14ac:dyDescent="0.3">
      <c r="A55" s="3">
        <v>54</v>
      </c>
      <c r="B55" s="3" t="s">
        <v>856</v>
      </c>
      <c r="C55" s="3">
        <v>2024</v>
      </c>
      <c r="D55" s="3" t="s">
        <v>2523</v>
      </c>
      <c r="E55" s="3" t="s">
        <v>857</v>
      </c>
      <c r="F55" s="3" t="str">
        <f>HYPERLINK("http://dx.doi.org/10.1016/j.jmse.2023.10.001","http://dx.doi.org/10.1016/j.jmse.2023.10.001")</f>
        <v>http://dx.doi.org/10.1016/j.jmse.2023.10.001</v>
      </c>
      <c r="G55" s="3" t="s">
        <v>2525</v>
      </c>
      <c r="H55" s="3" t="s">
        <v>858</v>
      </c>
      <c r="I55" s="3" t="s">
        <v>2524</v>
      </c>
      <c r="J55" s="3" t="s">
        <v>61</v>
      </c>
      <c r="K55" s="3" t="s">
        <v>62</v>
      </c>
      <c r="L55" s="3">
        <v>57</v>
      </c>
      <c r="M55" s="3" t="s">
        <v>2521</v>
      </c>
      <c r="N55" s="3" t="s">
        <v>1452</v>
      </c>
      <c r="O55" s="3" t="s">
        <v>1452</v>
      </c>
      <c r="P55" s="3" t="s">
        <v>1452</v>
      </c>
      <c r="Q55" s="3" t="s">
        <v>2522</v>
      </c>
      <c r="R55" s="3" t="s">
        <v>1452</v>
      </c>
      <c r="S55" s="3" t="s">
        <v>1452</v>
      </c>
      <c r="T55" s="3" t="s">
        <v>1452</v>
      </c>
      <c r="U55" s="3" t="s">
        <v>1452</v>
      </c>
      <c r="V55" s="3" t="s">
        <v>1452</v>
      </c>
      <c r="W55" s="3" t="s">
        <v>1452</v>
      </c>
      <c r="X55" s="3" t="s">
        <v>1452</v>
      </c>
      <c r="Y55" s="3" t="s">
        <v>1452</v>
      </c>
      <c r="Z55" s="3" t="s">
        <v>1452</v>
      </c>
      <c r="AA55" s="3" t="s">
        <v>2526</v>
      </c>
      <c r="AB55" s="3" t="s">
        <v>2527</v>
      </c>
      <c r="AC55" s="3" t="s">
        <v>2528</v>
      </c>
      <c r="AD55" s="3" t="s">
        <v>2529</v>
      </c>
      <c r="AE55" s="3" t="s">
        <v>2530</v>
      </c>
      <c r="AF55" s="3" t="s">
        <v>2531</v>
      </c>
      <c r="AG55" s="3" t="s">
        <v>2532</v>
      </c>
      <c r="AH55" s="3" t="s">
        <v>2533</v>
      </c>
      <c r="AI55" s="3" t="s">
        <v>2534</v>
      </c>
      <c r="AJ55" s="3" t="s">
        <v>1452</v>
      </c>
      <c r="AK55" s="3">
        <v>0</v>
      </c>
      <c r="AL55" s="3">
        <v>0</v>
      </c>
      <c r="AM55" s="3">
        <v>12</v>
      </c>
      <c r="AN55" s="3">
        <v>12</v>
      </c>
      <c r="AO55" s="3" t="s">
        <v>2535</v>
      </c>
      <c r="AP55" s="3" t="s">
        <v>2536</v>
      </c>
      <c r="AQ55" s="3" t="s">
        <v>2537</v>
      </c>
      <c r="AR55" s="3" t="s">
        <v>2538</v>
      </c>
      <c r="AS55" s="3" t="s">
        <v>2539</v>
      </c>
      <c r="AT55" s="3" t="s">
        <v>1452</v>
      </c>
      <c r="AU55" s="3" t="s">
        <v>2540</v>
      </c>
      <c r="AV55" s="3" t="s">
        <v>859</v>
      </c>
      <c r="AW55" s="3" t="s">
        <v>1518</v>
      </c>
      <c r="AX55" s="3">
        <v>9</v>
      </c>
      <c r="AY55" s="3">
        <v>1</v>
      </c>
      <c r="AZ55" s="3" t="s">
        <v>1452</v>
      </c>
      <c r="BA55" s="3" t="s">
        <v>1452</v>
      </c>
      <c r="BB55" s="3" t="s">
        <v>1452</v>
      </c>
      <c r="BC55" s="3" t="s">
        <v>1452</v>
      </c>
      <c r="BD55" s="3">
        <v>1</v>
      </c>
      <c r="BE55" s="3">
        <v>15</v>
      </c>
      <c r="BF55" s="3" t="s">
        <v>1452</v>
      </c>
      <c r="BG55" s="3" t="s">
        <v>1452</v>
      </c>
      <c r="BH55" s="3" t="s">
        <v>1452</v>
      </c>
      <c r="BI55" s="3">
        <v>15</v>
      </c>
      <c r="BJ55" s="3" t="s">
        <v>2541</v>
      </c>
      <c r="BK55" s="3" t="s">
        <v>1637</v>
      </c>
      <c r="BL55" s="3" t="s">
        <v>2542</v>
      </c>
      <c r="BM55" s="3" t="s">
        <v>2543</v>
      </c>
      <c r="BN55" s="3" t="s">
        <v>1452</v>
      </c>
      <c r="BO55" s="3" t="s">
        <v>1496</v>
      </c>
      <c r="BP55" s="3" t="s">
        <v>1452</v>
      </c>
      <c r="BQ55" s="3" t="s">
        <v>1452</v>
      </c>
      <c r="BR55" s="3" t="s">
        <v>1474</v>
      </c>
      <c r="BS55" s="3" t="s">
        <v>2544</v>
      </c>
      <c r="BT55" s="3" t="str">
        <f>HYPERLINK("https%3A%2F%2Fwww.webofscience.com%2Fwos%2Fwoscc%2Ffull-record%2FWOS:001150211700001","View Full Record in Web of Science")</f>
        <v>View Full Record in Web of Science</v>
      </c>
    </row>
    <row r="56" spans="1:72" x14ac:dyDescent="0.3">
      <c r="A56" s="3">
        <v>55</v>
      </c>
      <c r="B56" s="3" t="s">
        <v>2547</v>
      </c>
      <c r="C56" s="3">
        <v>2020</v>
      </c>
      <c r="D56" s="3" t="s">
        <v>2548</v>
      </c>
      <c r="E56" s="3" t="s">
        <v>2561</v>
      </c>
      <c r="F56" s="3" t="str">
        <f>HYPERLINK("http://dx.doi.org/10.3390/educsci10030052","http://dx.doi.org/10.3390/educsci10030052")</f>
        <v>http://dx.doi.org/10.3390/educsci10030052</v>
      </c>
      <c r="G56" s="3" t="s">
        <v>2551</v>
      </c>
      <c r="H56" s="3" t="s">
        <v>2549</v>
      </c>
      <c r="I56" s="3" t="s">
        <v>2550</v>
      </c>
      <c r="J56" s="3" t="s">
        <v>61</v>
      </c>
      <c r="K56" s="3" t="s">
        <v>638</v>
      </c>
      <c r="L56" s="3">
        <v>94</v>
      </c>
      <c r="M56" s="3" t="s">
        <v>2545</v>
      </c>
      <c r="N56" s="3" t="s">
        <v>1452</v>
      </c>
      <c r="O56" s="3" t="s">
        <v>1452</v>
      </c>
      <c r="P56" s="3" t="s">
        <v>1452</v>
      </c>
      <c r="Q56" s="3" t="s">
        <v>2546</v>
      </c>
      <c r="R56" s="3" t="s">
        <v>1452</v>
      </c>
      <c r="S56" s="3" t="s">
        <v>1452</v>
      </c>
      <c r="T56" s="3" t="s">
        <v>1452</v>
      </c>
      <c r="U56" s="3" t="s">
        <v>1452</v>
      </c>
      <c r="V56" s="3" t="s">
        <v>1452</v>
      </c>
      <c r="W56" s="3" t="s">
        <v>1452</v>
      </c>
      <c r="X56" s="3" t="s">
        <v>1452</v>
      </c>
      <c r="Y56" s="3" t="s">
        <v>1452</v>
      </c>
      <c r="Z56" s="3" t="s">
        <v>1452</v>
      </c>
      <c r="AA56" s="3" t="s">
        <v>2552</v>
      </c>
      <c r="AB56" s="3" t="s">
        <v>2553</v>
      </c>
      <c r="AC56" s="3" t="s">
        <v>2554</v>
      </c>
      <c r="AD56" s="3" t="s">
        <v>2555</v>
      </c>
      <c r="AE56" s="3" t="s">
        <v>2556</v>
      </c>
      <c r="AF56" s="3" t="s">
        <v>2557</v>
      </c>
      <c r="AG56" s="3" t="s">
        <v>1452</v>
      </c>
      <c r="AH56" s="3" t="s">
        <v>1452</v>
      </c>
      <c r="AI56" s="3" t="s">
        <v>1452</v>
      </c>
      <c r="AJ56" s="3" t="s">
        <v>1452</v>
      </c>
      <c r="AK56" s="3">
        <v>19</v>
      </c>
      <c r="AL56" s="3">
        <v>40</v>
      </c>
      <c r="AM56" s="3">
        <v>4</v>
      </c>
      <c r="AN56" s="3">
        <v>31</v>
      </c>
      <c r="AO56" s="3" t="s">
        <v>238</v>
      </c>
      <c r="AP56" s="3" t="s">
        <v>1722</v>
      </c>
      <c r="AQ56" s="3" t="s">
        <v>1723</v>
      </c>
      <c r="AR56" s="3" t="s">
        <v>1452</v>
      </c>
      <c r="AS56" s="3" t="s">
        <v>2558</v>
      </c>
      <c r="AT56" s="3" t="s">
        <v>1452</v>
      </c>
      <c r="AU56" s="3" t="s">
        <v>2559</v>
      </c>
      <c r="AV56" s="3" t="s">
        <v>2560</v>
      </c>
      <c r="AW56" s="3" t="s">
        <v>1518</v>
      </c>
      <c r="AX56" s="3">
        <v>10</v>
      </c>
      <c r="AY56" s="3">
        <v>3</v>
      </c>
      <c r="AZ56" s="3" t="s">
        <v>1452</v>
      </c>
      <c r="BA56" s="3" t="s">
        <v>1452</v>
      </c>
      <c r="BB56" s="3" t="s">
        <v>1452</v>
      </c>
      <c r="BC56" s="3" t="s">
        <v>1452</v>
      </c>
      <c r="BD56" s="3" t="s">
        <v>1452</v>
      </c>
      <c r="BE56" s="3" t="s">
        <v>1452</v>
      </c>
      <c r="BF56" s="3">
        <v>52</v>
      </c>
      <c r="BG56" s="3" t="s">
        <v>1452</v>
      </c>
      <c r="BH56" s="3" t="s">
        <v>1452</v>
      </c>
      <c r="BI56" s="3">
        <v>28</v>
      </c>
      <c r="BJ56" s="3" t="s">
        <v>2562</v>
      </c>
      <c r="BK56" s="3" t="s">
        <v>1637</v>
      </c>
      <c r="BL56" s="3" t="s">
        <v>2562</v>
      </c>
      <c r="BM56" s="3" t="s">
        <v>2563</v>
      </c>
      <c r="BN56" s="3" t="s">
        <v>1452</v>
      </c>
      <c r="BO56" s="3" t="s">
        <v>1496</v>
      </c>
      <c r="BP56" s="3" t="s">
        <v>1452</v>
      </c>
      <c r="BQ56" s="3" t="s">
        <v>1452</v>
      </c>
      <c r="BR56" s="3" t="s">
        <v>1474</v>
      </c>
      <c r="BS56" s="3" t="s">
        <v>2564</v>
      </c>
      <c r="BT56" s="3" t="str">
        <f>HYPERLINK("https%3A%2F%2Fwww.webofscience.com%2Fwos%2Fwoscc%2Ffull-record%2FWOS:000523718000013","View Full Record in Web of Science")</f>
        <v>View Full Record in Web of Science</v>
      </c>
    </row>
    <row r="57" spans="1:72" x14ac:dyDescent="0.3">
      <c r="A57" s="3">
        <v>56</v>
      </c>
      <c r="B57" s="3" t="s">
        <v>2567</v>
      </c>
      <c r="C57" s="3">
        <v>2024</v>
      </c>
      <c r="D57" s="3" t="s">
        <v>2568</v>
      </c>
      <c r="E57" s="3" t="s">
        <v>2585</v>
      </c>
      <c r="F57" s="3" t="str">
        <f>HYPERLINK("http://dx.doi.org/10.1016/j.scs.2024.105403","http://dx.doi.org/10.1016/j.scs.2024.105403")</f>
        <v>http://dx.doi.org/10.1016/j.scs.2024.105403</v>
      </c>
      <c r="G57" s="3" t="s">
        <v>2570</v>
      </c>
      <c r="H57" s="3" t="s">
        <v>2569</v>
      </c>
      <c r="I57" s="3" t="s">
        <v>1452</v>
      </c>
      <c r="J57" s="3" t="s">
        <v>61</v>
      </c>
      <c r="K57" s="3" t="s">
        <v>62</v>
      </c>
      <c r="L57" s="3">
        <v>90</v>
      </c>
      <c r="M57" s="3" t="s">
        <v>2565</v>
      </c>
      <c r="N57" s="3" t="s">
        <v>1452</v>
      </c>
      <c r="O57" s="3" t="s">
        <v>1452</v>
      </c>
      <c r="P57" s="3" t="s">
        <v>1452</v>
      </c>
      <c r="Q57" s="3" t="s">
        <v>2566</v>
      </c>
      <c r="R57" s="3" t="s">
        <v>1452</v>
      </c>
      <c r="S57" s="3" t="s">
        <v>1452</v>
      </c>
      <c r="T57" s="3" t="s">
        <v>1452</v>
      </c>
      <c r="U57" s="3" t="s">
        <v>1452</v>
      </c>
      <c r="V57" s="3" t="s">
        <v>1452</v>
      </c>
      <c r="W57" s="3" t="s">
        <v>1452</v>
      </c>
      <c r="X57" s="3" t="s">
        <v>1452</v>
      </c>
      <c r="Y57" s="3" t="s">
        <v>1452</v>
      </c>
      <c r="Z57" s="3" t="s">
        <v>1452</v>
      </c>
      <c r="AA57" s="3" t="s">
        <v>2571</v>
      </c>
      <c r="AB57" s="3" t="s">
        <v>2572</v>
      </c>
      <c r="AC57" s="3" t="s">
        <v>2573</v>
      </c>
      <c r="AD57" s="3" t="s">
        <v>2574</v>
      </c>
      <c r="AE57" s="3" t="s">
        <v>2575</v>
      </c>
      <c r="AF57" s="3" t="s">
        <v>2576</v>
      </c>
      <c r="AG57" s="3" t="s">
        <v>2577</v>
      </c>
      <c r="AH57" s="3" t="s">
        <v>2578</v>
      </c>
      <c r="AI57" s="3" t="s">
        <v>2579</v>
      </c>
      <c r="AJ57" s="3" t="s">
        <v>1452</v>
      </c>
      <c r="AK57" s="3">
        <v>2</v>
      </c>
      <c r="AL57" s="3">
        <v>2</v>
      </c>
      <c r="AM57" s="3">
        <v>13</v>
      </c>
      <c r="AN57" s="3">
        <v>13</v>
      </c>
      <c r="AO57" s="3" t="s">
        <v>1699</v>
      </c>
      <c r="AP57" s="3" t="s">
        <v>1700</v>
      </c>
      <c r="AQ57" s="3" t="s">
        <v>1701</v>
      </c>
      <c r="AR57" s="3" t="s">
        <v>2580</v>
      </c>
      <c r="AS57" s="3" t="s">
        <v>2581</v>
      </c>
      <c r="AT57" s="3" t="s">
        <v>1452</v>
      </c>
      <c r="AU57" s="3" t="s">
        <v>2582</v>
      </c>
      <c r="AV57" s="3" t="s">
        <v>2583</v>
      </c>
      <c r="AW57" s="3" t="s">
        <v>2584</v>
      </c>
      <c r="AX57" s="3">
        <v>107</v>
      </c>
      <c r="AY57" s="3" t="s">
        <v>1452</v>
      </c>
      <c r="AZ57" s="3" t="s">
        <v>1452</v>
      </c>
      <c r="BA57" s="3" t="s">
        <v>1452</v>
      </c>
      <c r="BB57" s="3" t="s">
        <v>1452</v>
      </c>
      <c r="BC57" s="3" t="s">
        <v>1452</v>
      </c>
      <c r="BD57" s="3" t="s">
        <v>1452</v>
      </c>
      <c r="BE57" s="3" t="s">
        <v>1452</v>
      </c>
      <c r="BF57" s="3">
        <v>105403</v>
      </c>
      <c r="BG57" s="3" t="s">
        <v>1452</v>
      </c>
      <c r="BH57" s="3" t="s">
        <v>1452</v>
      </c>
      <c r="BI57" s="3">
        <v>21</v>
      </c>
      <c r="BJ57" s="3" t="s">
        <v>2586</v>
      </c>
      <c r="BK57" s="3" t="s">
        <v>1565</v>
      </c>
      <c r="BL57" s="3" t="s">
        <v>2587</v>
      </c>
      <c r="BM57" s="3" t="s">
        <v>2588</v>
      </c>
      <c r="BN57" s="3" t="s">
        <v>1452</v>
      </c>
      <c r="BO57" s="3" t="s">
        <v>1452</v>
      </c>
      <c r="BP57" s="3" t="s">
        <v>1452</v>
      </c>
      <c r="BQ57" s="3" t="s">
        <v>1452</v>
      </c>
      <c r="BR57" s="3" t="s">
        <v>1474</v>
      </c>
      <c r="BS57" s="3" t="s">
        <v>2589</v>
      </c>
      <c r="BT57" s="3" t="str">
        <f>HYPERLINK("https%3A%2F%2Fwww.webofscience.com%2Fwos%2Fwoscc%2Ffull-record%2FWOS:001231923100001","View Full Record in Web of Science")</f>
        <v>View Full Record in Web of Science</v>
      </c>
    </row>
    <row r="58" spans="1:72" x14ac:dyDescent="0.3">
      <c r="A58" s="3">
        <v>57</v>
      </c>
      <c r="B58" s="3" t="s">
        <v>2592</v>
      </c>
      <c r="C58" s="3">
        <v>2021</v>
      </c>
      <c r="D58" s="3" t="s">
        <v>2593</v>
      </c>
      <c r="E58" s="3" t="s">
        <v>242</v>
      </c>
      <c r="F58" s="3" t="str">
        <f>HYPERLINK("http://dx.doi.org/10.2196/27591","http://dx.doi.org/10.2196/27591")</f>
        <v>http://dx.doi.org/10.2196/27591</v>
      </c>
      <c r="G58" s="3" t="s">
        <v>2596</v>
      </c>
      <c r="H58" s="3" t="s">
        <v>2594</v>
      </c>
      <c r="I58" s="3" t="s">
        <v>2595</v>
      </c>
      <c r="J58" s="3" t="s">
        <v>61</v>
      </c>
      <c r="K58" s="3" t="s">
        <v>62</v>
      </c>
      <c r="L58" s="3">
        <v>46</v>
      </c>
      <c r="M58" s="3" t="s">
        <v>2590</v>
      </c>
      <c r="N58" s="3" t="s">
        <v>1452</v>
      </c>
      <c r="O58" s="3" t="s">
        <v>1452</v>
      </c>
      <c r="P58" s="3" t="s">
        <v>1452</v>
      </c>
      <c r="Q58" s="3" t="s">
        <v>2591</v>
      </c>
      <c r="R58" s="3" t="s">
        <v>1452</v>
      </c>
      <c r="S58" s="3" t="s">
        <v>1452</v>
      </c>
      <c r="T58" s="3" t="s">
        <v>1452</v>
      </c>
      <c r="U58" s="3" t="s">
        <v>1452</v>
      </c>
      <c r="V58" s="3" t="s">
        <v>1452</v>
      </c>
      <c r="W58" s="3" t="s">
        <v>1452</v>
      </c>
      <c r="X58" s="3" t="s">
        <v>1452</v>
      </c>
      <c r="Y58" s="3" t="s">
        <v>1452</v>
      </c>
      <c r="Z58" s="3" t="s">
        <v>1452</v>
      </c>
      <c r="AA58" s="3" t="s">
        <v>2597</v>
      </c>
      <c r="AB58" s="3" t="s">
        <v>2598</v>
      </c>
      <c r="AC58" s="3" t="s">
        <v>2599</v>
      </c>
      <c r="AD58" s="3" t="s">
        <v>2600</v>
      </c>
      <c r="AE58" s="3" t="s">
        <v>2601</v>
      </c>
      <c r="AF58" s="3" t="s">
        <v>2602</v>
      </c>
      <c r="AG58" s="3" t="s">
        <v>2603</v>
      </c>
      <c r="AH58" s="3" t="s">
        <v>2603</v>
      </c>
      <c r="AI58" s="3" t="s">
        <v>243</v>
      </c>
      <c r="AJ58" s="3" t="s">
        <v>1452</v>
      </c>
      <c r="AK58" s="3">
        <v>18</v>
      </c>
      <c r="AL58" s="3">
        <v>18</v>
      </c>
      <c r="AM58" s="3">
        <v>1</v>
      </c>
      <c r="AN58" s="3">
        <v>10</v>
      </c>
      <c r="AO58" s="3" t="s">
        <v>2604</v>
      </c>
      <c r="AP58" s="3" t="s">
        <v>2605</v>
      </c>
      <c r="AQ58" s="3" t="s">
        <v>2606</v>
      </c>
      <c r="AR58" s="3" t="s">
        <v>1452</v>
      </c>
      <c r="AS58" s="3" t="s">
        <v>2607</v>
      </c>
      <c r="AT58" s="3" t="s">
        <v>1452</v>
      </c>
      <c r="AU58" s="3" t="s">
        <v>2608</v>
      </c>
      <c r="AV58" s="3" t="s">
        <v>2609</v>
      </c>
      <c r="AW58" s="3" t="s">
        <v>1951</v>
      </c>
      <c r="AX58" s="3">
        <v>9</v>
      </c>
      <c r="AY58" s="3">
        <v>6</v>
      </c>
      <c r="AZ58" s="3" t="s">
        <v>1452</v>
      </c>
      <c r="BA58" s="3" t="s">
        <v>1452</v>
      </c>
      <c r="BB58" s="3" t="s">
        <v>1452</v>
      </c>
      <c r="BC58" s="3" t="s">
        <v>1452</v>
      </c>
      <c r="BD58" s="3" t="s">
        <v>1452</v>
      </c>
      <c r="BE58" s="3" t="s">
        <v>1452</v>
      </c>
      <c r="BF58" s="3" t="s">
        <v>241</v>
      </c>
      <c r="BG58" s="3" t="s">
        <v>1452</v>
      </c>
      <c r="BH58" s="3" t="s">
        <v>1452</v>
      </c>
      <c r="BI58" s="3">
        <v>10</v>
      </c>
      <c r="BJ58" s="3" t="s">
        <v>2610</v>
      </c>
      <c r="BK58" s="3" t="s">
        <v>1565</v>
      </c>
      <c r="BL58" s="3" t="s">
        <v>2610</v>
      </c>
      <c r="BM58" s="3" t="s">
        <v>2611</v>
      </c>
      <c r="BN58" s="3">
        <v>34185008</v>
      </c>
      <c r="BO58" s="3" t="s">
        <v>1683</v>
      </c>
      <c r="BP58" s="3" t="s">
        <v>1452</v>
      </c>
      <c r="BQ58" s="3" t="s">
        <v>1452</v>
      </c>
      <c r="BR58" s="3" t="s">
        <v>1474</v>
      </c>
      <c r="BS58" s="3" t="s">
        <v>2612</v>
      </c>
      <c r="BT58" s="3" t="str">
        <f>HYPERLINK("https%3A%2F%2Fwww.webofscience.com%2Fwos%2Fwoscc%2Ffull-record%2FWOS:000668096200017","View Full Record in Web of Science")</f>
        <v>View Full Record in Web of Science</v>
      </c>
    </row>
    <row r="59" spans="1:72" x14ac:dyDescent="0.3">
      <c r="A59" s="3">
        <v>58</v>
      </c>
      <c r="B59" s="3" t="s">
        <v>1387</v>
      </c>
      <c r="C59" s="3">
        <v>2015</v>
      </c>
      <c r="D59" s="3" t="s">
        <v>2615</v>
      </c>
      <c r="E59" s="3" t="s">
        <v>1388</v>
      </c>
      <c r="F59" s="3" t="str">
        <f>HYPERLINK("http://dx.doi.org/10.1177/0963662514525556","http://dx.doi.org/10.1177/0963662514525556")</f>
        <v>http://dx.doi.org/10.1177/0963662514525556</v>
      </c>
      <c r="G59" s="3" t="s">
        <v>2617</v>
      </c>
      <c r="H59" s="3" t="s">
        <v>1389</v>
      </c>
      <c r="I59" s="3" t="s">
        <v>2616</v>
      </c>
      <c r="J59" s="3" t="s">
        <v>61</v>
      </c>
      <c r="K59" s="3" t="s">
        <v>62</v>
      </c>
      <c r="L59" s="3">
        <v>58</v>
      </c>
      <c r="M59" s="3" t="s">
        <v>2613</v>
      </c>
      <c r="N59" s="3" t="s">
        <v>1452</v>
      </c>
      <c r="O59" s="3" t="s">
        <v>1452</v>
      </c>
      <c r="P59" s="3" t="s">
        <v>1452</v>
      </c>
      <c r="Q59" s="3" t="s">
        <v>2614</v>
      </c>
      <c r="R59" s="3" t="s">
        <v>1452</v>
      </c>
      <c r="S59" s="3" t="s">
        <v>1452</v>
      </c>
      <c r="T59" s="3" t="s">
        <v>1452</v>
      </c>
      <c r="U59" s="3" t="s">
        <v>1452</v>
      </c>
      <c r="V59" s="3" t="s">
        <v>1452</v>
      </c>
      <c r="W59" s="3" t="s">
        <v>1452</v>
      </c>
      <c r="X59" s="3" t="s">
        <v>1452</v>
      </c>
      <c r="Y59" s="3" t="s">
        <v>1452</v>
      </c>
      <c r="Z59" s="3" t="s">
        <v>1452</v>
      </c>
      <c r="AA59" s="3" t="s">
        <v>2618</v>
      </c>
      <c r="AB59" s="3" t="s">
        <v>2619</v>
      </c>
      <c r="AC59" s="3" t="s">
        <v>2620</v>
      </c>
      <c r="AD59" s="3" t="s">
        <v>2621</v>
      </c>
      <c r="AE59" s="3" t="s">
        <v>2622</v>
      </c>
      <c r="AF59" s="3" t="s">
        <v>2623</v>
      </c>
      <c r="AG59" s="3" t="s">
        <v>2624</v>
      </c>
      <c r="AH59" s="3" t="s">
        <v>2625</v>
      </c>
      <c r="AI59" s="3" t="s">
        <v>2626</v>
      </c>
      <c r="AJ59" s="3" t="s">
        <v>1452</v>
      </c>
      <c r="AK59" s="3">
        <v>5</v>
      </c>
      <c r="AL59" s="3">
        <v>5</v>
      </c>
      <c r="AM59" s="3">
        <v>0</v>
      </c>
      <c r="AN59" s="3">
        <v>24</v>
      </c>
      <c r="AO59" s="3" t="s">
        <v>2627</v>
      </c>
      <c r="AP59" s="3" t="s">
        <v>2170</v>
      </c>
      <c r="AQ59" s="3" t="s">
        <v>2628</v>
      </c>
      <c r="AR59" s="3" t="s">
        <v>2629</v>
      </c>
      <c r="AS59" s="3" t="s">
        <v>2630</v>
      </c>
      <c r="AT59" s="3" t="s">
        <v>1452</v>
      </c>
      <c r="AU59" s="3" t="s">
        <v>2631</v>
      </c>
      <c r="AV59" s="3" t="s">
        <v>1390</v>
      </c>
      <c r="AW59" s="3" t="s">
        <v>2223</v>
      </c>
      <c r="AX59" s="3">
        <v>24</v>
      </c>
      <c r="AY59" s="3">
        <v>7</v>
      </c>
      <c r="AZ59" s="3" t="s">
        <v>1452</v>
      </c>
      <c r="BA59" s="3" t="s">
        <v>1452</v>
      </c>
      <c r="BB59" s="3" t="s">
        <v>1452</v>
      </c>
      <c r="BC59" s="3" t="s">
        <v>1452</v>
      </c>
      <c r="BD59" s="3">
        <v>811</v>
      </c>
      <c r="BE59" s="3">
        <v>826</v>
      </c>
      <c r="BF59" s="3" t="s">
        <v>1452</v>
      </c>
      <c r="BG59" s="3" t="s">
        <v>1452</v>
      </c>
      <c r="BH59" s="3" t="s">
        <v>1452</v>
      </c>
      <c r="BI59" s="3">
        <v>16</v>
      </c>
      <c r="BJ59" s="3" t="s">
        <v>2632</v>
      </c>
      <c r="BK59" s="3" t="s">
        <v>2633</v>
      </c>
      <c r="BL59" s="3" t="s">
        <v>2634</v>
      </c>
      <c r="BM59" s="3" t="s">
        <v>2635</v>
      </c>
      <c r="BN59" s="3">
        <v>24732936</v>
      </c>
      <c r="BO59" s="3" t="s">
        <v>1452</v>
      </c>
      <c r="BP59" s="3" t="s">
        <v>1452</v>
      </c>
      <c r="BQ59" s="3" t="s">
        <v>1452</v>
      </c>
      <c r="BR59" s="3" t="s">
        <v>1474</v>
      </c>
      <c r="BS59" s="3" t="s">
        <v>2636</v>
      </c>
      <c r="BT59" s="3" t="str">
        <f>HYPERLINK("https%3A%2F%2Fwww.webofscience.com%2Fwos%2Fwoscc%2Ffull-record%2FWOS:000360625300004","View Full Record in Web of Science")</f>
        <v>View Full Record in Web of Science</v>
      </c>
    </row>
    <row r="60" spans="1:72" x14ac:dyDescent="0.3">
      <c r="A60" s="3">
        <v>59</v>
      </c>
      <c r="B60" s="3" t="s">
        <v>2639</v>
      </c>
      <c r="C60" s="3">
        <v>2018</v>
      </c>
      <c r="D60" s="3" t="s">
        <v>2640</v>
      </c>
      <c r="E60" s="3" t="s">
        <v>2660</v>
      </c>
      <c r="F60" s="3" t="str">
        <f>HYPERLINK("http://dx.doi.org/10.1002/2017GL076110","http://dx.doi.org/10.1002/2017GL076110")</f>
        <v>http://dx.doi.org/10.1002/2017GL076110</v>
      </c>
      <c r="G60" s="3" t="s">
        <v>2642</v>
      </c>
      <c r="H60" s="3" t="s">
        <v>1452</v>
      </c>
      <c r="I60" s="3" t="s">
        <v>2641</v>
      </c>
      <c r="J60" s="3" t="s">
        <v>61</v>
      </c>
      <c r="K60" s="3" t="s">
        <v>62</v>
      </c>
      <c r="L60" s="3">
        <v>43</v>
      </c>
      <c r="M60" s="3" t="s">
        <v>2637</v>
      </c>
      <c r="N60" s="3" t="s">
        <v>1452</v>
      </c>
      <c r="O60" s="3" t="s">
        <v>1452</v>
      </c>
      <c r="P60" s="3" t="s">
        <v>1452</v>
      </c>
      <c r="Q60" s="3" t="s">
        <v>2638</v>
      </c>
      <c r="R60" s="3" t="s">
        <v>1452</v>
      </c>
      <c r="S60" s="3" t="s">
        <v>1452</v>
      </c>
      <c r="T60" s="3" t="s">
        <v>1452</v>
      </c>
      <c r="U60" s="3" t="s">
        <v>1452</v>
      </c>
      <c r="V60" s="3" t="s">
        <v>1452</v>
      </c>
      <c r="W60" s="3" t="s">
        <v>1452</v>
      </c>
      <c r="X60" s="3" t="s">
        <v>1452</v>
      </c>
      <c r="Y60" s="3" t="s">
        <v>1452</v>
      </c>
      <c r="Z60" s="3" t="s">
        <v>1452</v>
      </c>
      <c r="AA60" s="3" t="s">
        <v>2643</v>
      </c>
      <c r="AB60" s="3" t="s">
        <v>2644</v>
      </c>
      <c r="AC60" s="3" t="s">
        <v>2645</v>
      </c>
      <c r="AD60" s="3" t="s">
        <v>2646</v>
      </c>
      <c r="AE60" s="3" t="s">
        <v>2647</v>
      </c>
      <c r="AF60" s="3" t="s">
        <v>2648</v>
      </c>
      <c r="AG60" s="3" t="s">
        <v>2649</v>
      </c>
      <c r="AH60" s="3" t="s">
        <v>2650</v>
      </c>
      <c r="AI60" s="3" t="s">
        <v>2651</v>
      </c>
      <c r="AJ60" s="3" t="s">
        <v>1452</v>
      </c>
      <c r="AK60" s="3">
        <v>16</v>
      </c>
      <c r="AL60" s="3">
        <v>16</v>
      </c>
      <c r="AM60" s="3">
        <v>0</v>
      </c>
      <c r="AN60" s="3">
        <v>11</v>
      </c>
      <c r="AO60" s="3" t="s">
        <v>2652</v>
      </c>
      <c r="AP60" s="3" t="s">
        <v>2653</v>
      </c>
      <c r="AQ60" s="3" t="s">
        <v>2654</v>
      </c>
      <c r="AR60" s="3" t="s">
        <v>2655</v>
      </c>
      <c r="AS60" s="3" t="s">
        <v>2656</v>
      </c>
      <c r="AT60" s="3" t="s">
        <v>1452</v>
      </c>
      <c r="AU60" s="3" t="s">
        <v>2657</v>
      </c>
      <c r="AV60" s="3" t="s">
        <v>2658</v>
      </c>
      <c r="AW60" s="3" t="s">
        <v>2659</v>
      </c>
      <c r="AX60" s="3">
        <v>45</v>
      </c>
      <c r="AY60" s="3">
        <v>2</v>
      </c>
      <c r="AZ60" s="3" t="s">
        <v>1452</v>
      </c>
      <c r="BA60" s="3" t="s">
        <v>1452</v>
      </c>
      <c r="BB60" s="3" t="s">
        <v>1452</v>
      </c>
      <c r="BC60" s="3" t="s">
        <v>1452</v>
      </c>
      <c r="BD60" s="3">
        <v>682</v>
      </c>
      <c r="BE60" s="3">
        <v>690</v>
      </c>
      <c r="BF60" s="3" t="s">
        <v>1452</v>
      </c>
      <c r="BG60" s="3" t="s">
        <v>1452</v>
      </c>
      <c r="BH60" s="3" t="s">
        <v>1452</v>
      </c>
      <c r="BI60" s="3">
        <v>9</v>
      </c>
      <c r="BJ60" s="3" t="s">
        <v>2661</v>
      </c>
      <c r="BK60" s="3" t="s">
        <v>1565</v>
      </c>
      <c r="BL60" s="3" t="s">
        <v>2662</v>
      </c>
      <c r="BM60" s="3" t="s">
        <v>2663</v>
      </c>
      <c r="BN60" s="3" t="s">
        <v>1452</v>
      </c>
      <c r="BO60" s="3" t="s">
        <v>1452</v>
      </c>
      <c r="BP60" s="3" t="s">
        <v>1452</v>
      </c>
      <c r="BQ60" s="3" t="s">
        <v>1452</v>
      </c>
      <c r="BR60" s="3" t="s">
        <v>1474</v>
      </c>
      <c r="BS60" s="3" t="s">
        <v>2664</v>
      </c>
      <c r="BT60" s="3" t="str">
        <f>HYPERLINK("https%3A%2F%2Fwww.webofscience.com%2Fwos%2Fwoscc%2Ffull-record%2FWOS:000425514300023","View Full Record in Web of Science")</f>
        <v>View Full Record in Web of Science</v>
      </c>
    </row>
    <row r="61" spans="1:72" x14ac:dyDescent="0.3">
      <c r="A61" s="3">
        <v>60</v>
      </c>
      <c r="B61" s="3" t="s">
        <v>2667</v>
      </c>
      <c r="C61" s="3">
        <v>2022</v>
      </c>
      <c r="D61" s="3" t="s">
        <v>2668</v>
      </c>
      <c r="E61" s="3" t="s">
        <v>2689</v>
      </c>
      <c r="F61" s="3" t="str">
        <f>HYPERLINK("http://dx.doi.org/10.1124/dmd.121.000420","http://dx.doi.org/10.1124/dmd.121.000420")</f>
        <v>http://dx.doi.org/10.1124/dmd.121.000420</v>
      </c>
      <c r="G61" s="3" t="s">
        <v>2671</v>
      </c>
      <c r="H61" s="3" t="s">
        <v>2669</v>
      </c>
      <c r="I61" s="3" t="s">
        <v>2670</v>
      </c>
      <c r="J61" s="3" t="s">
        <v>61</v>
      </c>
      <c r="K61" s="3" t="s">
        <v>638</v>
      </c>
      <c r="L61" s="3">
        <v>30</v>
      </c>
      <c r="M61" s="3" t="s">
        <v>2665</v>
      </c>
      <c r="N61" s="3" t="s">
        <v>1452</v>
      </c>
      <c r="O61" s="3" t="s">
        <v>1452</v>
      </c>
      <c r="P61" s="3" t="s">
        <v>1452</v>
      </c>
      <c r="Q61" s="3" t="s">
        <v>2666</v>
      </c>
      <c r="R61" s="3" t="s">
        <v>1452</v>
      </c>
      <c r="S61" s="3" t="s">
        <v>1452</v>
      </c>
      <c r="T61" s="3" t="s">
        <v>1452</v>
      </c>
      <c r="U61" s="3" t="s">
        <v>1452</v>
      </c>
      <c r="V61" s="3" t="s">
        <v>1452</v>
      </c>
      <c r="W61" s="3" t="s">
        <v>1452</v>
      </c>
      <c r="X61" s="3" t="s">
        <v>1452</v>
      </c>
      <c r="Y61" s="3" t="s">
        <v>1452</v>
      </c>
      <c r="Z61" s="3" t="s">
        <v>1452</v>
      </c>
      <c r="AA61" s="3" t="s">
        <v>2672</v>
      </c>
      <c r="AB61" s="3" t="s">
        <v>2673</v>
      </c>
      <c r="AC61" s="3" t="s">
        <v>2674</v>
      </c>
      <c r="AD61" s="3" t="s">
        <v>2675</v>
      </c>
      <c r="AE61" s="3" t="s">
        <v>2676</v>
      </c>
      <c r="AF61" s="3" t="s">
        <v>2677</v>
      </c>
      <c r="AG61" s="3" t="s">
        <v>2678</v>
      </c>
      <c r="AH61" s="3" t="s">
        <v>2679</v>
      </c>
      <c r="AI61" s="3" t="s">
        <v>2680</v>
      </c>
      <c r="AJ61" s="3" t="s">
        <v>1452</v>
      </c>
      <c r="AK61" s="3">
        <v>5</v>
      </c>
      <c r="AL61" s="3">
        <v>5</v>
      </c>
      <c r="AM61" s="3">
        <v>2</v>
      </c>
      <c r="AN61" s="3">
        <v>23</v>
      </c>
      <c r="AO61" s="3" t="s">
        <v>2681</v>
      </c>
      <c r="AP61" s="3" t="s">
        <v>2682</v>
      </c>
      <c r="AQ61" s="3" t="s">
        <v>2683</v>
      </c>
      <c r="AR61" s="3" t="s">
        <v>2684</v>
      </c>
      <c r="AS61" s="3" t="s">
        <v>2685</v>
      </c>
      <c r="AT61" s="3" t="s">
        <v>1452</v>
      </c>
      <c r="AU61" s="3" t="s">
        <v>2686</v>
      </c>
      <c r="AV61" s="3" t="s">
        <v>2687</v>
      </c>
      <c r="AW61" s="3" t="s">
        <v>2688</v>
      </c>
      <c r="AX61" s="3">
        <v>50</v>
      </c>
      <c r="AY61" s="3">
        <v>1</v>
      </c>
      <c r="AZ61" s="3" t="s">
        <v>1452</v>
      </c>
      <c r="BA61" s="3" t="s">
        <v>1452</v>
      </c>
      <c r="BB61" s="3" t="s">
        <v>1452</v>
      </c>
      <c r="BC61" s="3" t="s">
        <v>1452</v>
      </c>
      <c r="BD61" s="3">
        <v>86</v>
      </c>
      <c r="BE61" s="3">
        <v>94</v>
      </c>
      <c r="BF61" s="3" t="s">
        <v>1452</v>
      </c>
      <c r="BG61" s="3" t="s">
        <v>1452</v>
      </c>
      <c r="BH61" s="3" t="s">
        <v>1452</v>
      </c>
      <c r="BI61" s="3">
        <v>9</v>
      </c>
      <c r="BJ61" s="3" t="s">
        <v>2690</v>
      </c>
      <c r="BK61" s="3" t="s">
        <v>1565</v>
      </c>
      <c r="BL61" s="3" t="s">
        <v>2690</v>
      </c>
      <c r="BM61" s="3" t="s">
        <v>2691</v>
      </c>
      <c r="BN61" s="3">
        <v>34697080</v>
      </c>
      <c r="BO61" s="3" t="s">
        <v>2692</v>
      </c>
      <c r="BP61" s="3" t="s">
        <v>1452</v>
      </c>
      <c r="BQ61" s="3" t="s">
        <v>1452</v>
      </c>
      <c r="BR61" s="3" t="s">
        <v>1474</v>
      </c>
      <c r="BS61" s="3" t="s">
        <v>2693</v>
      </c>
      <c r="BT61" s="3" t="str">
        <f>HYPERLINK("https%3A%2F%2Fwww.webofscience.com%2Fwos%2Fwoscc%2Ffull-record%2FWOS:000746207800005","View Full Record in Web of Science")</f>
        <v>View Full Record in Web of Science</v>
      </c>
    </row>
    <row r="62" spans="1:72" x14ac:dyDescent="0.3">
      <c r="A62" s="3">
        <v>61</v>
      </c>
      <c r="B62" s="3" t="s">
        <v>2696</v>
      </c>
      <c r="C62" s="3">
        <v>2021</v>
      </c>
      <c r="D62" s="3" t="s">
        <v>2697</v>
      </c>
      <c r="E62" s="3" t="s">
        <v>2716</v>
      </c>
      <c r="F62" s="3" t="str">
        <f>HYPERLINK("http://dx.doi.org/10.1530/EC-20-0480","http://dx.doi.org/10.1530/EC-20-0480")</f>
        <v>http://dx.doi.org/10.1530/EC-20-0480</v>
      </c>
      <c r="G62" s="3" t="s">
        <v>2700</v>
      </c>
      <c r="H62" s="3" t="s">
        <v>2698</v>
      </c>
      <c r="I62" s="3" t="s">
        <v>2699</v>
      </c>
      <c r="J62" s="3" t="s">
        <v>61</v>
      </c>
      <c r="K62" s="3" t="s">
        <v>62</v>
      </c>
      <c r="L62" s="3">
        <v>21</v>
      </c>
      <c r="M62" s="3" t="s">
        <v>2694</v>
      </c>
      <c r="N62" s="3" t="s">
        <v>1452</v>
      </c>
      <c r="O62" s="3" t="s">
        <v>1452</v>
      </c>
      <c r="P62" s="3" t="s">
        <v>1452</v>
      </c>
      <c r="Q62" s="3" t="s">
        <v>2695</v>
      </c>
      <c r="R62" s="3" t="s">
        <v>1452</v>
      </c>
      <c r="S62" s="3" t="s">
        <v>1452</v>
      </c>
      <c r="T62" s="3" t="s">
        <v>1452</v>
      </c>
      <c r="U62" s="3" t="s">
        <v>1452</v>
      </c>
      <c r="V62" s="3" t="s">
        <v>1452</v>
      </c>
      <c r="W62" s="3" t="s">
        <v>1452</v>
      </c>
      <c r="X62" s="3" t="s">
        <v>1452</v>
      </c>
      <c r="Y62" s="3" t="s">
        <v>1452</v>
      </c>
      <c r="Z62" s="3" t="s">
        <v>1452</v>
      </c>
      <c r="AA62" s="3" t="s">
        <v>2701</v>
      </c>
      <c r="AB62" s="3" t="s">
        <v>2702</v>
      </c>
      <c r="AC62" s="3" t="s">
        <v>2703</v>
      </c>
      <c r="AD62" s="3" t="s">
        <v>2704</v>
      </c>
      <c r="AE62" s="3" t="s">
        <v>2705</v>
      </c>
      <c r="AF62" s="3" t="s">
        <v>2706</v>
      </c>
      <c r="AG62" s="3" t="s">
        <v>2707</v>
      </c>
      <c r="AH62" s="3" t="s">
        <v>2708</v>
      </c>
      <c r="AI62" s="3" t="s">
        <v>2709</v>
      </c>
      <c r="AJ62" s="3" t="s">
        <v>1452</v>
      </c>
      <c r="AK62" s="3">
        <v>3</v>
      </c>
      <c r="AL62" s="3">
        <v>4</v>
      </c>
      <c r="AM62" s="3">
        <v>2</v>
      </c>
      <c r="AN62" s="3">
        <v>3</v>
      </c>
      <c r="AO62" s="3" t="s">
        <v>2710</v>
      </c>
      <c r="AP62" s="3" t="s">
        <v>2711</v>
      </c>
      <c r="AQ62" s="3" t="s">
        <v>2712</v>
      </c>
      <c r="AR62" s="3" t="s">
        <v>1452</v>
      </c>
      <c r="AS62" s="3" t="s">
        <v>2713</v>
      </c>
      <c r="AT62" s="3" t="s">
        <v>1452</v>
      </c>
      <c r="AU62" s="3" t="s">
        <v>2714</v>
      </c>
      <c r="AV62" s="3" t="s">
        <v>2715</v>
      </c>
      <c r="AW62" s="3" t="s">
        <v>1796</v>
      </c>
      <c r="AX62" s="3">
        <v>10</v>
      </c>
      <c r="AY62" s="3">
        <v>1</v>
      </c>
      <c r="AZ62" s="3" t="s">
        <v>1452</v>
      </c>
      <c r="BA62" s="3" t="s">
        <v>1452</v>
      </c>
      <c r="BB62" s="3" t="s">
        <v>1452</v>
      </c>
      <c r="BC62" s="3" t="s">
        <v>1452</v>
      </c>
      <c r="BD62" s="3">
        <v>37</v>
      </c>
      <c r="BE62" s="3">
        <v>44</v>
      </c>
      <c r="BF62" s="3" t="s">
        <v>1452</v>
      </c>
      <c r="BG62" s="3" t="s">
        <v>1452</v>
      </c>
      <c r="BH62" s="3" t="s">
        <v>1452</v>
      </c>
      <c r="BI62" s="3">
        <v>8</v>
      </c>
      <c r="BJ62" s="3" t="s">
        <v>2717</v>
      </c>
      <c r="BK62" s="3" t="s">
        <v>1565</v>
      </c>
      <c r="BL62" s="3" t="s">
        <v>2717</v>
      </c>
      <c r="BM62" s="3" t="s">
        <v>2718</v>
      </c>
      <c r="BN62" s="3">
        <v>33289690</v>
      </c>
      <c r="BO62" s="3" t="s">
        <v>1837</v>
      </c>
      <c r="BP62" s="3" t="s">
        <v>1452</v>
      </c>
      <c r="BQ62" s="3" t="s">
        <v>1452</v>
      </c>
      <c r="BR62" s="3" t="s">
        <v>1474</v>
      </c>
      <c r="BS62" s="3" t="s">
        <v>2719</v>
      </c>
      <c r="BT62" s="3" t="str">
        <f>HYPERLINK("https%3A%2F%2Fwww.webofscience.com%2Fwos%2Fwoscc%2Ffull-record%2FWOS:000627785100009","View Full Record in Web of Science")</f>
        <v>View Full Record in Web of Science</v>
      </c>
    </row>
    <row r="63" spans="1:72" x14ac:dyDescent="0.3">
      <c r="A63" s="3">
        <v>62</v>
      </c>
      <c r="B63" s="3" t="s">
        <v>2722</v>
      </c>
      <c r="C63" s="3">
        <v>2018</v>
      </c>
      <c r="D63" s="3" t="s">
        <v>2723</v>
      </c>
      <c r="E63" s="3" t="s">
        <v>2740</v>
      </c>
      <c r="F63" s="3" t="str">
        <f>HYPERLINK("http://dx.doi.org/10.2196/10042","http://dx.doi.org/10.2196/10042")</f>
        <v>http://dx.doi.org/10.2196/10042</v>
      </c>
      <c r="G63" s="3" t="s">
        <v>2726</v>
      </c>
      <c r="H63" s="3" t="s">
        <v>2724</v>
      </c>
      <c r="I63" s="3" t="s">
        <v>2725</v>
      </c>
      <c r="J63" s="3" t="s">
        <v>61</v>
      </c>
      <c r="K63" s="3" t="s">
        <v>62</v>
      </c>
      <c r="L63" s="3">
        <v>45</v>
      </c>
      <c r="M63" s="3" t="s">
        <v>2720</v>
      </c>
      <c r="N63" s="3" t="s">
        <v>1452</v>
      </c>
      <c r="O63" s="3" t="s">
        <v>1452</v>
      </c>
      <c r="P63" s="3" t="s">
        <v>1452</v>
      </c>
      <c r="Q63" s="3" t="s">
        <v>2721</v>
      </c>
      <c r="R63" s="3" t="s">
        <v>1452</v>
      </c>
      <c r="S63" s="3" t="s">
        <v>1452</v>
      </c>
      <c r="T63" s="3" t="s">
        <v>1452</v>
      </c>
      <c r="U63" s="3" t="s">
        <v>1452</v>
      </c>
      <c r="V63" s="3" t="s">
        <v>1452</v>
      </c>
      <c r="W63" s="3" t="s">
        <v>1452</v>
      </c>
      <c r="X63" s="3" t="s">
        <v>1452</v>
      </c>
      <c r="Y63" s="3" t="s">
        <v>1452</v>
      </c>
      <c r="Z63" s="3" t="s">
        <v>1452</v>
      </c>
      <c r="AA63" s="3" t="s">
        <v>2727</v>
      </c>
      <c r="AB63" s="3" t="s">
        <v>2728</v>
      </c>
      <c r="AC63" s="3" t="s">
        <v>2729</v>
      </c>
      <c r="AD63" s="3" t="s">
        <v>2730</v>
      </c>
      <c r="AE63" s="3" t="s">
        <v>1452</v>
      </c>
      <c r="AF63" s="3" t="s">
        <v>2731</v>
      </c>
      <c r="AG63" s="3" t="s">
        <v>2732</v>
      </c>
      <c r="AH63" s="3" t="s">
        <v>2733</v>
      </c>
      <c r="AI63" s="3" t="s">
        <v>2734</v>
      </c>
      <c r="AJ63" s="3" t="s">
        <v>1452</v>
      </c>
      <c r="AK63" s="3">
        <v>19</v>
      </c>
      <c r="AL63" s="3">
        <v>19</v>
      </c>
      <c r="AM63" s="3">
        <v>2</v>
      </c>
      <c r="AN63" s="3">
        <v>27</v>
      </c>
      <c r="AO63" s="3" t="s">
        <v>2604</v>
      </c>
      <c r="AP63" s="3" t="s">
        <v>2605</v>
      </c>
      <c r="AQ63" s="3" t="s">
        <v>2735</v>
      </c>
      <c r="AR63" s="3" t="s">
        <v>2736</v>
      </c>
      <c r="AS63" s="3" t="s">
        <v>1452</v>
      </c>
      <c r="AT63" s="3" t="s">
        <v>1452</v>
      </c>
      <c r="AU63" s="3" t="s">
        <v>2737</v>
      </c>
      <c r="AV63" s="3" t="s">
        <v>2738</v>
      </c>
      <c r="AW63" s="3" t="s">
        <v>1951</v>
      </c>
      <c r="AX63" s="3">
        <v>6</v>
      </c>
      <c r="AY63" s="3">
        <v>6</v>
      </c>
      <c r="AZ63" s="3" t="s">
        <v>1452</v>
      </c>
      <c r="BA63" s="3" t="s">
        <v>1452</v>
      </c>
      <c r="BB63" s="3" t="s">
        <v>1452</v>
      </c>
      <c r="BC63" s="3" t="s">
        <v>1452</v>
      </c>
      <c r="BD63" s="3" t="s">
        <v>1452</v>
      </c>
      <c r="BE63" s="3" t="s">
        <v>1452</v>
      </c>
      <c r="BF63" s="3" t="s">
        <v>2739</v>
      </c>
      <c r="BG63" s="3" t="s">
        <v>1452</v>
      </c>
      <c r="BH63" s="3" t="s">
        <v>1452</v>
      </c>
      <c r="BI63" s="3">
        <v>11</v>
      </c>
      <c r="BJ63" s="3" t="s">
        <v>2741</v>
      </c>
      <c r="BK63" s="3" t="s">
        <v>1493</v>
      </c>
      <c r="BL63" s="3" t="s">
        <v>2741</v>
      </c>
      <c r="BM63" s="3" t="s">
        <v>2742</v>
      </c>
      <c r="BN63" s="3">
        <v>29925491</v>
      </c>
      <c r="BO63" s="3" t="s">
        <v>1859</v>
      </c>
      <c r="BP63" s="3" t="s">
        <v>1452</v>
      </c>
      <c r="BQ63" s="3" t="s">
        <v>1452</v>
      </c>
      <c r="BR63" s="3" t="s">
        <v>1474</v>
      </c>
      <c r="BS63" s="3" t="s">
        <v>2743</v>
      </c>
      <c r="BT63" s="3" t="str">
        <f>HYPERLINK("https%3A%2F%2Fwww.webofscience.com%2Fwos%2Fwoscc%2Ffull-record%2FWOS:000436207900001","View Full Record in Web of Science")</f>
        <v>View Full Record in Web of Science</v>
      </c>
    </row>
    <row r="64" spans="1:72" x14ac:dyDescent="0.3">
      <c r="A64" s="3">
        <v>63</v>
      </c>
      <c r="B64" s="3" t="s">
        <v>2746</v>
      </c>
      <c r="C64" s="3">
        <v>2023</v>
      </c>
      <c r="D64" s="3" t="s">
        <v>2747</v>
      </c>
      <c r="E64" s="3" t="s">
        <v>2762</v>
      </c>
      <c r="F64" s="3" t="str">
        <f>HYPERLINK("http://dx.doi.org/10.1016/j.regsus.2023.08.002","http://dx.doi.org/10.1016/j.regsus.2023.08.002")</f>
        <v>http://dx.doi.org/10.1016/j.regsus.2023.08.002</v>
      </c>
      <c r="G64" s="3" t="s">
        <v>2750</v>
      </c>
      <c r="H64" s="3" t="s">
        <v>2748</v>
      </c>
      <c r="I64" s="3" t="s">
        <v>2749</v>
      </c>
      <c r="J64" s="3" t="s">
        <v>61</v>
      </c>
      <c r="K64" s="3" t="s">
        <v>62</v>
      </c>
      <c r="L64" s="3">
        <v>68</v>
      </c>
      <c r="M64" s="3" t="s">
        <v>2744</v>
      </c>
      <c r="N64" s="3" t="s">
        <v>1452</v>
      </c>
      <c r="O64" s="3" t="s">
        <v>1452</v>
      </c>
      <c r="P64" s="3" t="s">
        <v>1452</v>
      </c>
      <c r="Q64" s="3" t="s">
        <v>2745</v>
      </c>
      <c r="R64" s="3" t="s">
        <v>1452</v>
      </c>
      <c r="S64" s="3" t="s">
        <v>1452</v>
      </c>
      <c r="T64" s="3" t="s">
        <v>1452</v>
      </c>
      <c r="U64" s="3" t="s">
        <v>1452</v>
      </c>
      <c r="V64" s="3" t="s">
        <v>1452</v>
      </c>
      <c r="W64" s="3" t="s">
        <v>1452</v>
      </c>
      <c r="X64" s="3" t="s">
        <v>1452</v>
      </c>
      <c r="Y64" s="3" t="s">
        <v>1452</v>
      </c>
      <c r="Z64" s="3" t="s">
        <v>1452</v>
      </c>
      <c r="AA64" s="3" t="s">
        <v>2751</v>
      </c>
      <c r="AB64" s="3" t="s">
        <v>2752</v>
      </c>
      <c r="AC64" s="3" t="s">
        <v>2753</v>
      </c>
      <c r="AD64" s="3" t="s">
        <v>2754</v>
      </c>
      <c r="AE64" s="3" t="s">
        <v>2755</v>
      </c>
      <c r="AF64" s="3" t="s">
        <v>2756</v>
      </c>
      <c r="AG64" s="3" t="s">
        <v>1452</v>
      </c>
      <c r="AH64" s="3" t="s">
        <v>1452</v>
      </c>
      <c r="AI64" s="3" t="s">
        <v>1452</v>
      </c>
      <c r="AJ64" s="3" t="s">
        <v>1452</v>
      </c>
      <c r="AK64" s="3">
        <v>2</v>
      </c>
      <c r="AL64" s="3">
        <v>2</v>
      </c>
      <c r="AM64" s="3">
        <v>6</v>
      </c>
      <c r="AN64" s="3">
        <v>7</v>
      </c>
      <c r="AO64" s="3" t="s">
        <v>2535</v>
      </c>
      <c r="AP64" s="3" t="s">
        <v>2536</v>
      </c>
      <c r="AQ64" s="3" t="s">
        <v>2537</v>
      </c>
      <c r="AR64" s="3" t="s">
        <v>2757</v>
      </c>
      <c r="AS64" s="3" t="s">
        <v>2758</v>
      </c>
      <c r="AT64" s="3" t="s">
        <v>1452</v>
      </c>
      <c r="AU64" s="3" t="s">
        <v>2759</v>
      </c>
      <c r="AV64" s="3" t="s">
        <v>2760</v>
      </c>
      <c r="AW64" s="3" t="s">
        <v>2761</v>
      </c>
      <c r="AX64" s="3">
        <v>4</v>
      </c>
      <c r="AY64" s="3">
        <v>3</v>
      </c>
      <c r="AZ64" s="3" t="s">
        <v>1452</v>
      </c>
      <c r="BA64" s="3" t="s">
        <v>1452</v>
      </c>
      <c r="BB64" s="3" t="s">
        <v>1452</v>
      </c>
      <c r="BC64" s="3" t="s">
        <v>1452</v>
      </c>
      <c r="BD64" s="3">
        <v>261</v>
      </c>
      <c r="BE64" s="3">
        <v>281</v>
      </c>
      <c r="BF64" s="3" t="s">
        <v>1452</v>
      </c>
      <c r="BG64" s="3" t="s">
        <v>1452</v>
      </c>
      <c r="BH64" s="3" t="s">
        <v>1452</v>
      </c>
      <c r="BI64" s="3">
        <v>21</v>
      </c>
      <c r="BJ64" s="3" t="s">
        <v>2763</v>
      </c>
      <c r="BK64" s="3" t="s">
        <v>1637</v>
      </c>
      <c r="BL64" s="3" t="s">
        <v>1638</v>
      </c>
      <c r="BM64" s="3" t="s">
        <v>2764</v>
      </c>
      <c r="BN64" s="3" t="s">
        <v>1452</v>
      </c>
      <c r="BO64" s="3" t="s">
        <v>1496</v>
      </c>
      <c r="BP64" s="3" t="s">
        <v>1452</v>
      </c>
      <c r="BQ64" s="3" t="s">
        <v>1452</v>
      </c>
      <c r="BR64" s="3" t="s">
        <v>1474</v>
      </c>
      <c r="BS64" s="3" t="s">
        <v>2765</v>
      </c>
      <c r="BT64" s="3" t="str">
        <f>HYPERLINK("https%3A%2F%2Fwww.webofscience.com%2Fwos%2Fwoscc%2Ffull-record%2FWOS:001068194000001","View Full Record in Web of Science")</f>
        <v>View Full Record in Web of Science</v>
      </c>
    </row>
    <row r="65" spans="1:72" x14ac:dyDescent="0.3">
      <c r="A65" s="3">
        <v>64</v>
      </c>
      <c r="B65" s="3" t="s">
        <v>2768</v>
      </c>
      <c r="C65" s="3">
        <v>2021</v>
      </c>
      <c r="D65" s="3" t="s">
        <v>2769</v>
      </c>
      <c r="E65" s="3" t="s">
        <v>2786</v>
      </c>
      <c r="F65" s="3" t="str">
        <f>HYPERLINK("http://dx.doi.org/10.1029/2021GH000468","http://dx.doi.org/10.1029/2021GH000468")</f>
        <v>http://dx.doi.org/10.1029/2021GH000468</v>
      </c>
      <c r="G65" s="3" t="s">
        <v>2772</v>
      </c>
      <c r="H65" s="3" t="s">
        <v>2770</v>
      </c>
      <c r="I65" s="3" t="s">
        <v>2771</v>
      </c>
      <c r="J65" s="3" t="s">
        <v>61</v>
      </c>
      <c r="K65" s="3" t="s">
        <v>62</v>
      </c>
      <c r="L65" s="3">
        <v>51</v>
      </c>
      <c r="M65" s="3" t="s">
        <v>2766</v>
      </c>
      <c r="N65" s="3" t="s">
        <v>1452</v>
      </c>
      <c r="O65" s="3" t="s">
        <v>1452</v>
      </c>
      <c r="P65" s="3" t="s">
        <v>1452</v>
      </c>
      <c r="Q65" s="3" t="s">
        <v>2767</v>
      </c>
      <c r="R65" s="3" t="s">
        <v>1452</v>
      </c>
      <c r="S65" s="3" t="s">
        <v>1452</v>
      </c>
      <c r="T65" s="3" t="s">
        <v>1452</v>
      </c>
      <c r="U65" s="3" t="s">
        <v>1452</v>
      </c>
      <c r="V65" s="3" t="s">
        <v>1452</v>
      </c>
      <c r="W65" s="3" t="s">
        <v>1452</v>
      </c>
      <c r="X65" s="3" t="s">
        <v>1452</v>
      </c>
      <c r="Y65" s="3" t="s">
        <v>1452</v>
      </c>
      <c r="Z65" s="3" t="s">
        <v>1452</v>
      </c>
      <c r="AA65" s="3" t="s">
        <v>2773</v>
      </c>
      <c r="AB65" s="3" t="s">
        <v>2774</v>
      </c>
      <c r="AC65" s="3" t="s">
        <v>2775</v>
      </c>
      <c r="AD65" s="3" t="s">
        <v>2776</v>
      </c>
      <c r="AE65" s="3" t="s">
        <v>2777</v>
      </c>
      <c r="AF65" s="3" t="s">
        <v>2778</v>
      </c>
      <c r="AG65" s="3" t="s">
        <v>2779</v>
      </c>
      <c r="AH65" s="3" t="s">
        <v>2780</v>
      </c>
      <c r="AI65" s="3" t="s">
        <v>2781</v>
      </c>
      <c r="AJ65" s="3" t="s">
        <v>1452</v>
      </c>
      <c r="AK65" s="3">
        <v>1</v>
      </c>
      <c r="AL65" s="3">
        <v>1</v>
      </c>
      <c r="AM65" s="3">
        <v>6</v>
      </c>
      <c r="AN65" s="3">
        <v>37</v>
      </c>
      <c r="AO65" s="3" t="s">
        <v>2652</v>
      </c>
      <c r="AP65" s="3" t="s">
        <v>2653</v>
      </c>
      <c r="AQ65" s="3" t="s">
        <v>2654</v>
      </c>
      <c r="AR65" s="3" t="s">
        <v>2782</v>
      </c>
      <c r="AS65" s="3" t="s">
        <v>1452</v>
      </c>
      <c r="AT65" s="3" t="s">
        <v>1452</v>
      </c>
      <c r="AU65" s="3" t="s">
        <v>2769</v>
      </c>
      <c r="AV65" s="3" t="s">
        <v>2783</v>
      </c>
      <c r="AW65" s="3" t="s">
        <v>2784</v>
      </c>
      <c r="AX65" s="3">
        <v>5</v>
      </c>
      <c r="AY65" s="3">
        <v>11</v>
      </c>
      <c r="AZ65" s="3" t="s">
        <v>1452</v>
      </c>
      <c r="BA65" s="3" t="s">
        <v>1452</v>
      </c>
      <c r="BB65" s="3" t="s">
        <v>1452</v>
      </c>
      <c r="BC65" s="3" t="s">
        <v>1452</v>
      </c>
      <c r="BD65" s="3" t="s">
        <v>1452</v>
      </c>
      <c r="BE65" s="3" t="s">
        <v>1452</v>
      </c>
      <c r="BF65" s="3" t="s">
        <v>2785</v>
      </c>
      <c r="BG65" s="3" t="s">
        <v>1452</v>
      </c>
      <c r="BH65" s="3" t="s">
        <v>1452</v>
      </c>
      <c r="BI65" s="3">
        <v>11</v>
      </c>
      <c r="BJ65" s="3" t="s">
        <v>2787</v>
      </c>
      <c r="BK65" s="3" t="s">
        <v>1493</v>
      </c>
      <c r="BL65" s="3" t="s">
        <v>2788</v>
      </c>
      <c r="BM65" s="3" t="s">
        <v>2789</v>
      </c>
      <c r="BN65" s="3">
        <v>34786531</v>
      </c>
      <c r="BO65" s="3" t="s">
        <v>1683</v>
      </c>
      <c r="BP65" s="3" t="s">
        <v>1452</v>
      </c>
      <c r="BQ65" s="3" t="s">
        <v>1452</v>
      </c>
      <c r="BR65" s="3" t="s">
        <v>1474</v>
      </c>
      <c r="BS65" s="3" t="s">
        <v>2790</v>
      </c>
      <c r="BT65" s="3" t="str">
        <f>HYPERLINK("https%3A%2F%2Fwww.webofscience.com%2Fwos%2Fwoscc%2Ffull-record%2FWOS:000723029300004","View Full Record in Web of Science")</f>
        <v>View Full Record in Web of Science</v>
      </c>
    </row>
    <row r="66" spans="1:72" x14ac:dyDescent="0.3">
      <c r="A66" s="3">
        <v>65</v>
      </c>
      <c r="B66" s="3" t="s">
        <v>2793</v>
      </c>
      <c r="C66" s="3">
        <v>2012</v>
      </c>
      <c r="D66" s="3" t="s">
        <v>2439</v>
      </c>
      <c r="E66" s="3" t="s">
        <v>1452</v>
      </c>
      <c r="F66" s="3" t="s">
        <v>1452</v>
      </c>
      <c r="G66" s="3" t="s">
        <v>2796</v>
      </c>
      <c r="H66" s="3" t="s">
        <v>2794</v>
      </c>
      <c r="I66" s="3" t="s">
        <v>2795</v>
      </c>
      <c r="J66" s="3" t="s">
        <v>61</v>
      </c>
      <c r="K66" s="3" t="s">
        <v>62</v>
      </c>
      <c r="L66" s="3">
        <v>41</v>
      </c>
      <c r="M66" s="3" t="s">
        <v>2791</v>
      </c>
      <c r="N66" s="3" t="s">
        <v>1452</v>
      </c>
      <c r="O66" s="3" t="s">
        <v>1452</v>
      </c>
      <c r="P66" s="3" t="s">
        <v>1452</v>
      </c>
      <c r="Q66" s="3" t="s">
        <v>2792</v>
      </c>
      <c r="R66" s="3" t="s">
        <v>1452</v>
      </c>
      <c r="S66" s="3" t="s">
        <v>1452</v>
      </c>
      <c r="T66" s="3" t="s">
        <v>1452</v>
      </c>
      <c r="U66" s="3" t="s">
        <v>1452</v>
      </c>
      <c r="V66" s="3" t="s">
        <v>1452</v>
      </c>
      <c r="W66" s="3" t="s">
        <v>1452</v>
      </c>
      <c r="X66" s="3" t="s">
        <v>1452</v>
      </c>
      <c r="Y66" s="3" t="s">
        <v>1452</v>
      </c>
      <c r="Z66" s="3" t="s">
        <v>1452</v>
      </c>
      <c r="AA66" s="3" t="s">
        <v>2797</v>
      </c>
      <c r="AB66" s="3" t="s">
        <v>2798</v>
      </c>
      <c r="AC66" s="3" t="s">
        <v>2799</v>
      </c>
      <c r="AD66" s="3" t="s">
        <v>1452</v>
      </c>
      <c r="AE66" s="3" t="s">
        <v>1452</v>
      </c>
      <c r="AF66" s="3" t="s">
        <v>1452</v>
      </c>
      <c r="AG66" s="3" t="s">
        <v>2800</v>
      </c>
      <c r="AH66" s="3" t="s">
        <v>2800</v>
      </c>
      <c r="AI66" s="3" t="s">
        <v>2801</v>
      </c>
      <c r="AJ66" s="3" t="s">
        <v>1452</v>
      </c>
      <c r="AK66" s="3">
        <v>19</v>
      </c>
      <c r="AL66" s="3">
        <v>19</v>
      </c>
      <c r="AM66" s="3">
        <v>0</v>
      </c>
      <c r="AN66" s="3">
        <v>30</v>
      </c>
      <c r="AO66" s="3" t="s">
        <v>2449</v>
      </c>
      <c r="AP66" s="3" t="s">
        <v>2450</v>
      </c>
      <c r="AQ66" s="3" t="s">
        <v>2451</v>
      </c>
      <c r="AR66" s="3" t="s">
        <v>2452</v>
      </c>
      <c r="AS66" s="3" t="s">
        <v>1452</v>
      </c>
      <c r="AT66" s="3" t="s">
        <v>1452</v>
      </c>
      <c r="AU66" s="3" t="s">
        <v>2453</v>
      </c>
      <c r="AV66" s="3" t="s">
        <v>2454</v>
      </c>
      <c r="AW66" s="3" t="s">
        <v>2802</v>
      </c>
      <c r="AX66" s="3">
        <v>12</v>
      </c>
      <c r="AY66" s="3">
        <v>1</v>
      </c>
      <c r="AZ66" s="3" t="s">
        <v>1452</v>
      </c>
      <c r="BA66" s="3" t="s">
        <v>1452</v>
      </c>
      <c r="BB66" s="3" t="s">
        <v>1452</v>
      </c>
      <c r="BC66" s="3" t="s">
        <v>1452</v>
      </c>
      <c r="BD66" s="3" t="s">
        <v>1452</v>
      </c>
      <c r="BE66" s="3" t="s">
        <v>1452</v>
      </c>
      <c r="BF66" s="3">
        <v>1897</v>
      </c>
      <c r="BG66" s="3" t="s">
        <v>1452</v>
      </c>
      <c r="BH66" s="3" t="s">
        <v>1452</v>
      </c>
      <c r="BI66" s="3">
        <v>18</v>
      </c>
      <c r="BJ66" s="3" t="s">
        <v>2456</v>
      </c>
      <c r="BK66" s="3" t="s">
        <v>1493</v>
      </c>
      <c r="BL66" s="3" t="s">
        <v>2456</v>
      </c>
      <c r="BM66" s="3" t="s">
        <v>2803</v>
      </c>
      <c r="BN66" s="3">
        <v>22233146</v>
      </c>
      <c r="BO66" s="3" t="s">
        <v>1452</v>
      </c>
      <c r="BP66" s="3" t="s">
        <v>1452</v>
      </c>
      <c r="BQ66" s="3" t="s">
        <v>1452</v>
      </c>
      <c r="BR66" s="3" t="s">
        <v>1474</v>
      </c>
      <c r="BS66" s="3" t="s">
        <v>2804</v>
      </c>
      <c r="BT66" s="3" t="str">
        <f>HYPERLINK("https%3A%2F%2Fwww.webofscience.com%2Fwos%2Fwoscc%2Ffull-record%2FWOS:000318410500014","View Full Record in Web of Science")</f>
        <v>View Full Record in Web of Science</v>
      </c>
    </row>
    <row r="67" spans="1:72" x14ac:dyDescent="0.3">
      <c r="A67" s="3">
        <v>66</v>
      </c>
      <c r="B67" s="3" t="s">
        <v>2807</v>
      </c>
      <c r="C67" s="3">
        <v>2022</v>
      </c>
      <c r="D67" s="3" t="s">
        <v>2808</v>
      </c>
      <c r="E67" s="3" t="s">
        <v>288</v>
      </c>
      <c r="F67" s="3" t="str">
        <f>HYPERLINK("http://dx.doi.org/10.3390/ijerph192013392","http://dx.doi.org/10.3390/ijerph192013392")</f>
        <v>http://dx.doi.org/10.3390/ijerph192013392</v>
      </c>
      <c r="G67" s="3" t="s">
        <v>2811</v>
      </c>
      <c r="H67" s="3" t="s">
        <v>2809</v>
      </c>
      <c r="I67" s="3" t="s">
        <v>2810</v>
      </c>
      <c r="J67" s="3" t="s">
        <v>61</v>
      </c>
      <c r="K67" s="3" t="s">
        <v>62</v>
      </c>
      <c r="L67" s="3">
        <v>61</v>
      </c>
      <c r="M67" s="3" t="s">
        <v>2805</v>
      </c>
      <c r="N67" s="3" t="s">
        <v>1452</v>
      </c>
      <c r="O67" s="3" t="s">
        <v>1452</v>
      </c>
      <c r="P67" s="3" t="s">
        <v>1452</v>
      </c>
      <c r="Q67" s="3" t="s">
        <v>2806</v>
      </c>
      <c r="R67" s="3" t="s">
        <v>1452</v>
      </c>
      <c r="S67" s="3" t="s">
        <v>1452</v>
      </c>
      <c r="T67" s="3" t="s">
        <v>1452</v>
      </c>
      <c r="U67" s="3" t="s">
        <v>1452</v>
      </c>
      <c r="V67" s="3" t="s">
        <v>1452</v>
      </c>
      <c r="W67" s="3" t="s">
        <v>1452</v>
      </c>
      <c r="X67" s="3" t="s">
        <v>1452</v>
      </c>
      <c r="Y67" s="3" t="s">
        <v>1452</v>
      </c>
      <c r="Z67" s="3" t="s">
        <v>1452</v>
      </c>
      <c r="AA67" s="3" t="s">
        <v>2812</v>
      </c>
      <c r="AB67" s="3" t="s">
        <v>2813</v>
      </c>
      <c r="AC67" s="3" t="s">
        <v>2814</v>
      </c>
      <c r="AD67" s="3" t="s">
        <v>2815</v>
      </c>
      <c r="AE67" s="3" t="s">
        <v>2816</v>
      </c>
      <c r="AF67" s="3" t="s">
        <v>2817</v>
      </c>
      <c r="AG67" s="3" t="s">
        <v>2818</v>
      </c>
      <c r="AH67" s="3" t="s">
        <v>2819</v>
      </c>
      <c r="AI67" s="3" t="s">
        <v>289</v>
      </c>
      <c r="AJ67" s="3" t="s">
        <v>1452</v>
      </c>
      <c r="AK67" s="3">
        <v>0</v>
      </c>
      <c r="AL67" s="3">
        <v>0</v>
      </c>
      <c r="AM67" s="3">
        <v>4</v>
      </c>
      <c r="AN67" s="3">
        <v>15</v>
      </c>
      <c r="AO67" s="3" t="s">
        <v>238</v>
      </c>
      <c r="AP67" s="3" t="s">
        <v>1722</v>
      </c>
      <c r="AQ67" s="3" t="s">
        <v>1723</v>
      </c>
      <c r="AR67" s="3" t="s">
        <v>1452</v>
      </c>
      <c r="AS67" s="3" t="s">
        <v>2820</v>
      </c>
      <c r="AT67" s="3" t="s">
        <v>1452</v>
      </c>
      <c r="AU67" s="3" t="s">
        <v>2821</v>
      </c>
      <c r="AV67" s="3" t="s">
        <v>290</v>
      </c>
      <c r="AW67" s="3" t="s">
        <v>2223</v>
      </c>
      <c r="AX67" s="3">
        <v>19</v>
      </c>
      <c r="AY67" s="3">
        <v>20</v>
      </c>
      <c r="AZ67" s="3" t="s">
        <v>1452</v>
      </c>
      <c r="BA67" s="3" t="s">
        <v>1452</v>
      </c>
      <c r="BB67" s="3" t="s">
        <v>1452</v>
      </c>
      <c r="BC67" s="3" t="s">
        <v>1452</v>
      </c>
      <c r="BD67" s="3" t="s">
        <v>1452</v>
      </c>
      <c r="BE67" s="3" t="s">
        <v>1452</v>
      </c>
      <c r="BF67" s="3">
        <v>13392</v>
      </c>
      <c r="BG67" s="3" t="s">
        <v>1452</v>
      </c>
      <c r="BH67" s="3" t="s">
        <v>1452</v>
      </c>
      <c r="BI67" s="3">
        <v>29</v>
      </c>
      <c r="BJ67" s="3" t="s">
        <v>2787</v>
      </c>
      <c r="BK67" s="3" t="s">
        <v>1493</v>
      </c>
      <c r="BL67" s="3" t="s">
        <v>2788</v>
      </c>
      <c r="BM67" s="3" t="s">
        <v>2822</v>
      </c>
      <c r="BN67" s="3">
        <v>36293972</v>
      </c>
      <c r="BO67" s="3" t="s">
        <v>1683</v>
      </c>
      <c r="BP67" s="3" t="s">
        <v>1452</v>
      </c>
      <c r="BQ67" s="3" t="s">
        <v>1452</v>
      </c>
      <c r="BR67" s="3" t="s">
        <v>1474</v>
      </c>
      <c r="BS67" s="3" t="s">
        <v>2823</v>
      </c>
      <c r="BT67" s="3" t="str">
        <f>HYPERLINK("https%3A%2F%2Fwww.webofscience.com%2Fwos%2Fwoscc%2Ffull-record%2FWOS:000872981200001","View Full Record in Web of Science")</f>
        <v>View Full Record in Web of Science</v>
      </c>
    </row>
    <row r="68" spans="1:72" x14ac:dyDescent="0.3">
      <c r="A68" s="3">
        <v>67</v>
      </c>
      <c r="B68" s="3" t="s">
        <v>2826</v>
      </c>
      <c r="C68" s="3">
        <v>2024</v>
      </c>
      <c r="D68" s="3" t="s">
        <v>2827</v>
      </c>
      <c r="E68" s="3" t="s">
        <v>2841</v>
      </c>
      <c r="F68" s="3" t="str">
        <f>HYPERLINK("http://dx.doi.org/10.1002/pan3.10621","http://dx.doi.org/10.1002/pan3.10621")</f>
        <v>http://dx.doi.org/10.1002/pan3.10621</v>
      </c>
      <c r="G68" s="3" t="s">
        <v>2830</v>
      </c>
      <c r="H68" s="3" t="s">
        <v>2828</v>
      </c>
      <c r="I68" s="3" t="s">
        <v>2829</v>
      </c>
      <c r="J68" s="3" t="s">
        <v>61</v>
      </c>
      <c r="K68" s="3" t="s">
        <v>62</v>
      </c>
      <c r="L68" s="3">
        <v>108</v>
      </c>
      <c r="M68" s="3" t="s">
        <v>2824</v>
      </c>
      <c r="N68" s="3" t="s">
        <v>1452</v>
      </c>
      <c r="O68" s="3" t="s">
        <v>1452</v>
      </c>
      <c r="P68" s="3" t="s">
        <v>1452</v>
      </c>
      <c r="Q68" s="3" t="s">
        <v>2825</v>
      </c>
      <c r="R68" s="3" t="s">
        <v>1452</v>
      </c>
      <c r="S68" s="3" t="s">
        <v>1452</v>
      </c>
      <c r="T68" s="3" t="s">
        <v>1452</v>
      </c>
      <c r="U68" s="3" t="s">
        <v>1452</v>
      </c>
      <c r="V68" s="3" t="s">
        <v>1452</v>
      </c>
      <c r="W68" s="3" t="s">
        <v>1452</v>
      </c>
      <c r="X68" s="3" t="s">
        <v>1452</v>
      </c>
      <c r="Y68" s="3" t="s">
        <v>1452</v>
      </c>
      <c r="Z68" s="3" t="s">
        <v>1452</v>
      </c>
      <c r="AA68" s="3" t="s">
        <v>2831</v>
      </c>
      <c r="AB68" s="3" t="s">
        <v>2832</v>
      </c>
      <c r="AC68" s="3" t="s">
        <v>2833</v>
      </c>
      <c r="AD68" s="3" t="s">
        <v>2834</v>
      </c>
      <c r="AE68" s="3" t="s">
        <v>1452</v>
      </c>
      <c r="AF68" s="3" t="s">
        <v>2835</v>
      </c>
      <c r="AG68" s="3" t="s">
        <v>2836</v>
      </c>
      <c r="AH68" s="3" t="s">
        <v>2836</v>
      </c>
      <c r="AI68" s="3" t="s">
        <v>2837</v>
      </c>
      <c r="AJ68" s="3" t="s">
        <v>1452</v>
      </c>
      <c r="AK68" s="3">
        <v>1</v>
      </c>
      <c r="AL68" s="3">
        <v>1</v>
      </c>
      <c r="AM68" s="3">
        <v>1</v>
      </c>
      <c r="AN68" s="3">
        <v>1</v>
      </c>
      <c r="AO68" s="3" t="s">
        <v>1891</v>
      </c>
      <c r="AP68" s="3" t="s">
        <v>1892</v>
      </c>
      <c r="AQ68" s="3" t="s">
        <v>1893</v>
      </c>
      <c r="AR68" s="3" t="s">
        <v>1452</v>
      </c>
      <c r="AS68" s="3" t="s">
        <v>2838</v>
      </c>
      <c r="AT68" s="3" t="s">
        <v>1452</v>
      </c>
      <c r="AU68" s="3" t="s">
        <v>2839</v>
      </c>
      <c r="AV68" s="3" t="s">
        <v>2840</v>
      </c>
      <c r="AW68" s="3" t="s">
        <v>2149</v>
      </c>
      <c r="AX68" s="3">
        <v>6</v>
      </c>
      <c r="AY68" s="3">
        <v>2</v>
      </c>
      <c r="AZ68" s="3" t="s">
        <v>1452</v>
      </c>
      <c r="BA68" s="3" t="s">
        <v>1452</v>
      </c>
      <c r="BB68" s="3" t="s">
        <v>1452</v>
      </c>
      <c r="BC68" s="3" t="s">
        <v>1452</v>
      </c>
      <c r="BD68" s="3">
        <v>865</v>
      </c>
      <c r="BE68" s="3">
        <v>881</v>
      </c>
      <c r="BF68" s="3" t="s">
        <v>1452</v>
      </c>
      <c r="BG68" s="3" t="s">
        <v>1452</v>
      </c>
      <c r="BH68" s="3" t="s">
        <v>2842</v>
      </c>
      <c r="BI68" s="3">
        <v>17</v>
      </c>
      <c r="BJ68" s="3" t="s">
        <v>2843</v>
      </c>
      <c r="BK68" s="3" t="s">
        <v>1565</v>
      </c>
      <c r="BL68" s="3" t="s">
        <v>2844</v>
      </c>
      <c r="BM68" s="3" t="s">
        <v>2845</v>
      </c>
      <c r="BN68" s="3" t="s">
        <v>1452</v>
      </c>
      <c r="BO68" s="3" t="s">
        <v>1496</v>
      </c>
      <c r="BP68" s="3" t="s">
        <v>1452</v>
      </c>
      <c r="BQ68" s="3" t="s">
        <v>1452</v>
      </c>
      <c r="BR68" s="3" t="s">
        <v>1474</v>
      </c>
      <c r="BS68" s="3" t="s">
        <v>2846</v>
      </c>
      <c r="BT68" s="3" t="str">
        <f>HYPERLINK("https%3A%2F%2Fwww.webofscience.com%2Fwos%2Fwoscc%2Ffull-record%2FWOS:001174298200001","View Full Record in Web of Science")</f>
        <v>View Full Record in Web of Science</v>
      </c>
    </row>
    <row r="69" spans="1:72" x14ac:dyDescent="0.3">
      <c r="A69" s="3">
        <v>68</v>
      </c>
      <c r="B69" s="3" t="s">
        <v>2849</v>
      </c>
      <c r="C69" s="3">
        <v>2014</v>
      </c>
      <c r="D69" s="3" t="s">
        <v>2850</v>
      </c>
      <c r="E69" s="3" t="s">
        <v>2866</v>
      </c>
      <c r="F69" s="3" t="str">
        <f>HYPERLINK("http://dx.doi.org/10.1371/journal.pmed.1001626","http://dx.doi.org/10.1371/journal.pmed.1001626")</f>
        <v>http://dx.doi.org/10.1371/journal.pmed.1001626</v>
      </c>
      <c r="G69" s="3" t="s">
        <v>2852</v>
      </c>
      <c r="H69" s="3" t="s">
        <v>1452</v>
      </c>
      <c r="I69" s="3" t="s">
        <v>2851</v>
      </c>
      <c r="J69" s="3" t="s">
        <v>61</v>
      </c>
      <c r="K69" s="3" t="s">
        <v>62</v>
      </c>
      <c r="L69" s="3">
        <v>87</v>
      </c>
      <c r="M69" s="3" t="s">
        <v>2847</v>
      </c>
      <c r="N69" s="3" t="s">
        <v>1452</v>
      </c>
      <c r="O69" s="3" t="s">
        <v>1452</v>
      </c>
      <c r="P69" s="3" t="s">
        <v>1452</v>
      </c>
      <c r="Q69" s="3" t="s">
        <v>2848</v>
      </c>
      <c r="R69" s="3" t="s">
        <v>1452</v>
      </c>
      <c r="S69" s="3" t="s">
        <v>1452</v>
      </c>
      <c r="T69" s="3" t="s">
        <v>1452</v>
      </c>
      <c r="U69" s="3" t="s">
        <v>1452</v>
      </c>
      <c r="V69" s="3" t="s">
        <v>1452</v>
      </c>
      <c r="W69" s="3" t="s">
        <v>1452</v>
      </c>
      <c r="X69" s="3" t="s">
        <v>1452</v>
      </c>
      <c r="Y69" s="3" t="s">
        <v>1452</v>
      </c>
      <c r="Z69" s="3" t="s">
        <v>1452</v>
      </c>
      <c r="AA69" s="3" t="s">
        <v>2853</v>
      </c>
      <c r="AB69" s="3" t="s">
        <v>2854</v>
      </c>
      <c r="AC69" s="3" t="s">
        <v>2855</v>
      </c>
      <c r="AD69" s="3" t="s">
        <v>2856</v>
      </c>
      <c r="AE69" s="3" t="s">
        <v>2857</v>
      </c>
      <c r="AF69" s="3" t="s">
        <v>2858</v>
      </c>
      <c r="AG69" s="3" t="s">
        <v>2859</v>
      </c>
      <c r="AH69" s="3" t="s">
        <v>2860</v>
      </c>
      <c r="AI69" s="3" t="s">
        <v>2861</v>
      </c>
      <c r="AJ69" s="3" t="s">
        <v>1452</v>
      </c>
      <c r="AK69" s="3">
        <v>128</v>
      </c>
      <c r="AL69" s="3">
        <v>142</v>
      </c>
      <c r="AM69" s="3">
        <v>0</v>
      </c>
      <c r="AN69" s="3">
        <v>122</v>
      </c>
      <c r="AO69" s="3" t="s">
        <v>1850</v>
      </c>
      <c r="AP69" s="3" t="s">
        <v>1851</v>
      </c>
      <c r="AQ69" s="3" t="s">
        <v>1852</v>
      </c>
      <c r="AR69" s="3" t="s">
        <v>2862</v>
      </c>
      <c r="AS69" s="3" t="s">
        <v>2863</v>
      </c>
      <c r="AT69" s="3" t="s">
        <v>1452</v>
      </c>
      <c r="AU69" s="3" t="s">
        <v>2864</v>
      </c>
      <c r="AV69" s="3" t="s">
        <v>2865</v>
      </c>
      <c r="AW69" s="3" t="s">
        <v>2149</v>
      </c>
      <c r="AX69" s="3">
        <v>11</v>
      </c>
      <c r="AY69" s="3">
        <v>4</v>
      </c>
      <c r="AZ69" s="3" t="s">
        <v>1452</v>
      </c>
      <c r="BA69" s="3" t="s">
        <v>1452</v>
      </c>
      <c r="BB69" s="3" t="s">
        <v>1452</v>
      </c>
      <c r="BC69" s="3" t="s">
        <v>1452</v>
      </c>
      <c r="BD69" s="3" t="s">
        <v>1452</v>
      </c>
      <c r="BE69" s="3" t="s">
        <v>1452</v>
      </c>
      <c r="BF69" s="3" t="s">
        <v>1452</v>
      </c>
      <c r="BG69" s="3" t="s">
        <v>1452</v>
      </c>
      <c r="BH69" s="3" t="s">
        <v>1452</v>
      </c>
      <c r="BI69" s="3">
        <v>17</v>
      </c>
      <c r="BJ69" s="3" t="s">
        <v>2867</v>
      </c>
      <c r="BK69" s="3" t="s">
        <v>1493</v>
      </c>
      <c r="BL69" s="3" t="s">
        <v>2868</v>
      </c>
      <c r="BM69" s="3" t="s">
        <v>2869</v>
      </c>
      <c r="BN69" s="3">
        <v>24714528</v>
      </c>
      <c r="BO69" s="3" t="s">
        <v>2870</v>
      </c>
      <c r="BP69" s="3" t="s">
        <v>1452</v>
      </c>
      <c r="BQ69" s="3" t="s">
        <v>1452</v>
      </c>
      <c r="BR69" s="3" t="s">
        <v>1474</v>
      </c>
      <c r="BS69" s="3" t="s">
        <v>2871</v>
      </c>
      <c r="BT69" s="3" t="str">
        <f>HYPERLINK("https%3A%2F%2Fwww.webofscience.com%2Fwos%2Fwoscc%2Ffull-record%2FWOS:000335465800010","View Full Record in Web of Science")</f>
        <v>View Full Record in Web of Science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09B6-F9B8-49D2-A3F1-2A4D58783C65}">
  <dimension ref="A1:AU90"/>
  <sheetViews>
    <sheetView zoomScale="95" zoomScaleNormal="95" workbookViewId="0"/>
  </sheetViews>
  <sheetFormatPr defaultColWidth="255.6640625" defaultRowHeight="14.4" x14ac:dyDescent="0.3"/>
  <cols>
    <col min="1" max="1" width="15.21875" bestFit="1" customWidth="1"/>
    <col min="2" max="2" width="204" bestFit="1" customWidth="1"/>
    <col min="3" max="3" width="8.109375" bestFit="1" customWidth="1"/>
    <col min="4" max="4" width="239.21875" bestFit="1" customWidth="1"/>
    <col min="5" max="5" width="32.5546875" bestFit="1" customWidth="1"/>
    <col min="6" max="6" width="144.88671875" bestFit="1" customWidth="1"/>
    <col min="7" max="9" width="255.77734375" bestFit="1" customWidth="1"/>
    <col min="10" max="10" width="31.5546875" bestFit="1" customWidth="1"/>
    <col min="11" max="11" width="18" bestFit="1" customWidth="1"/>
    <col min="12" max="12" width="11.33203125" bestFit="1" customWidth="1"/>
    <col min="13" max="13" width="139.5546875" bestFit="1" customWidth="1"/>
    <col min="14" max="14" width="255.77734375" bestFit="1" customWidth="1"/>
    <col min="15" max="15" width="170.88671875" bestFit="1" customWidth="1"/>
    <col min="16" max="16" width="11.6640625" bestFit="1" customWidth="1"/>
    <col min="17" max="17" width="9.109375" bestFit="1" customWidth="1"/>
    <col min="18" max="18" width="10.44140625" bestFit="1" customWidth="1"/>
    <col min="19" max="19" width="12.6640625" bestFit="1" customWidth="1"/>
    <col min="20" max="20" width="12.21875" bestFit="1" customWidth="1"/>
    <col min="21" max="21" width="13.77734375" bestFit="1" customWidth="1"/>
    <col min="22" max="23" width="255.77734375" bestFit="1" customWidth="1"/>
    <col min="24" max="24" width="31" bestFit="1" customWidth="1"/>
    <col min="25" max="25" width="175.33203125" bestFit="1" customWidth="1"/>
    <col min="26" max="26" width="14.88671875" bestFit="1" customWidth="1"/>
    <col min="27" max="27" width="16.88671875" bestFit="1" customWidth="1"/>
    <col min="28" max="30" width="255.77734375" bestFit="1" customWidth="1"/>
    <col min="31" max="31" width="200.77734375" bestFit="1" customWidth="1"/>
    <col min="32" max="32" width="255.77734375" bestFit="1" customWidth="1"/>
    <col min="33" max="33" width="49.6640625" bestFit="1" customWidth="1"/>
    <col min="34" max="34" width="199.6640625" bestFit="1" customWidth="1"/>
    <col min="35" max="35" width="192.6640625" bestFit="1" customWidth="1"/>
    <col min="36" max="36" width="38.88671875" bestFit="1" customWidth="1"/>
    <col min="37" max="37" width="22.21875" bestFit="1" customWidth="1"/>
    <col min="38" max="38" width="19.44140625" bestFit="1" customWidth="1"/>
    <col min="39" max="39" width="18.44140625" bestFit="1" customWidth="1"/>
    <col min="40" max="40" width="139.44140625" bestFit="1" customWidth="1"/>
    <col min="41" max="41" width="10.77734375" bestFit="1" customWidth="1"/>
    <col min="42" max="42" width="13.77734375" bestFit="1" customWidth="1"/>
    <col min="43" max="43" width="157" bestFit="1" customWidth="1"/>
    <col min="44" max="44" width="19.44140625" bestFit="1" customWidth="1"/>
    <col min="45" max="45" width="94.33203125" bestFit="1" customWidth="1"/>
    <col min="46" max="46" width="10.44140625" bestFit="1" customWidth="1"/>
    <col min="47" max="47" width="17.77734375" bestFit="1" customWidth="1"/>
  </cols>
  <sheetData>
    <row r="1" spans="1:47" x14ac:dyDescent="0.3">
      <c r="A1" s="1" t="s">
        <v>2872</v>
      </c>
      <c r="B1" s="1" t="s">
        <v>3</v>
      </c>
      <c r="C1" s="1" t="s">
        <v>4</v>
      </c>
      <c r="D1" s="1" t="s">
        <v>5</v>
      </c>
      <c r="E1" s="1" t="s">
        <v>13</v>
      </c>
      <c r="F1" s="1" t="s">
        <v>14</v>
      </c>
      <c r="G1" s="1" t="s">
        <v>17</v>
      </c>
      <c r="H1" s="1" t="s">
        <v>18</v>
      </c>
      <c r="I1" s="1" t="s">
        <v>19</v>
      </c>
      <c r="J1" s="1" t="s">
        <v>39</v>
      </c>
      <c r="K1" s="1" t="s">
        <v>41</v>
      </c>
      <c r="L1" s="1" t="s">
        <v>12</v>
      </c>
      <c r="M1" s="1" t="s">
        <v>0</v>
      </c>
      <c r="N1" s="1" t="s">
        <v>1</v>
      </c>
      <c r="O1" s="1" t="s">
        <v>2</v>
      </c>
      <c r="P1" s="1" t="s">
        <v>6</v>
      </c>
      <c r="Q1" s="1" t="s">
        <v>7</v>
      </c>
      <c r="R1" s="1" t="s">
        <v>8</v>
      </c>
      <c r="S1" s="1" t="s">
        <v>9</v>
      </c>
      <c r="T1" s="1" t="s">
        <v>10</v>
      </c>
      <c r="U1" s="1" t="s">
        <v>11</v>
      </c>
      <c r="V1" s="1" t="s">
        <v>15</v>
      </c>
      <c r="W1" s="1" t="s">
        <v>16</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40</v>
      </c>
      <c r="AR1" s="1" t="s">
        <v>42</v>
      </c>
      <c r="AS1" s="1" t="s">
        <v>43</v>
      </c>
      <c r="AT1" s="1" t="s">
        <v>44</v>
      </c>
      <c r="AU1" s="1" t="s">
        <v>45</v>
      </c>
    </row>
    <row r="2" spans="1:47" x14ac:dyDescent="0.3">
      <c r="A2" s="3">
        <v>1</v>
      </c>
      <c r="B2" s="3" t="s">
        <v>49</v>
      </c>
      <c r="C2" s="3">
        <v>2017</v>
      </c>
      <c r="D2" s="3" t="s">
        <v>50</v>
      </c>
      <c r="E2" s="3" t="s">
        <v>52</v>
      </c>
      <c r="F2" s="6" t="s">
        <v>53</v>
      </c>
      <c r="G2" s="3" t="s">
        <v>56</v>
      </c>
      <c r="H2" s="3"/>
      <c r="I2" s="3" t="s">
        <v>57</v>
      </c>
      <c r="J2" s="3" t="s">
        <v>61</v>
      </c>
      <c r="K2" s="3" t="s">
        <v>62</v>
      </c>
      <c r="L2" s="3">
        <v>49</v>
      </c>
      <c r="M2" s="3" t="s">
        <v>46</v>
      </c>
      <c r="N2" s="3" t="s">
        <v>47</v>
      </c>
      <c r="O2" s="3" t="s">
        <v>48</v>
      </c>
      <c r="P2" s="3">
        <v>12</v>
      </c>
      <c r="Q2" s="3">
        <v>4</v>
      </c>
      <c r="R2" s="3" t="s">
        <v>51</v>
      </c>
      <c r="S2" s="3"/>
      <c r="T2" s="3"/>
      <c r="U2" s="3"/>
      <c r="V2" s="3" t="s">
        <v>54</v>
      </c>
      <c r="W2" s="3" t="s">
        <v>55</v>
      </c>
      <c r="X2" s="3"/>
      <c r="Y2" s="3"/>
      <c r="Z2" s="3"/>
      <c r="AA2" s="3"/>
      <c r="AB2" s="3"/>
      <c r="AC2" s="3"/>
      <c r="AD2" s="3" t="s">
        <v>58</v>
      </c>
      <c r="AE2" s="3"/>
      <c r="AF2" s="3"/>
      <c r="AG2" s="3" t="s">
        <v>59</v>
      </c>
      <c r="AH2" s="3"/>
      <c r="AI2" s="3"/>
      <c r="AJ2" s="3"/>
      <c r="AK2" s="3"/>
      <c r="AL2" s="3"/>
      <c r="AM2" s="3">
        <v>19326203</v>
      </c>
      <c r="AN2" s="3"/>
      <c r="AO2" s="3" t="s">
        <v>60</v>
      </c>
      <c r="AP2" s="3">
        <v>28403158</v>
      </c>
      <c r="AQ2" s="3" t="s">
        <v>50</v>
      </c>
      <c r="AR2" s="3" t="s">
        <v>63</v>
      </c>
      <c r="AS2" s="3" t="s">
        <v>64</v>
      </c>
      <c r="AT2" s="3" t="s">
        <v>65</v>
      </c>
      <c r="AU2" s="3" t="s">
        <v>66</v>
      </c>
    </row>
    <row r="3" spans="1:47" x14ac:dyDescent="0.3">
      <c r="A3" s="3">
        <v>2</v>
      </c>
      <c r="B3" s="3" t="s">
        <v>70</v>
      </c>
      <c r="C3" s="3">
        <v>2022</v>
      </c>
      <c r="D3" s="3" t="s">
        <v>71</v>
      </c>
      <c r="E3" s="3" t="s">
        <v>72</v>
      </c>
      <c r="F3" s="3" t="s">
        <v>73</v>
      </c>
      <c r="G3" s="3" t="s">
        <v>76</v>
      </c>
      <c r="H3" s="3" t="s">
        <v>77</v>
      </c>
      <c r="I3" s="3" t="s">
        <v>78</v>
      </c>
      <c r="J3" s="3" t="s">
        <v>61</v>
      </c>
      <c r="K3" s="3" t="s">
        <v>62</v>
      </c>
      <c r="L3" s="3">
        <v>3</v>
      </c>
      <c r="M3" s="3" t="s">
        <v>67</v>
      </c>
      <c r="N3" s="3" t="s">
        <v>68</v>
      </c>
      <c r="O3" s="3" t="s">
        <v>69</v>
      </c>
      <c r="P3" s="3">
        <v>42</v>
      </c>
      <c r="Q3" s="3">
        <v>3</v>
      </c>
      <c r="R3" s="3"/>
      <c r="S3" s="3">
        <v>87</v>
      </c>
      <c r="T3" s="3">
        <v>98</v>
      </c>
      <c r="U3" s="3">
        <v>11</v>
      </c>
      <c r="V3" s="3" t="s">
        <v>74</v>
      </c>
      <c r="W3" s="3" t="s">
        <v>75</v>
      </c>
      <c r="X3" s="3"/>
      <c r="Y3" s="3"/>
      <c r="Z3" s="3"/>
      <c r="AA3" s="3"/>
      <c r="AB3" s="3"/>
      <c r="AC3" s="3"/>
      <c r="AD3" s="3" t="s">
        <v>79</v>
      </c>
      <c r="AE3" s="3" t="s">
        <v>80</v>
      </c>
      <c r="AF3" s="3"/>
      <c r="AG3" s="3" t="s">
        <v>81</v>
      </c>
      <c r="AH3" s="3"/>
      <c r="AI3" s="3"/>
      <c r="AJ3" s="3"/>
      <c r="AK3" s="3"/>
      <c r="AL3" s="3"/>
      <c r="AM3" s="3">
        <v>2721716</v>
      </c>
      <c r="AN3" s="3"/>
      <c r="AO3" s="3" t="s">
        <v>82</v>
      </c>
      <c r="AP3" s="3"/>
      <c r="AQ3" s="3" t="s">
        <v>83</v>
      </c>
      <c r="AR3" s="3" t="s">
        <v>63</v>
      </c>
      <c r="AS3" s="3"/>
      <c r="AT3" s="3" t="s">
        <v>65</v>
      </c>
      <c r="AU3" s="3" t="s">
        <v>84</v>
      </c>
    </row>
    <row r="4" spans="1:47" x14ac:dyDescent="0.3">
      <c r="A4" s="3">
        <v>3</v>
      </c>
      <c r="B4" s="3" t="s">
        <v>88</v>
      </c>
      <c r="C4" s="3">
        <v>2020</v>
      </c>
      <c r="D4" s="3" t="s">
        <v>89</v>
      </c>
      <c r="E4" s="3" t="s">
        <v>90</v>
      </c>
      <c r="F4" s="3" t="s">
        <v>91</v>
      </c>
      <c r="G4" s="3" t="s">
        <v>94</v>
      </c>
      <c r="H4" s="3" t="s">
        <v>95</v>
      </c>
      <c r="I4" s="3" t="s">
        <v>96</v>
      </c>
      <c r="J4" s="3" t="s">
        <v>61</v>
      </c>
      <c r="K4" s="3" t="s">
        <v>105</v>
      </c>
      <c r="L4" s="3">
        <v>9</v>
      </c>
      <c r="M4" s="3" t="s">
        <v>85</v>
      </c>
      <c r="N4" s="3" t="s">
        <v>86</v>
      </c>
      <c r="O4" s="3" t="s">
        <v>87</v>
      </c>
      <c r="P4" s="3"/>
      <c r="Q4" s="3"/>
      <c r="R4" s="3">
        <v>9430362</v>
      </c>
      <c r="S4" s="3">
        <v>516</v>
      </c>
      <c r="T4" s="3">
        <v>521</v>
      </c>
      <c r="U4" s="3">
        <v>5</v>
      </c>
      <c r="V4" s="3" t="s">
        <v>92</v>
      </c>
      <c r="W4" s="3" t="s">
        <v>93</v>
      </c>
      <c r="X4" s="3"/>
      <c r="Y4" s="3"/>
      <c r="Z4" s="3"/>
      <c r="AA4" s="3"/>
      <c r="AB4" s="3"/>
      <c r="AC4" s="3"/>
      <c r="AD4" s="3" t="s">
        <v>97</v>
      </c>
      <c r="AE4" s="3"/>
      <c r="AF4" s="3" t="s">
        <v>98</v>
      </c>
      <c r="AG4" s="3" t="s">
        <v>99</v>
      </c>
      <c r="AH4" s="3"/>
      <c r="AI4" s="3" t="s">
        <v>100</v>
      </c>
      <c r="AJ4" s="3" t="s">
        <v>101</v>
      </c>
      <c r="AK4" s="3" t="s">
        <v>102</v>
      </c>
      <c r="AL4" s="3">
        <v>169083</v>
      </c>
      <c r="AM4" s="3"/>
      <c r="AN4" s="3" t="s">
        <v>103</v>
      </c>
      <c r="AO4" s="3"/>
      <c r="AP4" s="3"/>
      <c r="AQ4" s="3" t="s">
        <v>104</v>
      </c>
      <c r="AR4" s="3" t="s">
        <v>63</v>
      </c>
      <c r="AS4" s="3"/>
      <c r="AT4" s="3" t="s">
        <v>65</v>
      </c>
      <c r="AU4" s="3" t="s">
        <v>106</v>
      </c>
    </row>
    <row r="5" spans="1:47" x14ac:dyDescent="0.3">
      <c r="A5" s="3">
        <v>4</v>
      </c>
      <c r="B5" s="3" t="s">
        <v>110</v>
      </c>
      <c r="C5" s="3">
        <v>2024</v>
      </c>
      <c r="D5" s="3" t="s">
        <v>111</v>
      </c>
      <c r="E5" s="3" t="s">
        <v>112</v>
      </c>
      <c r="F5" s="3" t="s">
        <v>113</v>
      </c>
      <c r="G5" s="3" t="s">
        <v>116</v>
      </c>
      <c r="H5" s="3" t="s">
        <v>117</v>
      </c>
      <c r="I5" s="3" t="s">
        <v>118</v>
      </c>
      <c r="J5" s="3" t="s">
        <v>61</v>
      </c>
      <c r="K5" s="3" t="s">
        <v>62</v>
      </c>
      <c r="L5" s="3">
        <v>0</v>
      </c>
      <c r="M5" s="3" t="s">
        <v>107</v>
      </c>
      <c r="N5" s="3" t="s">
        <v>108</v>
      </c>
      <c r="O5" s="3" t="s">
        <v>109</v>
      </c>
      <c r="P5" s="3">
        <v>12</v>
      </c>
      <c r="Q5" s="3"/>
      <c r="R5" s="3"/>
      <c r="S5" s="3">
        <v>7942</v>
      </c>
      <c r="T5" s="3">
        <v>7951</v>
      </c>
      <c r="U5" s="3">
        <v>9</v>
      </c>
      <c r="V5" s="3" t="s">
        <v>114</v>
      </c>
      <c r="W5" s="3" t="s">
        <v>115</v>
      </c>
      <c r="X5" s="3"/>
      <c r="Y5" s="3"/>
      <c r="Z5" s="3"/>
      <c r="AA5" s="3"/>
      <c r="AB5" s="3"/>
      <c r="AC5" s="3"/>
      <c r="AD5" s="3" t="s">
        <v>119</v>
      </c>
      <c r="AE5" s="3" t="s">
        <v>120</v>
      </c>
      <c r="AF5" s="3"/>
      <c r="AG5" s="3" t="s">
        <v>99</v>
      </c>
      <c r="AH5" s="3"/>
      <c r="AI5" s="3"/>
      <c r="AJ5" s="3"/>
      <c r="AK5" s="3"/>
      <c r="AL5" s="3"/>
      <c r="AM5" s="3">
        <v>21693536</v>
      </c>
      <c r="AN5" s="3"/>
      <c r="AO5" s="3"/>
      <c r="AP5" s="3"/>
      <c r="AQ5" s="3" t="s">
        <v>111</v>
      </c>
      <c r="AR5" s="3" t="s">
        <v>63</v>
      </c>
      <c r="AS5" s="3" t="s">
        <v>121</v>
      </c>
      <c r="AT5" s="3" t="s">
        <v>65</v>
      </c>
      <c r="AU5" s="3" t="s">
        <v>122</v>
      </c>
    </row>
    <row r="6" spans="1:47" x14ac:dyDescent="0.3">
      <c r="A6" s="3">
        <v>5</v>
      </c>
      <c r="B6" s="3" t="s">
        <v>126</v>
      </c>
      <c r="C6" s="3">
        <v>2023</v>
      </c>
      <c r="D6" s="3" t="s">
        <v>127</v>
      </c>
      <c r="E6" s="3" t="s">
        <v>128</v>
      </c>
      <c r="F6" s="3" t="s">
        <v>129</v>
      </c>
      <c r="G6" s="3" t="s">
        <v>132</v>
      </c>
      <c r="H6" s="3"/>
      <c r="I6" s="3"/>
      <c r="J6" s="3" t="s">
        <v>61</v>
      </c>
      <c r="K6" s="3" t="s">
        <v>62</v>
      </c>
      <c r="L6" s="3">
        <v>1</v>
      </c>
      <c r="M6" s="3" t="s">
        <v>123</v>
      </c>
      <c r="N6" s="3" t="s">
        <v>124</v>
      </c>
      <c r="O6" s="3" t="s">
        <v>125</v>
      </c>
      <c r="P6" s="3">
        <v>5</v>
      </c>
      <c r="Q6" s="3">
        <v>1</v>
      </c>
      <c r="R6" s="3"/>
      <c r="S6" s="3">
        <v>47</v>
      </c>
      <c r="T6" s="3">
        <v>57</v>
      </c>
      <c r="U6" s="3">
        <v>10</v>
      </c>
      <c r="V6" s="3" t="s">
        <v>130</v>
      </c>
      <c r="W6" s="3" t="s">
        <v>131</v>
      </c>
      <c r="X6" s="3"/>
      <c r="Y6" s="3"/>
      <c r="Z6" s="3"/>
      <c r="AA6" s="3"/>
      <c r="AB6" s="3"/>
      <c r="AC6" s="3"/>
      <c r="AD6" s="3" t="s">
        <v>133</v>
      </c>
      <c r="AE6" s="3"/>
      <c r="AF6" s="3"/>
      <c r="AG6" s="3" t="s">
        <v>134</v>
      </c>
      <c r="AH6" s="3"/>
      <c r="AI6" s="3"/>
      <c r="AJ6" s="3"/>
      <c r="AK6" s="3"/>
      <c r="AL6" s="3"/>
      <c r="AM6" s="3">
        <v>26403943</v>
      </c>
      <c r="AN6" s="3"/>
      <c r="AO6" s="3"/>
      <c r="AP6" s="3"/>
      <c r="AQ6" s="3" t="s">
        <v>135</v>
      </c>
      <c r="AR6" s="3" t="s">
        <v>63</v>
      </c>
      <c r="AS6" s="3"/>
      <c r="AT6" s="3" t="s">
        <v>65</v>
      </c>
      <c r="AU6" s="3" t="s">
        <v>136</v>
      </c>
    </row>
    <row r="7" spans="1:47" x14ac:dyDescent="0.3">
      <c r="A7" s="3">
        <v>6</v>
      </c>
      <c r="B7" s="3" t="s">
        <v>140</v>
      </c>
      <c r="C7" s="3">
        <v>2020</v>
      </c>
      <c r="D7" s="3" t="s">
        <v>141</v>
      </c>
      <c r="E7" s="3" t="s">
        <v>142</v>
      </c>
      <c r="F7" s="3" t="s">
        <v>143</v>
      </c>
      <c r="G7" s="3" t="s">
        <v>146</v>
      </c>
      <c r="H7" s="3" t="s">
        <v>147</v>
      </c>
      <c r="I7" s="3" t="s">
        <v>148</v>
      </c>
      <c r="J7" s="3" t="s">
        <v>61</v>
      </c>
      <c r="K7" s="3" t="s">
        <v>105</v>
      </c>
      <c r="L7" s="3">
        <v>2</v>
      </c>
      <c r="M7" s="3" t="s">
        <v>137</v>
      </c>
      <c r="N7" s="3" t="s">
        <v>138</v>
      </c>
      <c r="O7" s="3" t="s">
        <v>139</v>
      </c>
      <c r="P7" s="3"/>
      <c r="Q7" s="3"/>
      <c r="R7" s="3"/>
      <c r="S7" s="3">
        <v>67</v>
      </c>
      <c r="T7" s="3">
        <v>71</v>
      </c>
      <c r="U7" s="3">
        <v>4</v>
      </c>
      <c r="V7" s="3" t="s">
        <v>144</v>
      </c>
      <c r="W7" s="3" t="s">
        <v>145</v>
      </c>
      <c r="X7" s="3"/>
      <c r="Y7" s="3"/>
      <c r="Z7" s="3"/>
      <c r="AA7" s="3"/>
      <c r="AB7" s="3"/>
      <c r="AC7" s="3"/>
      <c r="AD7" s="3" t="s">
        <v>149</v>
      </c>
      <c r="AE7" s="3"/>
      <c r="AF7" s="3"/>
      <c r="AG7" s="3" t="s">
        <v>99</v>
      </c>
      <c r="AH7" s="3" t="s">
        <v>150</v>
      </c>
      <c r="AI7" s="3" t="s">
        <v>151</v>
      </c>
      <c r="AJ7" s="3" t="s">
        <v>152</v>
      </c>
      <c r="AK7" s="3" t="s">
        <v>153</v>
      </c>
      <c r="AL7" s="3">
        <v>171246</v>
      </c>
      <c r="AM7" s="3"/>
      <c r="AN7" s="3" t="s">
        <v>154</v>
      </c>
      <c r="AO7" s="3"/>
      <c r="AP7" s="3"/>
      <c r="AQ7" s="3" t="s">
        <v>155</v>
      </c>
      <c r="AR7" s="3" t="s">
        <v>63</v>
      </c>
      <c r="AS7" s="3"/>
      <c r="AT7" s="3" t="s">
        <v>65</v>
      </c>
      <c r="AU7" s="3" t="s">
        <v>156</v>
      </c>
    </row>
    <row r="8" spans="1:47" x14ac:dyDescent="0.3">
      <c r="A8" s="3">
        <v>7</v>
      </c>
      <c r="B8" s="3" t="s">
        <v>160</v>
      </c>
      <c r="C8" s="3">
        <v>2024</v>
      </c>
      <c r="D8" s="3" t="s">
        <v>161</v>
      </c>
      <c r="E8" s="3" t="s">
        <v>163</v>
      </c>
      <c r="F8" s="3" t="s">
        <v>164</v>
      </c>
      <c r="G8" s="3" t="s">
        <v>167</v>
      </c>
      <c r="H8" s="3" t="s">
        <v>168</v>
      </c>
      <c r="I8" s="3" t="s">
        <v>169</v>
      </c>
      <c r="J8" s="3" t="s">
        <v>61</v>
      </c>
      <c r="K8" s="3" t="s">
        <v>105</v>
      </c>
      <c r="L8" s="3">
        <v>0</v>
      </c>
      <c r="M8" s="3" t="s">
        <v>157</v>
      </c>
      <c r="N8" s="3" t="s">
        <v>158</v>
      </c>
      <c r="O8" s="3" t="s">
        <v>159</v>
      </c>
      <c r="P8" s="3" t="s">
        <v>162</v>
      </c>
      <c r="Q8" s="3"/>
      <c r="R8" s="3"/>
      <c r="S8" s="3">
        <v>547</v>
      </c>
      <c r="T8" s="3">
        <v>557</v>
      </c>
      <c r="U8" s="3">
        <v>10</v>
      </c>
      <c r="V8" s="3" t="s">
        <v>165</v>
      </c>
      <c r="W8" s="3" t="s">
        <v>166</v>
      </c>
      <c r="X8" s="3"/>
      <c r="Y8" s="3"/>
      <c r="Z8" s="3"/>
      <c r="AA8" s="3"/>
      <c r="AB8" s="3" t="s">
        <v>170</v>
      </c>
      <c r="AC8" s="3" t="s">
        <v>171</v>
      </c>
      <c r="AD8" s="3" t="s">
        <v>172</v>
      </c>
      <c r="AE8" s="3" t="s">
        <v>173</v>
      </c>
      <c r="AF8" s="3" t="s">
        <v>174</v>
      </c>
      <c r="AG8" s="3" t="s">
        <v>175</v>
      </c>
      <c r="AH8" s="3"/>
      <c r="AI8" s="3" t="s">
        <v>176</v>
      </c>
      <c r="AJ8" s="3" t="s">
        <v>177</v>
      </c>
      <c r="AK8" s="3" t="s">
        <v>178</v>
      </c>
      <c r="AL8" s="3">
        <v>309739</v>
      </c>
      <c r="AM8" s="3">
        <v>23673370</v>
      </c>
      <c r="AN8" s="3" t="s">
        <v>179</v>
      </c>
      <c r="AO8" s="3"/>
      <c r="AP8" s="3"/>
      <c r="AQ8" s="3" t="s">
        <v>180</v>
      </c>
      <c r="AR8" s="3" t="s">
        <v>63</v>
      </c>
      <c r="AS8" s="3"/>
      <c r="AT8" s="3" t="s">
        <v>65</v>
      </c>
      <c r="AU8" s="3" t="s">
        <v>181</v>
      </c>
    </row>
    <row r="9" spans="1:47" x14ac:dyDescent="0.3">
      <c r="A9" s="3">
        <v>8</v>
      </c>
      <c r="B9" s="3" t="s">
        <v>185</v>
      </c>
      <c r="C9" s="3">
        <v>2023</v>
      </c>
      <c r="D9" s="3" t="s">
        <v>186</v>
      </c>
      <c r="E9" s="3" t="s">
        <v>187</v>
      </c>
      <c r="F9" s="3" t="s">
        <v>188</v>
      </c>
      <c r="G9" s="3" t="s">
        <v>191</v>
      </c>
      <c r="H9" s="3" t="s">
        <v>192</v>
      </c>
      <c r="I9" s="3"/>
      <c r="J9" s="3" t="s">
        <v>61</v>
      </c>
      <c r="K9" s="3" t="s">
        <v>62</v>
      </c>
      <c r="L9" s="3">
        <v>65</v>
      </c>
      <c r="M9" s="3" t="s">
        <v>182</v>
      </c>
      <c r="N9" s="3" t="s">
        <v>183</v>
      </c>
      <c r="O9" s="3" t="s">
        <v>184</v>
      </c>
      <c r="P9" s="3">
        <v>40</v>
      </c>
      <c r="Q9" s="3">
        <v>2</v>
      </c>
      <c r="R9" s="3"/>
      <c r="S9" s="3">
        <v>806</v>
      </c>
      <c r="T9" s="3">
        <v>841</v>
      </c>
      <c r="U9" s="3">
        <v>35</v>
      </c>
      <c r="V9" s="3" t="s">
        <v>189</v>
      </c>
      <c r="W9" s="3" t="s">
        <v>190</v>
      </c>
      <c r="X9" s="3"/>
      <c r="Y9" s="3"/>
      <c r="Z9" s="3"/>
      <c r="AA9" s="3"/>
      <c r="AB9" s="3"/>
      <c r="AC9" s="3"/>
      <c r="AD9" s="3" t="s">
        <v>193</v>
      </c>
      <c r="AE9" s="3" t="s">
        <v>194</v>
      </c>
      <c r="AF9" s="3"/>
      <c r="AG9" s="3" t="s">
        <v>195</v>
      </c>
      <c r="AH9" s="3"/>
      <c r="AI9" s="3"/>
      <c r="AJ9" s="3"/>
      <c r="AK9" s="3"/>
      <c r="AL9" s="3"/>
      <c r="AM9" s="3">
        <v>8239150</v>
      </c>
      <c r="AN9" s="3"/>
      <c r="AO9" s="3"/>
      <c r="AP9" s="3"/>
      <c r="AQ9" s="3" t="s">
        <v>196</v>
      </c>
      <c r="AR9" s="3" t="s">
        <v>63</v>
      </c>
      <c r="AS9" s="3" t="s">
        <v>197</v>
      </c>
      <c r="AT9" s="3" t="s">
        <v>65</v>
      </c>
      <c r="AU9" s="3" t="s">
        <v>198</v>
      </c>
    </row>
    <row r="10" spans="1:47" x14ac:dyDescent="0.3">
      <c r="A10" s="3">
        <v>9</v>
      </c>
      <c r="B10" s="3" t="s">
        <v>202</v>
      </c>
      <c r="C10" s="3">
        <v>2022</v>
      </c>
      <c r="D10" s="3" t="s">
        <v>203</v>
      </c>
      <c r="E10" s="3"/>
      <c r="F10" s="3" t="s">
        <v>204</v>
      </c>
      <c r="G10" s="3" t="s">
        <v>207</v>
      </c>
      <c r="H10" s="3"/>
      <c r="I10" s="3" t="s">
        <v>208</v>
      </c>
      <c r="J10" s="3" t="s">
        <v>61</v>
      </c>
      <c r="K10" s="3" t="s">
        <v>105</v>
      </c>
      <c r="L10" s="3">
        <v>3</v>
      </c>
      <c r="M10" s="3" t="s">
        <v>199</v>
      </c>
      <c r="N10" s="3" t="s">
        <v>200</v>
      </c>
      <c r="O10" s="3" t="s">
        <v>201</v>
      </c>
      <c r="P10" s="3"/>
      <c r="Q10" s="3"/>
      <c r="R10" s="3"/>
      <c r="S10" s="3">
        <v>243</v>
      </c>
      <c r="T10" s="3">
        <v>249</v>
      </c>
      <c r="U10" s="3">
        <v>6</v>
      </c>
      <c r="V10" s="3" t="s">
        <v>205</v>
      </c>
      <c r="W10" s="3" t="s">
        <v>206</v>
      </c>
      <c r="X10" s="3"/>
      <c r="Y10" s="3"/>
      <c r="Z10" s="3"/>
      <c r="AA10" s="3"/>
      <c r="AB10" s="3"/>
      <c r="AC10" s="3"/>
      <c r="AD10" s="3" t="s">
        <v>209</v>
      </c>
      <c r="AE10" s="3"/>
      <c r="AF10" s="3"/>
      <c r="AG10" s="3" t="s">
        <v>210</v>
      </c>
      <c r="AH10" s="3"/>
      <c r="AI10" s="3" t="s">
        <v>211</v>
      </c>
      <c r="AJ10" s="3" t="s">
        <v>212</v>
      </c>
      <c r="AK10" s="3" t="s">
        <v>213</v>
      </c>
      <c r="AL10" s="3">
        <v>187671</v>
      </c>
      <c r="AM10" s="3"/>
      <c r="AN10" s="3" t="s">
        <v>214</v>
      </c>
      <c r="AO10" s="3"/>
      <c r="AP10" s="3"/>
      <c r="AQ10" s="3" t="s">
        <v>215</v>
      </c>
      <c r="AR10" s="3" t="s">
        <v>63</v>
      </c>
      <c r="AS10" s="3"/>
      <c r="AT10" s="3" t="s">
        <v>65</v>
      </c>
      <c r="AU10" s="3" t="s">
        <v>216</v>
      </c>
    </row>
    <row r="11" spans="1:47" x14ac:dyDescent="0.3">
      <c r="A11" s="3">
        <v>10</v>
      </c>
      <c r="B11" s="3" t="s">
        <v>3192</v>
      </c>
      <c r="C11" s="3">
        <v>2024</v>
      </c>
      <c r="D11" s="3" t="s">
        <v>623</v>
      </c>
      <c r="E11" s="3" t="s">
        <v>3196</v>
      </c>
      <c r="F11" s="3" t="s">
        <v>3197</v>
      </c>
      <c r="G11" s="3" t="s">
        <v>3202</v>
      </c>
      <c r="H11" s="3" t="s">
        <v>3203</v>
      </c>
      <c r="I11" s="3" t="s">
        <v>3204</v>
      </c>
      <c r="J11" s="3" t="s">
        <v>61</v>
      </c>
      <c r="K11" s="3" t="s">
        <v>638</v>
      </c>
      <c r="L11" s="3">
        <v>56</v>
      </c>
      <c r="M11" s="3" t="s">
        <v>3211</v>
      </c>
      <c r="N11" s="3" t="s">
        <v>3212</v>
      </c>
      <c r="O11" s="3" t="s">
        <v>3213</v>
      </c>
      <c r="P11" s="3">
        <v>26</v>
      </c>
      <c r="Q11" s="3">
        <v>6</v>
      </c>
      <c r="R11" s="3"/>
      <c r="S11" s="3">
        <v>13769</v>
      </c>
      <c r="T11" s="3">
        <v>13805</v>
      </c>
      <c r="U11" s="3">
        <v>0</v>
      </c>
      <c r="V11" s="3" t="s">
        <v>3220</v>
      </c>
      <c r="W11" s="3" t="s">
        <v>3221</v>
      </c>
      <c r="X11" s="3"/>
      <c r="Y11" s="3"/>
      <c r="Z11" s="3"/>
      <c r="AA11" s="3"/>
      <c r="AB11" s="3"/>
      <c r="AC11" s="3"/>
      <c r="AD11" s="3" t="s">
        <v>3227</v>
      </c>
      <c r="AE11" s="3"/>
      <c r="AF11" s="3"/>
      <c r="AG11" s="3" t="s">
        <v>634</v>
      </c>
      <c r="AH11" s="3"/>
      <c r="AI11" s="3"/>
      <c r="AJ11" s="3"/>
      <c r="AK11" s="3"/>
      <c r="AL11" s="3"/>
      <c r="AM11" s="3" t="s">
        <v>3228</v>
      </c>
      <c r="AN11" s="3"/>
      <c r="AO11" s="3" t="s">
        <v>636</v>
      </c>
      <c r="AP11" s="3"/>
      <c r="AQ11" s="3"/>
      <c r="AR11" s="3" t="s">
        <v>63</v>
      </c>
      <c r="AS11" s="3"/>
      <c r="AT11" s="3" t="s">
        <v>65</v>
      </c>
      <c r="AU11" s="3" t="s">
        <v>3232</v>
      </c>
    </row>
    <row r="12" spans="1:47" x14ac:dyDescent="0.3">
      <c r="A12" s="3">
        <v>11</v>
      </c>
      <c r="B12" s="3" t="s">
        <v>225</v>
      </c>
      <c r="C12" s="3">
        <v>2022</v>
      </c>
      <c r="D12" s="3" t="s">
        <v>226</v>
      </c>
      <c r="E12" s="3" t="s">
        <v>227</v>
      </c>
      <c r="F12" s="3" t="s">
        <v>228</v>
      </c>
      <c r="G12" s="3" t="s">
        <v>231</v>
      </c>
      <c r="H12" s="3" t="s">
        <v>232</v>
      </c>
      <c r="I12" s="3" t="s">
        <v>233</v>
      </c>
      <c r="J12" s="3" t="s">
        <v>61</v>
      </c>
      <c r="K12" s="3" t="s">
        <v>62</v>
      </c>
      <c r="L12" s="3">
        <v>4</v>
      </c>
      <c r="M12" s="3" t="s">
        <v>222</v>
      </c>
      <c r="N12" s="3" t="s">
        <v>223</v>
      </c>
      <c r="O12" s="3" t="s">
        <v>224</v>
      </c>
      <c r="P12" s="3">
        <v>14</v>
      </c>
      <c r="Q12" s="3">
        <v>23</v>
      </c>
      <c r="R12" s="3">
        <v>16139</v>
      </c>
      <c r="S12" s="3"/>
      <c r="T12" s="3"/>
      <c r="U12" s="3"/>
      <c r="V12" s="3" t="s">
        <v>229</v>
      </c>
      <c r="W12" s="3" t="s">
        <v>230</v>
      </c>
      <c r="X12" s="3"/>
      <c r="Y12" s="3"/>
      <c r="Z12" s="3"/>
      <c r="AA12" s="3"/>
      <c r="AB12" s="3" t="s">
        <v>234</v>
      </c>
      <c r="AC12" s="3" t="s">
        <v>235</v>
      </c>
      <c r="AD12" s="3" t="s">
        <v>236</v>
      </c>
      <c r="AE12" s="3" t="s">
        <v>237</v>
      </c>
      <c r="AF12" s="3"/>
      <c r="AG12" s="3" t="s">
        <v>238</v>
      </c>
      <c r="AH12" s="3"/>
      <c r="AI12" s="3"/>
      <c r="AJ12" s="3"/>
      <c r="AK12" s="3"/>
      <c r="AL12" s="3"/>
      <c r="AM12" s="3">
        <v>20711050</v>
      </c>
      <c r="AN12" s="3"/>
      <c r="AO12" s="3"/>
      <c r="AP12" s="3"/>
      <c r="AQ12" s="3" t="s">
        <v>239</v>
      </c>
      <c r="AR12" s="3" t="s">
        <v>63</v>
      </c>
      <c r="AS12" s="3" t="s">
        <v>64</v>
      </c>
      <c r="AT12" s="3" t="s">
        <v>65</v>
      </c>
      <c r="AU12" s="3" t="s">
        <v>240</v>
      </c>
    </row>
    <row r="13" spans="1:47" x14ac:dyDescent="0.3">
      <c r="A13" s="3">
        <v>12</v>
      </c>
      <c r="B13" s="3" t="s">
        <v>2930</v>
      </c>
      <c r="C13" s="3">
        <v>2024</v>
      </c>
      <c r="D13" s="3" t="s">
        <v>2931</v>
      </c>
      <c r="E13" s="3"/>
      <c r="F13" s="3" t="s">
        <v>2932</v>
      </c>
      <c r="G13" s="3" t="s">
        <v>2933</v>
      </c>
      <c r="H13" s="3" t="s">
        <v>2934</v>
      </c>
      <c r="I13" s="3" t="s">
        <v>2935</v>
      </c>
      <c r="J13" s="3" t="s">
        <v>61</v>
      </c>
      <c r="K13" s="3" t="s">
        <v>105</v>
      </c>
      <c r="L13" s="3">
        <v>0</v>
      </c>
      <c r="M13" s="3" t="s">
        <v>2936</v>
      </c>
      <c r="N13" s="3" t="s">
        <v>2937</v>
      </c>
      <c r="O13" s="3" t="s">
        <v>2938</v>
      </c>
      <c r="P13" s="3"/>
      <c r="Q13" s="3"/>
      <c r="R13" s="3"/>
      <c r="S13" s="3">
        <v>8749</v>
      </c>
      <c r="T13" s="3">
        <v>8753</v>
      </c>
      <c r="U13" s="3">
        <v>0</v>
      </c>
      <c r="V13" s="3" t="s">
        <v>2939</v>
      </c>
      <c r="W13" s="3" t="s">
        <v>2940</v>
      </c>
      <c r="X13" s="3"/>
      <c r="Y13" s="3"/>
      <c r="Z13" s="3"/>
      <c r="AA13" s="3"/>
      <c r="AB13" s="3"/>
      <c r="AC13" s="3" t="s">
        <v>2941</v>
      </c>
      <c r="AD13" s="3" t="s">
        <v>2942</v>
      </c>
      <c r="AE13" s="3"/>
      <c r="AF13" s="3" t="s">
        <v>2943</v>
      </c>
      <c r="AG13" s="3" t="s">
        <v>2944</v>
      </c>
      <c r="AH13" s="3" t="s">
        <v>2945</v>
      </c>
      <c r="AI13" s="3" t="s">
        <v>2946</v>
      </c>
      <c r="AJ13" s="3"/>
      <c r="AK13" s="3" t="s">
        <v>2947</v>
      </c>
      <c r="AL13" s="3">
        <v>202043</v>
      </c>
      <c r="AM13" s="3">
        <v>10450823</v>
      </c>
      <c r="AN13" s="3" t="s">
        <v>2948</v>
      </c>
      <c r="AO13" s="3"/>
      <c r="AP13" s="3"/>
      <c r="AQ13" s="3"/>
      <c r="AR13" s="3"/>
      <c r="AS13" s="3"/>
      <c r="AT13" s="3" t="s">
        <v>65</v>
      </c>
      <c r="AU13" s="3" t="s">
        <v>2949</v>
      </c>
    </row>
    <row r="14" spans="1:47" x14ac:dyDescent="0.3">
      <c r="A14" s="3">
        <v>13</v>
      </c>
      <c r="B14" s="3" t="s">
        <v>247</v>
      </c>
      <c r="C14" s="3">
        <v>2024</v>
      </c>
      <c r="D14" s="3" t="s">
        <v>248</v>
      </c>
      <c r="E14" s="3" t="s">
        <v>249</v>
      </c>
      <c r="F14" s="3" t="s">
        <v>250</v>
      </c>
      <c r="G14" s="3" t="s">
        <v>253</v>
      </c>
      <c r="H14" s="3" t="s">
        <v>254</v>
      </c>
      <c r="I14" s="3" t="s">
        <v>255</v>
      </c>
      <c r="J14" s="3" t="s">
        <v>61</v>
      </c>
      <c r="K14" s="3" t="s">
        <v>62</v>
      </c>
      <c r="L14" s="3">
        <v>6</v>
      </c>
      <c r="M14" s="3" t="s">
        <v>244</v>
      </c>
      <c r="N14" s="3" t="s">
        <v>245</v>
      </c>
      <c r="O14" s="3" t="s">
        <v>246</v>
      </c>
      <c r="P14" s="3">
        <v>29</v>
      </c>
      <c r="Q14" s="3">
        <v>2</v>
      </c>
      <c r="R14" s="3"/>
      <c r="S14" s="3">
        <v>1745</v>
      </c>
      <c r="T14" s="3">
        <v>1761</v>
      </c>
      <c r="U14" s="3">
        <v>16</v>
      </c>
      <c r="V14" s="3" t="s">
        <v>251</v>
      </c>
      <c r="W14" s="3" t="s">
        <v>252</v>
      </c>
      <c r="X14" s="3"/>
      <c r="Y14" s="3"/>
      <c r="Z14" s="3"/>
      <c r="AA14" s="3"/>
      <c r="AB14" s="3"/>
      <c r="AC14" s="3"/>
      <c r="AD14" s="3" t="s">
        <v>256</v>
      </c>
      <c r="AE14" s="3" t="s">
        <v>257</v>
      </c>
      <c r="AF14" s="3"/>
      <c r="AG14" s="3" t="s">
        <v>258</v>
      </c>
      <c r="AH14" s="3"/>
      <c r="AI14" s="3"/>
      <c r="AJ14" s="3"/>
      <c r="AK14" s="3"/>
      <c r="AL14" s="3"/>
      <c r="AM14" s="3">
        <v>10769307</v>
      </c>
      <c r="AN14" s="3"/>
      <c r="AO14" s="3"/>
      <c r="AP14" s="3"/>
      <c r="AQ14" s="3" t="s">
        <v>259</v>
      </c>
      <c r="AR14" s="3" t="s">
        <v>63</v>
      </c>
      <c r="AS14" s="3"/>
      <c r="AT14" s="3" t="s">
        <v>65</v>
      </c>
      <c r="AU14" s="3" t="s">
        <v>260</v>
      </c>
    </row>
    <row r="15" spans="1:47" x14ac:dyDescent="0.3">
      <c r="A15" s="3">
        <v>14</v>
      </c>
      <c r="B15" s="3" t="s">
        <v>264</v>
      </c>
      <c r="C15" s="3">
        <v>2024</v>
      </c>
      <c r="D15" s="3" t="s">
        <v>265</v>
      </c>
      <c r="E15" s="3"/>
      <c r="F15" s="3" t="s">
        <v>266</v>
      </c>
      <c r="G15" s="3" t="s">
        <v>269</v>
      </c>
      <c r="H15" s="3" t="s">
        <v>270</v>
      </c>
      <c r="I15" s="3" t="s">
        <v>271</v>
      </c>
      <c r="J15" s="3" t="s">
        <v>61</v>
      </c>
      <c r="K15" s="3" t="s">
        <v>105</v>
      </c>
      <c r="L15" s="3">
        <v>0</v>
      </c>
      <c r="M15" s="3" t="s">
        <v>261</v>
      </c>
      <c r="N15" s="3" t="s">
        <v>262</v>
      </c>
      <c r="O15" s="3" t="s">
        <v>263</v>
      </c>
      <c r="P15" s="3"/>
      <c r="Q15" s="3"/>
      <c r="R15" s="3"/>
      <c r="S15" s="3">
        <v>15579</v>
      </c>
      <c r="T15" s="3">
        <v>15584</v>
      </c>
      <c r="U15" s="3">
        <v>5</v>
      </c>
      <c r="V15" s="3" t="s">
        <v>267</v>
      </c>
      <c r="W15" s="3" t="s">
        <v>268</v>
      </c>
      <c r="X15" s="3"/>
      <c r="Y15" s="3"/>
      <c r="Z15" s="3"/>
      <c r="AA15" s="3"/>
      <c r="AB15" s="3" t="s">
        <v>272</v>
      </c>
      <c r="AC15" s="3" t="s">
        <v>273</v>
      </c>
      <c r="AD15" s="3" t="s">
        <v>274</v>
      </c>
      <c r="AE15" s="3"/>
      <c r="AF15" s="3" t="s">
        <v>275</v>
      </c>
      <c r="AG15" s="3" t="s">
        <v>276</v>
      </c>
      <c r="AH15" s="3" t="s">
        <v>277</v>
      </c>
      <c r="AI15" s="3" t="s">
        <v>278</v>
      </c>
      <c r="AJ15" s="3" t="s">
        <v>279</v>
      </c>
      <c r="AK15" s="3" t="s">
        <v>280</v>
      </c>
      <c r="AL15" s="3">
        <v>199620</v>
      </c>
      <c r="AM15" s="3"/>
      <c r="AN15" s="3" t="s">
        <v>281</v>
      </c>
      <c r="AO15" s="3"/>
      <c r="AP15" s="3"/>
      <c r="AQ15" s="3" t="s">
        <v>282</v>
      </c>
      <c r="AR15" s="3" t="s">
        <v>63</v>
      </c>
      <c r="AS15" s="3"/>
      <c r="AT15" s="3" t="s">
        <v>65</v>
      </c>
      <c r="AU15" s="3" t="s">
        <v>283</v>
      </c>
    </row>
    <row r="16" spans="1:47" x14ac:dyDescent="0.3">
      <c r="A16" s="3">
        <v>15</v>
      </c>
      <c r="B16" s="3" t="s">
        <v>2983</v>
      </c>
      <c r="C16" s="3">
        <v>2024</v>
      </c>
      <c r="D16" s="3" t="s">
        <v>218</v>
      </c>
      <c r="E16" s="3" t="s">
        <v>2992</v>
      </c>
      <c r="F16" s="3" t="s">
        <v>2993</v>
      </c>
      <c r="G16" s="3" t="s">
        <v>3002</v>
      </c>
      <c r="H16" s="3" t="s">
        <v>3003</v>
      </c>
      <c r="I16" s="3"/>
      <c r="J16" s="3" t="s">
        <v>61</v>
      </c>
      <c r="K16" s="3" t="s">
        <v>62</v>
      </c>
      <c r="L16" s="3">
        <v>71</v>
      </c>
      <c r="M16" s="3" t="s">
        <v>3017</v>
      </c>
      <c r="N16" s="3" t="s">
        <v>3018</v>
      </c>
      <c r="O16" s="3" t="s">
        <v>3019</v>
      </c>
      <c r="P16" s="3">
        <v>15</v>
      </c>
      <c r="Q16" s="3">
        <v>1</v>
      </c>
      <c r="R16" s="3"/>
      <c r="S16" s="3">
        <v>96</v>
      </c>
      <c r="T16" s="3">
        <v>118</v>
      </c>
      <c r="U16" s="3">
        <v>0</v>
      </c>
      <c r="V16" s="3" t="s">
        <v>3028</v>
      </c>
      <c r="W16" s="3" t="s">
        <v>3029</v>
      </c>
      <c r="X16" s="3"/>
      <c r="Y16" s="3"/>
      <c r="Z16" s="3"/>
      <c r="AA16" s="3"/>
      <c r="AB16" s="3"/>
      <c r="AC16" s="3"/>
      <c r="AD16" s="3" t="s">
        <v>3036</v>
      </c>
      <c r="AE16" s="3"/>
      <c r="AF16" s="3"/>
      <c r="AG16" s="3" t="s">
        <v>221</v>
      </c>
      <c r="AH16" s="3"/>
      <c r="AI16" s="3"/>
      <c r="AJ16" s="3"/>
      <c r="AK16" s="3"/>
      <c r="AL16" s="3"/>
      <c r="AM16" s="3" t="s">
        <v>3042</v>
      </c>
      <c r="AN16" s="3"/>
      <c r="AO16" s="3"/>
      <c r="AP16" s="3"/>
      <c r="AQ16" s="3"/>
      <c r="AR16" s="3" t="s">
        <v>63</v>
      </c>
      <c r="AS16" s="3" t="s">
        <v>3043</v>
      </c>
      <c r="AT16" s="3" t="s">
        <v>65</v>
      </c>
      <c r="AU16" s="3" t="s">
        <v>3049</v>
      </c>
    </row>
    <row r="17" spans="1:47" x14ac:dyDescent="0.3">
      <c r="A17" s="3">
        <v>16</v>
      </c>
      <c r="B17" s="3" t="s">
        <v>2950</v>
      </c>
      <c r="C17" s="3">
        <v>2023</v>
      </c>
      <c r="D17" s="3" t="s">
        <v>226</v>
      </c>
      <c r="E17" s="3" t="s">
        <v>2912</v>
      </c>
      <c r="F17" s="3" t="s">
        <v>2951</v>
      </c>
      <c r="G17" s="3" t="s">
        <v>2952</v>
      </c>
      <c r="H17" s="3" t="s">
        <v>2953</v>
      </c>
      <c r="I17" s="3" t="s">
        <v>2954</v>
      </c>
      <c r="J17" s="3" t="s">
        <v>61</v>
      </c>
      <c r="K17" s="3" t="s">
        <v>638</v>
      </c>
      <c r="L17" s="3">
        <v>70</v>
      </c>
      <c r="M17" s="3" t="s">
        <v>2955</v>
      </c>
      <c r="N17" s="3" t="s">
        <v>2956</v>
      </c>
      <c r="O17" s="3" t="s">
        <v>2957</v>
      </c>
      <c r="P17" s="3">
        <v>15</v>
      </c>
      <c r="Q17" s="3">
        <v>2</v>
      </c>
      <c r="R17" s="3">
        <v>1481</v>
      </c>
      <c r="S17" s="3"/>
      <c r="T17" s="3"/>
      <c r="U17" s="3">
        <v>0</v>
      </c>
      <c r="V17" s="3" t="s">
        <v>2958</v>
      </c>
      <c r="W17" s="3" t="s">
        <v>2959</v>
      </c>
      <c r="X17" s="3"/>
      <c r="Y17" s="3"/>
      <c r="Z17" s="3"/>
      <c r="AA17" s="3"/>
      <c r="AB17" s="3"/>
      <c r="AC17" s="3" t="s">
        <v>2960</v>
      </c>
      <c r="AD17" s="3" t="s">
        <v>2961</v>
      </c>
      <c r="AE17" s="3"/>
      <c r="AF17" s="3"/>
      <c r="AG17" s="3" t="s">
        <v>238</v>
      </c>
      <c r="AH17" s="3"/>
      <c r="AI17" s="3"/>
      <c r="AJ17" s="3"/>
      <c r="AK17" s="3"/>
      <c r="AL17" s="3"/>
      <c r="AM17" s="3">
        <v>20711050</v>
      </c>
      <c r="AN17" s="3"/>
      <c r="AO17" s="3"/>
      <c r="AP17" s="3"/>
      <c r="AQ17" s="3"/>
      <c r="AR17" s="3"/>
      <c r="AS17" s="3" t="s">
        <v>2962</v>
      </c>
      <c r="AT17" s="3" t="s">
        <v>65</v>
      </c>
      <c r="AU17" s="3" t="s">
        <v>2963</v>
      </c>
    </row>
    <row r="18" spans="1:47" x14ac:dyDescent="0.3">
      <c r="A18" s="3">
        <v>17</v>
      </c>
      <c r="B18" s="3" t="s">
        <v>293</v>
      </c>
      <c r="C18" s="3">
        <v>2024</v>
      </c>
      <c r="D18" s="3" t="s">
        <v>294</v>
      </c>
      <c r="E18" s="3" t="s">
        <v>295</v>
      </c>
      <c r="F18" s="3" t="s">
        <v>296</v>
      </c>
      <c r="G18" s="3" t="s">
        <v>299</v>
      </c>
      <c r="H18" s="3" t="s">
        <v>300</v>
      </c>
      <c r="I18" s="3" t="s">
        <v>301</v>
      </c>
      <c r="J18" s="3" t="s">
        <v>61</v>
      </c>
      <c r="K18" s="3" t="s">
        <v>105</v>
      </c>
      <c r="L18" s="3">
        <v>0</v>
      </c>
      <c r="M18" s="3" t="s">
        <v>291</v>
      </c>
      <c r="N18" s="3" t="s">
        <v>292</v>
      </c>
      <c r="O18" s="3">
        <v>57206659281</v>
      </c>
      <c r="P18" s="3"/>
      <c r="Q18" s="3"/>
      <c r="R18" s="3"/>
      <c r="S18" s="3">
        <v>417</v>
      </c>
      <c r="T18" s="3">
        <v>421</v>
      </c>
      <c r="U18" s="3">
        <v>4</v>
      </c>
      <c r="V18" s="3" t="s">
        <v>297</v>
      </c>
      <c r="W18" s="3" t="s">
        <v>298</v>
      </c>
      <c r="X18" s="3"/>
      <c r="Y18" s="3"/>
      <c r="Z18" s="3"/>
      <c r="AA18" s="3"/>
      <c r="AB18" s="3"/>
      <c r="AC18" s="3"/>
      <c r="AD18" s="3" t="s">
        <v>302</v>
      </c>
      <c r="AE18" s="3" t="s">
        <v>303</v>
      </c>
      <c r="AF18" s="3" t="s">
        <v>304</v>
      </c>
      <c r="AG18" s="3" t="s">
        <v>175</v>
      </c>
      <c r="AH18" s="3"/>
      <c r="AI18" s="3" t="s">
        <v>305</v>
      </c>
      <c r="AJ18" s="3" t="s">
        <v>306</v>
      </c>
      <c r="AK18" s="3" t="s">
        <v>307</v>
      </c>
      <c r="AL18" s="3">
        <v>312139</v>
      </c>
      <c r="AM18" s="3">
        <v>21954356</v>
      </c>
      <c r="AN18" s="3" t="s">
        <v>308</v>
      </c>
      <c r="AO18" s="3"/>
      <c r="AP18" s="3"/>
      <c r="AQ18" s="3" t="s">
        <v>309</v>
      </c>
      <c r="AR18" s="3" t="s">
        <v>63</v>
      </c>
      <c r="AS18" s="3"/>
      <c r="AT18" s="3" t="s">
        <v>65</v>
      </c>
      <c r="AU18" s="3" t="s">
        <v>310</v>
      </c>
    </row>
    <row r="19" spans="1:47" x14ac:dyDescent="0.3">
      <c r="A19" s="3">
        <v>18</v>
      </c>
      <c r="B19" s="3" t="s">
        <v>314</v>
      </c>
      <c r="C19" s="3">
        <v>2022</v>
      </c>
      <c r="D19" s="3" t="s">
        <v>315</v>
      </c>
      <c r="E19" s="3" t="s">
        <v>316</v>
      </c>
      <c r="F19" s="3" t="s">
        <v>317</v>
      </c>
      <c r="G19" s="3" t="s">
        <v>320</v>
      </c>
      <c r="H19" s="3" t="s">
        <v>321</v>
      </c>
      <c r="I19" s="3" t="s">
        <v>322</v>
      </c>
      <c r="J19" s="3" t="s">
        <v>61</v>
      </c>
      <c r="K19" s="3" t="s">
        <v>62</v>
      </c>
      <c r="L19" s="3">
        <v>4</v>
      </c>
      <c r="M19" s="3" t="s">
        <v>311</v>
      </c>
      <c r="N19" s="3" t="s">
        <v>312</v>
      </c>
      <c r="O19" s="3" t="s">
        <v>313</v>
      </c>
      <c r="P19" s="3">
        <v>835</v>
      </c>
      <c r="Q19" s="3"/>
      <c r="R19" s="3">
        <v>155512</v>
      </c>
      <c r="S19" s="3"/>
      <c r="T19" s="3"/>
      <c r="U19" s="3"/>
      <c r="V19" s="3" t="s">
        <v>318</v>
      </c>
      <c r="W19" s="3" t="s">
        <v>319</v>
      </c>
      <c r="X19" s="3"/>
      <c r="Y19" s="3" t="s">
        <v>323</v>
      </c>
      <c r="Z19" s="3"/>
      <c r="AA19" s="3"/>
      <c r="AB19" s="3" t="s">
        <v>324</v>
      </c>
      <c r="AC19" s="3" t="s">
        <v>325</v>
      </c>
      <c r="AD19" s="3" t="s">
        <v>326</v>
      </c>
      <c r="AE19" s="3" t="s">
        <v>327</v>
      </c>
      <c r="AF19" s="3"/>
      <c r="AG19" s="3" t="s">
        <v>328</v>
      </c>
      <c r="AH19" s="3"/>
      <c r="AI19" s="3"/>
      <c r="AJ19" s="3"/>
      <c r="AK19" s="3"/>
      <c r="AL19" s="3"/>
      <c r="AM19" s="3">
        <v>489697</v>
      </c>
      <c r="AN19" s="3"/>
      <c r="AO19" s="3" t="s">
        <v>329</v>
      </c>
      <c r="AP19" s="3">
        <v>35489485</v>
      </c>
      <c r="AQ19" s="3" t="s">
        <v>330</v>
      </c>
      <c r="AR19" s="3" t="s">
        <v>63</v>
      </c>
      <c r="AS19" s="3" t="s">
        <v>331</v>
      </c>
      <c r="AT19" s="3" t="s">
        <v>65</v>
      </c>
      <c r="AU19" s="3" t="s">
        <v>332</v>
      </c>
    </row>
    <row r="20" spans="1:47" x14ac:dyDescent="0.3">
      <c r="A20" s="3">
        <v>19</v>
      </c>
      <c r="B20" s="3" t="s">
        <v>336</v>
      </c>
      <c r="C20" s="3">
        <v>2021</v>
      </c>
      <c r="D20" s="3" t="s">
        <v>337</v>
      </c>
      <c r="E20" s="3" t="s">
        <v>338</v>
      </c>
      <c r="F20" s="3" t="s">
        <v>339</v>
      </c>
      <c r="G20" s="3" t="s">
        <v>342</v>
      </c>
      <c r="H20" s="3"/>
      <c r="I20" s="3" t="s">
        <v>343</v>
      </c>
      <c r="J20" s="3" t="s">
        <v>61</v>
      </c>
      <c r="K20" s="3" t="s">
        <v>62</v>
      </c>
      <c r="L20" s="3">
        <v>23</v>
      </c>
      <c r="M20" s="3" t="s">
        <v>333</v>
      </c>
      <c r="N20" s="3" t="s">
        <v>334</v>
      </c>
      <c r="O20" s="3" t="s">
        <v>335</v>
      </c>
      <c r="P20" s="3">
        <v>11</v>
      </c>
      <c r="Q20" s="3">
        <v>1</v>
      </c>
      <c r="R20" s="3">
        <v>22427</v>
      </c>
      <c r="S20" s="3"/>
      <c r="T20" s="3"/>
      <c r="U20" s="3"/>
      <c r="V20" s="3" t="s">
        <v>340</v>
      </c>
      <c r="W20" s="3" t="s">
        <v>341</v>
      </c>
      <c r="X20" s="3"/>
      <c r="Y20" s="3"/>
      <c r="Z20" s="3"/>
      <c r="AA20" s="3"/>
      <c r="AB20" s="3" t="s">
        <v>344</v>
      </c>
      <c r="AC20" s="3" t="s">
        <v>345</v>
      </c>
      <c r="AD20" s="3" t="s">
        <v>346</v>
      </c>
      <c r="AE20" s="3" t="s">
        <v>347</v>
      </c>
      <c r="AF20" s="3"/>
      <c r="AG20" s="3" t="s">
        <v>348</v>
      </c>
      <c r="AH20" s="3"/>
      <c r="AI20" s="3"/>
      <c r="AJ20" s="3"/>
      <c r="AK20" s="3"/>
      <c r="AL20" s="3"/>
      <c r="AM20" s="3">
        <v>20452322</v>
      </c>
      <c r="AN20" s="3"/>
      <c r="AO20" s="3"/>
      <c r="AP20" s="3">
        <v>34789820</v>
      </c>
      <c r="AQ20" s="3" t="s">
        <v>349</v>
      </c>
      <c r="AR20" s="3" t="s">
        <v>63</v>
      </c>
      <c r="AS20" s="3" t="s">
        <v>121</v>
      </c>
      <c r="AT20" s="3" t="s">
        <v>65</v>
      </c>
      <c r="AU20" s="3" t="s">
        <v>350</v>
      </c>
    </row>
    <row r="21" spans="1:47" x14ac:dyDescent="0.3">
      <c r="A21" s="3">
        <v>20</v>
      </c>
      <c r="B21" s="3" t="s">
        <v>351</v>
      </c>
      <c r="C21" s="3">
        <v>2024</v>
      </c>
      <c r="D21" s="3" t="s">
        <v>351</v>
      </c>
      <c r="E21" s="3"/>
      <c r="F21" s="3" t="s">
        <v>352</v>
      </c>
      <c r="G21" s="3" t="s">
        <v>353</v>
      </c>
      <c r="H21" s="3"/>
      <c r="I21" s="3"/>
      <c r="J21" s="3" t="s">
        <v>61</v>
      </c>
      <c r="K21" s="3" t="s">
        <v>362</v>
      </c>
      <c r="L21" s="3">
        <v>0</v>
      </c>
      <c r="M21" s="3"/>
      <c r="N21" s="3"/>
      <c r="O21" s="3"/>
      <c r="P21" s="3"/>
      <c r="Q21" s="3"/>
      <c r="R21" s="3"/>
      <c r="S21" s="3"/>
      <c r="T21" s="3"/>
      <c r="U21" s="3">
        <v>134</v>
      </c>
      <c r="V21" s="3"/>
      <c r="W21" s="3"/>
      <c r="X21" s="3"/>
      <c r="Y21" s="3"/>
      <c r="Z21" s="3"/>
      <c r="AA21" s="3"/>
      <c r="AB21" s="3"/>
      <c r="AC21" s="3"/>
      <c r="AD21" s="3"/>
      <c r="AE21" s="3"/>
      <c r="AF21" s="3" t="s">
        <v>354</v>
      </c>
      <c r="AG21" s="3" t="s">
        <v>355</v>
      </c>
      <c r="AH21" s="3" t="s">
        <v>356</v>
      </c>
      <c r="AI21" s="3" t="s">
        <v>357</v>
      </c>
      <c r="AJ21" s="3" t="s">
        <v>358</v>
      </c>
      <c r="AK21" s="3" t="s">
        <v>359</v>
      </c>
      <c r="AL21" s="3">
        <v>200171</v>
      </c>
      <c r="AM21" s="3"/>
      <c r="AN21" s="3" t="s">
        <v>360</v>
      </c>
      <c r="AO21" s="3"/>
      <c r="AP21" s="3"/>
      <c r="AQ21" s="3" t="s">
        <v>361</v>
      </c>
      <c r="AR21" s="3" t="s">
        <v>63</v>
      </c>
      <c r="AS21" s="3"/>
      <c r="AT21" s="3" t="s">
        <v>65</v>
      </c>
      <c r="AU21" s="3" t="s">
        <v>363</v>
      </c>
    </row>
    <row r="22" spans="1:47" x14ac:dyDescent="0.3">
      <c r="A22" s="3">
        <v>21</v>
      </c>
      <c r="B22" s="3" t="s">
        <v>367</v>
      </c>
      <c r="C22" s="3">
        <v>2024</v>
      </c>
      <c r="D22" s="3" t="s">
        <v>368</v>
      </c>
      <c r="E22" s="3" t="s">
        <v>369</v>
      </c>
      <c r="F22" s="3" t="s">
        <v>370</v>
      </c>
      <c r="G22" s="3" t="s">
        <v>373</v>
      </c>
      <c r="H22" s="3" t="s">
        <v>374</v>
      </c>
      <c r="I22" s="3" t="s">
        <v>375</v>
      </c>
      <c r="J22" s="3" t="s">
        <v>61</v>
      </c>
      <c r="K22" s="3" t="s">
        <v>105</v>
      </c>
      <c r="L22" s="3">
        <v>0</v>
      </c>
      <c r="M22" s="3" t="s">
        <v>364</v>
      </c>
      <c r="N22" s="3" t="s">
        <v>365</v>
      </c>
      <c r="O22" s="3" t="s">
        <v>366</v>
      </c>
      <c r="P22" s="3">
        <v>122</v>
      </c>
      <c r="Q22" s="3"/>
      <c r="R22" s="3"/>
      <c r="S22" s="3">
        <v>964</v>
      </c>
      <c r="T22" s="3">
        <v>969</v>
      </c>
      <c r="U22" s="3">
        <v>5</v>
      </c>
      <c r="V22" s="3" t="s">
        <v>371</v>
      </c>
      <c r="W22" s="3" t="s">
        <v>372</v>
      </c>
      <c r="X22" s="3"/>
      <c r="Y22" s="3"/>
      <c r="Z22" s="3"/>
      <c r="AA22" s="3"/>
      <c r="AB22" s="3" t="s">
        <v>376</v>
      </c>
      <c r="AC22" s="3" t="s">
        <v>377</v>
      </c>
      <c r="AD22" s="3" t="s">
        <v>378</v>
      </c>
      <c r="AE22" s="3" t="s">
        <v>379</v>
      </c>
      <c r="AF22" s="3" t="s">
        <v>380</v>
      </c>
      <c r="AG22" s="3" t="s">
        <v>328</v>
      </c>
      <c r="AH22" s="3"/>
      <c r="AI22" s="3" t="s">
        <v>381</v>
      </c>
      <c r="AJ22" s="3" t="s">
        <v>382</v>
      </c>
      <c r="AK22" s="3" t="s">
        <v>383</v>
      </c>
      <c r="AL22" s="3">
        <v>199397</v>
      </c>
      <c r="AM22" s="3">
        <v>22128271</v>
      </c>
      <c r="AN22" s="3"/>
      <c r="AO22" s="3"/>
      <c r="AP22" s="3"/>
      <c r="AQ22" s="3" t="s">
        <v>368</v>
      </c>
      <c r="AR22" s="3" t="s">
        <v>63</v>
      </c>
      <c r="AS22" s="3" t="s">
        <v>121</v>
      </c>
      <c r="AT22" s="3" t="s">
        <v>65</v>
      </c>
      <c r="AU22" s="3" t="s">
        <v>384</v>
      </c>
    </row>
    <row r="23" spans="1:47" x14ac:dyDescent="0.3">
      <c r="A23" s="3">
        <v>22</v>
      </c>
      <c r="B23" s="3" t="s">
        <v>387</v>
      </c>
      <c r="C23" s="3">
        <v>2020</v>
      </c>
      <c r="D23" s="3" t="s">
        <v>388</v>
      </c>
      <c r="E23" s="3" t="s">
        <v>389</v>
      </c>
      <c r="F23" s="3" t="s">
        <v>390</v>
      </c>
      <c r="G23" s="3" t="s">
        <v>393</v>
      </c>
      <c r="H23" s="3" t="s">
        <v>394</v>
      </c>
      <c r="I23" s="3" t="s">
        <v>395</v>
      </c>
      <c r="J23" s="3" t="s">
        <v>61</v>
      </c>
      <c r="K23" s="3" t="s">
        <v>105</v>
      </c>
      <c r="L23" s="3">
        <v>0</v>
      </c>
      <c r="M23" s="3" t="s">
        <v>385</v>
      </c>
      <c r="N23" s="3" t="s">
        <v>386</v>
      </c>
      <c r="O23" s="3">
        <v>57218862466</v>
      </c>
      <c r="P23" s="3"/>
      <c r="Q23" s="3"/>
      <c r="R23" s="3"/>
      <c r="S23" s="3">
        <v>189</v>
      </c>
      <c r="T23" s="3">
        <v>192</v>
      </c>
      <c r="U23" s="3">
        <v>3</v>
      </c>
      <c r="V23" s="3" t="s">
        <v>391</v>
      </c>
      <c r="W23" s="3" t="s">
        <v>392</v>
      </c>
      <c r="X23" s="3"/>
      <c r="Y23" s="3"/>
      <c r="Z23" s="3"/>
      <c r="AA23" s="3"/>
      <c r="AB23" s="3"/>
      <c r="AC23" s="3"/>
      <c r="AD23" s="3" t="s">
        <v>396</v>
      </c>
      <c r="AE23" s="3" t="s">
        <v>397</v>
      </c>
      <c r="AF23" s="3"/>
      <c r="AG23" s="3" t="s">
        <v>398</v>
      </c>
      <c r="AH23" s="3" t="s">
        <v>399</v>
      </c>
      <c r="AI23" s="3" t="s">
        <v>400</v>
      </c>
      <c r="AJ23" s="3" t="s">
        <v>401</v>
      </c>
      <c r="AK23" s="3" t="s">
        <v>153</v>
      </c>
      <c r="AL23" s="3">
        <v>162060</v>
      </c>
      <c r="AM23" s="3"/>
      <c r="AN23" s="3" t="s">
        <v>402</v>
      </c>
      <c r="AO23" s="3"/>
      <c r="AP23" s="3"/>
      <c r="AQ23" s="3" t="s">
        <v>403</v>
      </c>
      <c r="AR23" s="3" t="s">
        <v>63</v>
      </c>
      <c r="AS23" s="3" t="s">
        <v>404</v>
      </c>
      <c r="AT23" s="3" t="s">
        <v>65</v>
      </c>
      <c r="AU23" s="3" t="s">
        <v>405</v>
      </c>
    </row>
    <row r="24" spans="1:47" x14ac:dyDescent="0.3">
      <c r="A24" s="3">
        <v>23</v>
      </c>
      <c r="B24" s="3" t="s">
        <v>409</v>
      </c>
      <c r="C24" s="3">
        <v>2014</v>
      </c>
      <c r="D24" s="3" t="s">
        <v>410</v>
      </c>
      <c r="E24" s="3" t="s">
        <v>411</v>
      </c>
      <c r="F24" s="3" t="s">
        <v>412</v>
      </c>
      <c r="G24" s="3" t="s">
        <v>415</v>
      </c>
      <c r="H24" s="3" t="s">
        <v>416</v>
      </c>
      <c r="I24" s="3" t="s">
        <v>417</v>
      </c>
      <c r="J24" s="3" t="s">
        <v>61</v>
      </c>
      <c r="K24" s="3" t="s">
        <v>62</v>
      </c>
      <c r="L24" s="3">
        <v>34</v>
      </c>
      <c r="M24" s="3" t="s">
        <v>406</v>
      </c>
      <c r="N24" s="3" t="s">
        <v>407</v>
      </c>
      <c r="O24" s="3" t="s">
        <v>408</v>
      </c>
      <c r="P24" s="3">
        <v>62</v>
      </c>
      <c r="Q24" s="3"/>
      <c r="R24" s="3"/>
      <c r="S24" s="3">
        <v>128</v>
      </c>
      <c r="T24" s="3">
        <v>138</v>
      </c>
      <c r="U24" s="3">
        <v>10</v>
      </c>
      <c r="V24" s="3" t="s">
        <v>413</v>
      </c>
      <c r="W24" s="3" t="s">
        <v>414</v>
      </c>
      <c r="X24" s="3"/>
      <c r="Y24" s="3"/>
      <c r="Z24" s="3"/>
      <c r="AA24" s="3"/>
      <c r="AB24" s="3" t="s">
        <v>418</v>
      </c>
      <c r="AC24" s="3" t="s">
        <v>419</v>
      </c>
      <c r="AD24" s="3" t="s">
        <v>420</v>
      </c>
      <c r="AE24" s="3"/>
      <c r="AF24" s="3"/>
      <c r="AG24" s="3" t="s">
        <v>421</v>
      </c>
      <c r="AH24" s="3"/>
      <c r="AI24" s="3"/>
      <c r="AJ24" s="3"/>
      <c r="AK24" s="3"/>
      <c r="AL24" s="3"/>
      <c r="AM24" s="3">
        <v>13648152</v>
      </c>
      <c r="AN24" s="3"/>
      <c r="AO24" s="3" t="s">
        <v>422</v>
      </c>
      <c r="AP24" s="3"/>
      <c r="AQ24" s="3" t="s">
        <v>423</v>
      </c>
      <c r="AR24" s="3" t="s">
        <v>63</v>
      </c>
      <c r="AS24" s="3"/>
      <c r="AT24" s="3" t="s">
        <v>65</v>
      </c>
      <c r="AU24" s="3" t="s">
        <v>424</v>
      </c>
    </row>
    <row r="25" spans="1:47" x14ac:dyDescent="0.3">
      <c r="A25" s="3">
        <v>24</v>
      </c>
      <c r="B25" s="3" t="s">
        <v>428</v>
      </c>
      <c r="C25" s="3">
        <v>2011</v>
      </c>
      <c r="D25" s="3" t="s">
        <v>429</v>
      </c>
      <c r="E25" s="3" t="s">
        <v>430</v>
      </c>
      <c r="F25" s="3" t="s">
        <v>431</v>
      </c>
      <c r="G25" s="3" t="s">
        <v>434</v>
      </c>
      <c r="H25" s="3" t="s">
        <v>435</v>
      </c>
      <c r="I25" s="3" t="s">
        <v>436</v>
      </c>
      <c r="J25" s="3" t="s">
        <v>61</v>
      </c>
      <c r="K25" s="3" t="s">
        <v>105</v>
      </c>
      <c r="L25" s="3">
        <v>6</v>
      </c>
      <c r="M25" s="3" t="s">
        <v>425</v>
      </c>
      <c r="N25" s="3" t="s">
        <v>426</v>
      </c>
      <c r="O25" s="3" t="s">
        <v>427</v>
      </c>
      <c r="P25" s="3"/>
      <c r="Q25" s="3"/>
      <c r="R25" s="3">
        <v>5947351</v>
      </c>
      <c r="S25" s="3">
        <v>4488</v>
      </c>
      <c r="T25" s="3">
        <v>4491</v>
      </c>
      <c r="U25" s="3">
        <v>3</v>
      </c>
      <c r="V25" s="3" t="s">
        <v>432</v>
      </c>
      <c r="W25" s="3" t="s">
        <v>433</v>
      </c>
      <c r="X25" s="3"/>
      <c r="Y25" s="3"/>
      <c r="Z25" s="3"/>
      <c r="AA25" s="3"/>
      <c r="AB25" s="3"/>
      <c r="AC25" s="3"/>
      <c r="AD25" s="3" t="s">
        <v>437</v>
      </c>
      <c r="AE25" s="3" t="s">
        <v>438</v>
      </c>
      <c r="AF25" s="3"/>
      <c r="AG25" s="3"/>
      <c r="AH25" s="3" t="s">
        <v>439</v>
      </c>
      <c r="AI25" s="3" t="s">
        <v>440</v>
      </c>
      <c r="AJ25" s="3" t="s">
        <v>441</v>
      </c>
      <c r="AK25" s="3" t="s">
        <v>442</v>
      </c>
      <c r="AL25" s="3">
        <v>85875</v>
      </c>
      <c r="AM25" s="3">
        <v>15206149</v>
      </c>
      <c r="AN25" s="3" t="s">
        <v>443</v>
      </c>
      <c r="AO25" s="3" t="s">
        <v>444</v>
      </c>
      <c r="AP25" s="3"/>
      <c r="AQ25" s="3" t="s">
        <v>445</v>
      </c>
      <c r="AR25" s="3" t="s">
        <v>63</v>
      </c>
      <c r="AS25" s="3"/>
      <c r="AT25" s="3" t="s">
        <v>65</v>
      </c>
      <c r="AU25" s="3" t="s">
        <v>446</v>
      </c>
    </row>
    <row r="26" spans="1:47" x14ac:dyDescent="0.3">
      <c r="A26" s="3">
        <v>25</v>
      </c>
      <c r="B26" s="3" t="s">
        <v>450</v>
      </c>
      <c r="C26" s="3">
        <v>2024</v>
      </c>
      <c r="D26" s="3" t="s">
        <v>451</v>
      </c>
      <c r="E26" s="3" t="s">
        <v>452</v>
      </c>
      <c r="F26" s="3" t="s">
        <v>453</v>
      </c>
      <c r="G26" s="3" t="s">
        <v>456</v>
      </c>
      <c r="H26" s="3" t="s">
        <v>457</v>
      </c>
      <c r="I26" s="3"/>
      <c r="J26" s="3" t="s">
        <v>61</v>
      </c>
      <c r="K26" s="3" t="s">
        <v>62</v>
      </c>
      <c r="L26" s="3">
        <v>0</v>
      </c>
      <c r="M26" s="3" t="s">
        <v>447</v>
      </c>
      <c r="N26" s="3" t="s">
        <v>448</v>
      </c>
      <c r="O26" s="3" t="s">
        <v>449</v>
      </c>
      <c r="P26" s="3"/>
      <c r="Q26" s="3"/>
      <c r="R26" s="3"/>
      <c r="S26" s="3"/>
      <c r="T26" s="3"/>
      <c r="U26" s="3"/>
      <c r="V26" s="3" t="s">
        <v>454</v>
      </c>
      <c r="W26" s="3" t="s">
        <v>455</v>
      </c>
      <c r="X26" s="3"/>
      <c r="Y26" s="3"/>
      <c r="Z26" s="3"/>
      <c r="AA26" s="3"/>
      <c r="AB26" s="3"/>
      <c r="AC26" s="3"/>
      <c r="AD26" s="3" t="s">
        <v>458</v>
      </c>
      <c r="AE26" s="3" t="s">
        <v>459</v>
      </c>
      <c r="AF26" s="3"/>
      <c r="AG26" s="3" t="s">
        <v>221</v>
      </c>
      <c r="AH26" s="3"/>
      <c r="AI26" s="3"/>
      <c r="AJ26" s="3"/>
      <c r="AK26" s="3"/>
      <c r="AL26" s="3"/>
      <c r="AM26" s="3">
        <v>20408269</v>
      </c>
      <c r="AN26" s="3"/>
      <c r="AO26" s="3"/>
      <c r="AP26" s="3"/>
      <c r="AQ26" s="3" t="s">
        <v>460</v>
      </c>
      <c r="AR26" s="3" t="s">
        <v>461</v>
      </c>
      <c r="AS26" s="3"/>
      <c r="AT26" s="3" t="s">
        <v>65</v>
      </c>
      <c r="AU26" s="3" t="s">
        <v>462</v>
      </c>
    </row>
    <row r="27" spans="1:47" x14ac:dyDescent="0.3">
      <c r="A27" s="3">
        <v>26</v>
      </c>
      <c r="B27" s="3" t="s">
        <v>466</v>
      </c>
      <c r="C27" s="3">
        <v>2023</v>
      </c>
      <c r="D27" s="3" t="s">
        <v>467</v>
      </c>
      <c r="E27" s="3"/>
      <c r="F27" s="3" t="s">
        <v>468</v>
      </c>
      <c r="G27" s="3" t="s">
        <v>471</v>
      </c>
      <c r="H27" s="3"/>
      <c r="I27" s="3" t="s">
        <v>472</v>
      </c>
      <c r="J27" s="3" t="s">
        <v>61</v>
      </c>
      <c r="K27" s="3" t="s">
        <v>105</v>
      </c>
      <c r="L27" s="3">
        <v>5</v>
      </c>
      <c r="M27" s="3" t="s">
        <v>463</v>
      </c>
      <c r="N27" s="3" t="s">
        <v>464</v>
      </c>
      <c r="O27" s="3" t="s">
        <v>465</v>
      </c>
      <c r="P27" s="3"/>
      <c r="Q27" s="3"/>
      <c r="R27" s="3"/>
      <c r="S27" s="3">
        <v>140</v>
      </c>
      <c r="T27" s="3">
        <v>145</v>
      </c>
      <c r="U27" s="3">
        <v>5</v>
      </c>
      <c r="V27" s="3" t="s">
        <v>469</v>
      </c>
      <c r="W27" s="3" t="s">
        <v>470</v>
      </c>
      <c r="X27" s="3"/>
      <c r="Y27" s="3"/>
      <c r="Z27" s="3"/>
      <c r="AA27" s="3"/>
      <c r="AB27" s="3" t="s">
        <v>473</v>
      </c>
      <c r="AC27" s="3" t="s">
        <v>474</v>
      </c>
      <c r="AD27" s="3" t="s">
        <v>475</v>
      </c>
      <c r="AE27" s="3"/>
      <c r="AF27" s="3" t="s">
        <v>476</v>
      </c>
      <c r="AG27" s="3" t="s">
        <v>210</v>
      </c>
      <c r="AH27" s="3"/>
      <c r="AI27" s="3" t="s">
        <v>477</v>
      </c>
      <c r="AJ27" s="7">
        <v>45158</v>
      </c>
      <c r="AK27" s="3" t="s">
        <v>478</v>
      </c>
      <c r="AL27" s="3">
        <v>196582</v>
      </c>
      <c r="AM27" s="3"/>
      <c r="AN27" s="3"/>
      <c r="AO27" s="3"/>
      <c r="AP27" s="3"/>
      <c r="AQ27" s="3" t="s">
        <v>479</v>
      </c>
      <c r="AR27" s="3" t="s">
        <v>63</v>
      </c>
      <c r="AS27" s="3"/>
      <c r="AT27" s="3" t="s">
        <v>65</v>
      </c>
      <c r="AU27" s="3" t="s">
        <v>480</v>
      </c>
    </row>
    <row r="28" spans="1:47" x14ac:dyDescent="0.3">
      <c r="A28" s="3">
        <v>27</v>
      </c>
      <c r="B28" s="3" t="s">
        <v>484</v>
      </c>
      <c r="C28" s="3">
        <v>2022</v>
      </c>
      <c r="D28" s="3" t="s">
        <v>226</v>
      </c>
      <c r="E28" s="3" t="s">
        <v>485</v>
      </c>
      <c r="F28" s="3" t="s">
        <v>486</v>
      </c>
      <c r="G28" s="3" t="s">
        <v>489</v>
      </c>
      <c r="H28" s="3" t="s">
        <v>490</v>
      </c>
      <c r="I28" s="3" t="s">
        <v>491</v>
      </c>
      <c r="J28" s="3" t="s">
        <v>61</v>
      </c>
      <c r="K28" s="3" t="s">
        <v>62</v>
      </c>
      <c r="L28" s="3">
        <v>5</v>
      </c>
      <c r="M28" s="3" t="s">
        <v>481</v>
      </c>
      <c r="N28" s="3" t="s">
        <v>482</v>
      </c>
      <c r="O28" s="3" t="s">
        <v>483</v>
      </c>
      <c r="P28" s="3">
        <v>14</v>
      </c>
      <c r="Q28" s="3">
        <v>15</v>
      </c>
      <c r="R28" s="3">
        <v>9672</v>
      </c>
      <c r="S28" s="3"/>
      <c r="T28" s="3"/>
      <c r="U28" s="3"/>
      <c r="V28" s="3" t="s">
        <v>487</v>
      </c>
      <c r="W28" s="3" t="s">
        <v>488</v>
      </c>
      <c r="X28" s="3"/>
      <c r="Y28" s="3"/>
      <c r="Z28" s="3"/>
      <c r="AA28" s="3"/>
      <c r="AB28" s="3" t="s">
        <v>492</v>
      </c>
      <c r="AC28" s="3" t="s">
        <v>493</v>
      </c>
      <c r="AD28" s="3" t="s">
        <v>494</v>
      </c>
      <c r="AE28" s="3" t="s">
        <v>495</v>
      </c>
      <c r="AF28" s="3"/>
      <c r="AG28" s="3" t="s">
        <v>238</v>
      </c>
      <c r="AH28" s="3"/>
      <c r="AI28" s="3"/>
      <c r="AJ28" s="3"/>
      <c r="AK28" s="3"/>
      <c r="AL28" s="3"/>
      <c r="AM28" s="3">
        <v>20711050</v>
      </c>
      <c r="AN28" s="3"/>
      <c r="AO28" s="3"/>
      <c r="AP28" s="3"/>
      <c r="AQ28" s="3" t="s">
        <v>239</v>
      </c>
      <c r="AR28" s="3" t="s">
        <v>63</v>
      </c>
      <c r="AS28" s="3" t="s">
        <v>121</v>
      </c>
      <c r="AT28" s="3" t="s">
        <v>65</v>
      </c>
      <c r="AU28" s="3" t="s">
        <v>496</v>
      </c>
    </row>
    <row r="29" spans="1:47" x14ac:dyDescent="0.3">
      <c r="A29" s="3">
        <v>28</v>
      </c>
      <c r="B29" s="3" t="s">
        <v>497</v>
      </c>
      <c r="C29" s="3">
        <v>2024</v>
      </c>
      <c r="D29" s="3" t="s">
        <v>498</v>
      </c>
      <c r="E29" s="3"/>
      <c r="F29" s="3" t="s">
        <v>499</v>
      </c>
      <c r="G29" s="3" t="s">
        <v>500</v>
      </c>
      <c r="H29" s="3"/>
      <c r="I29" s="3"/>
      <c r="J29" s="3" t="s">
        <v>61</v>
      </c>
      <c r="K29" s="3" t="s">
        <v>362</v>
      </c>
      <c r="L29" s="3">
        <v>0</v>
      </c>
      <c r="M29" s="3"/>
      <c r="N29" s="3"/>
      <c r="O29" s="3"/>
      <c r="P29" s="3">
        <v>3697</v>
      </c>
      <c r="Q29" s="3"/>
      <c r="R29" s="3"/>
      <c r="S29" s="3"/>
      <c r="T29" s="3"/>
      <c r="U29" s="3">
        <v>87</v>
      </c>
      <c r="V29" s="3"/>
      <c r="W29" s="3"/>
      <c r="X29" s="3"/>
      <c r="Y29" s="3"/>
      <c r="Z29" s="3"/>
      <c r="AA29" s="3"/>
      <c r="AB29" s="3"/>
      <c r="AC29" s="3"/>
      <c r="AD29" s="3"/>
      <c r="AE29" s="3"/>
      <c r="AF29" s="3" t="s">
        <v>501</v>
      </c>
      <c r="AG29" s="3" t="s">
        <v>502</v>
      </c>
      <c r="AH29" s="3"/>
      <c r="AI29" s="3" t="s">
        <v>503</v>
      </c>
      <c r="AJ29" s="7">
        <v>45438</v>
      </c>
      <c r="AK29" s="3" t="s">
        <v>504</v>
      </c>
      <c r="AL29" s="3">
        <v>199955</v>
      </c>
      <c r="AM29" s="3">
        <v>16130073</v>
      </c>
      <c r="AN29" s="3"/>
      <c r="AO29" s="3"/>
      <c r="AP29" s="3"/>
      <c r="AQ29" s="3" t="s">
        <v>505</v>
      </c>
      <c r="AR29" s="3" t="s">
        <v>63</v>
      </c>
      <c r="AS29" s="3"/>
      <c r="AT29" s="3" t="s">
        <v>65</v>
      </c>
      <c r="AU29" s="3" t="s">
        <v>506</v>
      </c>
    </row>
    <row r="30" spans="1:47" x14ac:dyDescent="0.3">
      <c r="A30" s="3">
        <v>29</v>
      </c>
      <c r="B30" s="3" t="s">
        <v>507</v>
      </c>
      <c r="C30" s="3">
        <v>2023</v>
      </c>
      <c r="D30" s="3" t="s">
        <v>508</v>
      </c>
      <c r="E30" s="3"/>
      <c r="F30" s="3" t="s">
        <v>509</v>
      </c>
      <c r="G30" s="3" t="s">
        <v>510</v>
      </c>
      <c r="H30" s="3"/>
      <c r="I30" s="3"/>
      <c r="J30" s="3" t="s">
        <v>61</v>
      </c>
      <c r="K30" s="3" t="s">
        <v>362</v>
      </c>
      <c r="L30" s="3">
        <v>0</v>
      </c>
      <c r="M30" s="3"/>
      <c r="N30" s="3"/>
      <c r="O30" s="3"/>
      <c r="P30" s="3">
        <v>1</v>
      </c>
      <c r="Q30" s="3"/>
      <c r="R30" s="3"/>
      <c r="S30" s="3"/>
      <c r="T30" s="3"/>
      <c r="U30" s="3">
        <v>459</v>
      </c>
      <c r="V30" s="3"/>
      <c r="W30" s="3"/>
      <c r="X30" s="3"/>
      <c r="Y30" s="3"/>
      <c r="Z30" s="3"/>
      <c r="AA30" s="3"/>
      <c r="AB30" s="3"/>
      <c r="AC30" s="3"/>
      <c r="AD30" s="3"/>
      <c r="AE30" s="3"/>
      <c r="AF30" s="3" t="s">
        <v>511</v>
      </c>
      <c r="AG30" s="3" t="s">
        <v>512</v>
      </c>
      <c r="AH30" s="3" t="s">
        <v>356</v>
      </c>
      <c r="AI30" s="3" t="s">
        <v>513</v>
      </c>
      <c r="AJ30" s="3" t="s">
        <v>514</v>
      </c>
      <c r="AK30" s="3" t="s">
        <v>515</v>
      </c>
      <c r="AL30" s="3">
        <v>194821</v>
      </c>
      <c r="AM30" s="3">
        <v>21843228</v>
      </c>
      <c r="AN30" s="3" t="s">
        <v>516</v>
      </c>
      <c r="AO30" s="3"/>
      <c r="AP30" s="3"/>
      <c r="AQ30" s="3" t="s">
        <v>508</v>
      </c>
      <c r="AR30" s="3" t="s">
        <v>63</v>
      </c>
      <c r="AS30" s="3"/>
      <c r="AT30" s="3" t="s">
        <v>65</v>
      </c>
      <c r="AU30" s="3" t="s">
        <v>517</v>
      </c>
    </row>
    <row r="31" spans="1:47" x14ac:dyDescent="0.3">
      <c r="A31" s="3">
        <v>30</v>
      </c>
      <c r="B31" s="3" t="s">
        <v>3064</v>
      </c>
      <c r="C31" s="3">
        <v>2023</v>
      </c>
      <c r="D31" s="3" t="s">
        <v>3065</v>
      </c>
      <c r="E31" s="3" t="s">
        <v>3066</v>
      </c>
      <c r="F31" s="3" t="s">
        <v>3067</v>
      </c>
      <c r="G31" s="3" t="s">
        <v>3068</v>
      </c>
      <c r="H31" s="3" t="s">
        <v>3069</v>
      </c>
      <c r="I31" s="3"/>
      <c r="J31" s="3" t="s">
        <v>61</v>
      </c>
      <c r="K31" s="3" t="s">
        <v>62</v>
      </c>
      <c r="L31" s="3">
        <v>12</v>
      </c>
      <c r="M31" s="3" t="s">
        <v>3070</v>
      </c>
      <c r="N31" s="3" t="s">
        <v>3071</v>
      </c>
      <c r="O31" s="3">
        <v>15047313900</v>
      </c>
      <c r="P31" s="3">
        <v>14</v>
      </c>
      <c r="Q31" s="3">
        <v>4</v>
      </c>
      <c r="R31" s="3"/>
      <c r="S31" s="3">
        <v>530</v>
      </c>
      <c r="T31" s="3">
        <v>566</v>
      </c>
      <c r="U31" s="3">
        <v>0</v>
      </c>
      <c r="V31" s="3" t="s">
        <v>3072</v>
      </c>
      <c r="W31" s="3" t="s">
        <v>3073</v>
      </c>
      <c r="X31" s="3"/>
      <c r="Y31" s="3"/>
      <c r="Z31" s="3"/>
      <c r="AA31" s="3"/>
      <c r="AB31" s="3"/>
      <c r="AC31" s="3"/>
      <c r="AD31" s="3" t="s">
        <v>3074</v>
      </c>
      <c r="AE31" s="3"/>
      <c r="AF31" s="3"/>
      <c r="AG31" s="3" t="s">
        <v>221</v>
      </c>
      <c r="AH31" s="3"/>
      <c r="AI31" s="3"/>
      <c r="AJ31" s="3"/>
      <c r="AK31" s="3"/>
      <c r="AL31" s="3"/>
      <c r="AM31" s="3" t="s">
        <v>3075</v>
      </c>
      <c r="AN31" s="3"/>
      <c r="AO31" s="3"/>
      <c r="AP31" s="3"/>
      <c r="AQ31" s="3"/>
      <c r="AR31" s="3" t="s">
        <v>63</v>
      </c>
      <c r="AS31" s="3"/>
      <c r="AT31" s="3" t="s">
        <v>65</v>
      </c>
      <c r="AU31" s="3" t="s">
        <v>3076</v>
      </c>
    </row>
    <row r="32" spans="1:47" x14ac:dyDescent="0.3">
      <c r="A32" s="3">
        <v>31</v>
      </c>
      <c r="B32" s="3" t="s">
        <v>3193</v>
      </c>
      <c r="C32" s="3">
        <v>2022</v>
      </c>
      <c r="D32" s="3" t="s">
        <v>226</v>
      </c>
      <c r="E32" s="3" t="s">
        <v>3198</v>
      </c>
      <c r="F32" s="3" t="s">
        <v>3199</v>
      </c>
      <c r="G32" s="3" t="s">
        <v>3205</v>
      </c>
      <c r="H32" s="3" t="s">
        <v>3206</v>
      </c>
      <c r="I32" s="3" t="s">
        <v>3207</v>
      </c>
      <c r="J32" s="3" t="s">
        <v>61</v>
      </c>
      <c r="K32" s="3" t="s">
        <v>638</v>
      </c>
      <c r="L32" s="3">
        <v>23</v>
      </c>
      <c r="M32" s="3" t="s">
        <v>3214</v>
      </c>
      <c r="N32" s="3" t="s">
        <v>3215</v>
      </c>
      <c r="O32" s="3" t="s">
        <v>3216</v>
      </c>
      <c r="P32" s="3">
        <v>14</v>
      </c>
      <c r="Q32" s="3">
        <v>14</v>
      </c>
      <c r="R32" s="3">
        <v>8523</v>
      </c>
      <c r="S32" s="3"/>
      <c r="T32" s="3"/>
      <c r="U32" s="3">
        <v>0</v>
      </c>
      <c r="V32" s="3" t="s">
        <v>3222</v>
      </c>
      <c r="W32" s="3" t="s">
        <v>3223</v>
      </c>
      <c r="X32" s="3"/>
      <c r="Y32" s="3"/>
      <c r="Z32" s="3"/>
      <c r="AA32" s="3"/>
      <c r="AB32" s="3"/>
      <c r="AC32" s="3"/>
      <c r="AD32" s="3" t="s">
        <v>3229</v>
      </c>
      <c r="AE32" s="3"/>
      <c r="AF32" s="3"/>
      <c r="AG32" s="3" t="s">
        <v>238</v>
      </c>
      <c r="AH32" s="3"/>
      <c r="AI32" s="3"/>
      <c r="AJ32" s="3"/>
      <c r="AK32" s="3"/>
      <c r="AL32" s="3"/>
      <c r="AM32" s="3">
        <v>20711050</v>
      </c>
      <c r="AN32" s="3"/>
      <c r="AO32" s="3"/>
      <c r="AP32" s="3"/>
      <c r="AQ32" s="3"/>
      <c r="AR32" s="3" t="s">
        <v>63</v>
      </c>
      <c r="AS32" s="3" t="s">
        <v>3233</v>
      </c>
      <c r="AT32" s="3" t="s">
        <v>65</v>
      </c>
      <c r="AU32" s="3" t="s">
        <v>3234</v>
      </c>
    </row>
    <row r="33" spans="1:47" x14ac:dyDescent="0.3">
      <c r="A33" s="3">
        <v>32</v>
      </c>
      <c r="B33" s="3" t="s">
        <v>2964</v>
      </c>
      <c r="C33" s="3">
        <v>2022</v>
      </c>
      <c r="D33" s="3" t="s">
        <v>773</v>
      </c>
      <c r="E33" s="3" t="s">
        <v>2913</v>
      </c>
      <c r="F33" s="3" t="s">
        <v>2965</v>
      </c>
      <c r="G33" s="3" t="s">
        <v>2966</v>
      </c>
      <c r="H33" s="3" t="s">
        <v>2967</v>
      </c>
      <c r="I33" s="3"/>
      <c r="J33" s="3" t="s">
        <v>61</v>
      </c>
      <c r="K33" s="3" t="s">
        <v>62</v>
      </c>
      <c r="L33" s="3">
        <v>130</v>
      </c>
      <c r="M33" s="3" t="s">
        <v>2968</v>
      </c>
      <c r="N33" s="3" t="s">
        <v>2969</v>
      </c>
      <c r="O33" s="3" t="s">
        <v>2970</v>
      </c>
      <c r="P33" s="3">
        <v>47</v>
      </c>
      <c r="Q33" s="3"/>
      <c r="R33" s="3">
        <v>102776</v>
      </c>
      <c r="S33" s="3"/>
      <c r="T33" s="3"/>
      <c r="U33" s="3">
        <v>0</v>
      </c>
      <c r="V33" s="3" t="s">
        <v>2971</v>
      </c>
      <c r="W33" s="3" t="s">
        <v>2972</v>
      </c>
      <c r="X33" s="3"/>
      <c r="Y33" s="3"/>
      <c r="Z33" s="3"/>
      <c r="AA33" s="3"/>
      <c r="AB33" s="3"/>
      <c r="AC33" s="3"/>
      <c r="AD33" s="3" t="s">
        <v>2973</v>
      </c>
      <c r="AE33" s="3"/>
      <c r="AF33" s="3"/>
      <c r="AG33" s="3" t="s">
        <v>421</v>
      </c>
      <c r="AH33" s="3"/>
      <c r="AI33" s="3"/>
      <c r="AJ33" s="3"/>
      <c r="AK33" s="3"/>
      <c r="AL33" s="3"/>
      <c r="AM33" s="3">
        <v>15446123</v>
      </c>
      <c r="AN33" s="3"/>
      <c r="AO33" s="3"/>
      <c r="AP33" s="3"/>
      <c r="AQ33" s="3"/>
      <c r="AR33" s="3"/>
      <c r="AS33" s="3" t="s">
        <v>197</v>
      </c>
      <c r="AT33" s="3" t="s">
        <v>65</v>
      </c>
      <c r="AU33" s="3" t="s">
        <v>2974</v>
      </c>
    </row>
    <row r="34" spans="1:47" x14ac:dyDescent="0.3">
      <c r="A34" s="3">
        <v>33</v>
      </c>
      <c r="B34" s="3" t="s">
        <v>534</v>
      </c>
      <c r="C34" s="3">
        <v>2021</v>
      </c>
      <c r="D34" s="3" t="s">
        <v>535</v>
      </c>
      <c r="E34" s="3" t="s">
        <v>537</v>
      </c>
      <c r="F34" s="3" t="s">
        <v>538</v>
      </c>
      <c r="G34" s="3" t="s">
        <v>541</v>
      </c>
      <c r="H34" s="3" t="s">
        <v>542</v>
      </c>
      <c r="I34" s="3" t="s">
        <v>543</v>
      </c>
      <c r="J34" s="3" t="s">
        <v>61</v>
      </c>
      <c r="K34" s="3" t="s">
        <v>105</v>
      </c>
      <c r="L34" s="3">
        <v>11</v>
      </c>
      <c r="M34" s="3" t="s">
        <v>531</v>
      </c>
      <c r="N34" s="3" t="s">
        <v>532</v>
      </c>
      <c r="O34" s="3" t="s">
        <v>533</v>
      </c>
      <c r="P34" s="3" t="s">
        <v>536</v>
      </c>
      <c r="Q34" s="3"/>
      <c r="R34" s="3"/>
      <c r="S34" s="3">
        <v>157</v>
      </c>
      <c r="T34" s="3">
        <v>169</v>
      </c>
      <c r="U34" s="3">
        <v>12</v>
      </c>
      <c r="V34" s="3" t="s">
        <v>539</v>
      </c>
      <c r="W34" s="3" t="s">
        <v>540</v>
      </c>
      <c r="X34" s="3"/>
      <c r="Y34" s="3"/>
      <c r="Z34" s="3"/>
      <c r="AA34" s="3"/>
      <c r="AB34" s="3"/>
      <c r="AC34" s="3"/>
      <c r="AD34" s="3" t="s">
        <v>544</v>
      </c>
      <c r="AE34" s="3" t="s">
        <v>545</v>
      </c>
      <c r="AF34" s="3" t="s">
        <v>546</v>
      </c>
      <c r="AG34" s="3" t="s">
        <v>175</v>
      </c>
      <c r="AH34" s="3"/>
      <c r="AI34" s="3" t="s">
        <v>547</v>
      </c>
      <c r="AJ34" s="3" t="s">
        <v>548</v>
      </c>
      <c r="AK34" s="3" t="s">
        <v>549</v>
      </c>
      <c r="AL34" s="3">
        <v>265409</v>
      </c>
      <c r="AM34" s="3">
        <v>3029743</v>
      </c>
      <c r="AN34" s="3" t="s">
        <v>550</v>
      </c>
      <c r="AO34" s="3"/>
      <c r="AP34" s="3"/>
      <c r="AQ34" s="3" t="s">
        <v>551</v>
      </c>
      <c r="AR34" s="3" t="s">
        <v>63</v>
      </c>
      <c r="AS34" s="3"/>
      <c r="AT34" s="3" t="s">
        <v>65</v>
      </c>
      <c r="AU34" s="3" t="s">
        <v>552</v>
      </c>
    </row>
    <row r="35" spans="1:47" x14ac:dyDescent="0.3">
      <c r="A35" s="3">
        <v>34</v>
      </c>
      <c r="B35" s="3" t="s">
        <v>553</v>
      </c>
      <c r="C35" s="3">
        <v>2023</v>
      </c>
      <c r="D35" s="3" t="s">
        <v>554</v>
      </c>
      <c r="E35" s="3"/>
      <c r="F35" s="3" t="s">
        <v>556</v>
      </c>
      <c r="G35" s="3" t="s">
        <v>557</v>
      </c>
      <c r="H35" s="3"/>
      <c r="I35" s="3"/>
      <c r="J35" s="3" t="s">
        <v>61</v>
      </c>
      <c r="K35" s="3" t="s">
        <v>362</v>
      </c>
      <c r="L35" s="3">
        <v>0</v>
      </c>
      <c r="M35" s="3"/>
      <c r="N35" s="3"/>
      <c r="O35" s="3"/>
      <c r="P35" s="3" t="s">
        <v>555</v>
      </c>
      <c r="Q35" s="3"/>
      <c r="R35" s="3"/>
      <c r="S35" s="3"/>
      <c r="T35" s="3"/>
      <c r="U35" s="3">
        <v>795</v>
      </c>
      <c r="V35" s="3"/>
      <c r="W35" s="3"/>
      <c r="X35" s="3"/>
      <c r="Y35" s="3"/>
      <c r="Z35" s="3"/>
      <c r="AA35" s="3"/>
      <c r="AB35" s="3"/>
      <c r="AC35" s="3"/>
      <c r="AD35" s="3"/>
      <c r="AE35" s="3"/>
      <c r="AF35" s="3" t="s">
        <v>558</v>
      </c>
      <c r="AG35" s="3" t="s">
        <v>175</v>
      </c>
      <c r="AH35" s="3"/>
      <c r="AI35" s="3" t="s">
        <v>553</v>
      </c>
      <c r="AJ35" s="3" t="s">
        <v>559</v>
      </c>
      <c r="AK35" s="3" t="s">
        <v>560</v>
      </c>
      <c r="AL35" s="3">
        <v>296079</v>
      </c>
      <c r="AM35" s="3">
        <v>18761100</v>
      </c>
      <c r="AN35" s="3" t="s">
        <v>561</v>
      </c>
      <c r="AO35" s="3"/>
      <c r="AP35" s="3"/>
      <c r="AQ35" s="3" t="s">
        <v>562</v>
      </c>
      <c r="AR35" s="3" t="s">
        <v>63</v>
      </c>
      <c r="AS35" s="3"/>
      <c r="AT35" s="3" t="s">
        <v>65</v>
      </c>
      <c r="AU35" s="3" t="s">
        <v>563</v>
      </c>
    </row>
    <row r="36" spans="1:47" x14ac:dyDescent="0.3">
      <c r="A36" s="3">
        <v>35</v>
      </c>
      <c r="B36" s="3" t="s">
        <v>567</v>
      </c>
      <c r="C36" s="3">
        <v>2023</v>
      </c>
      <c r="D36" s="3" t="s">
        <v>568</v>
      </c>
      <c r="E36" s="3" t="s">
        <v>569</v>
      </c>
      <c r="F36" s="3" t="s">
        <v>570</v>
      </c>
      <c r="G36" s="3" t="s">
        <v>573</v>
      </c>
      <c r="H36" s="3" t="s">
        <v>574</v>
      </c>
      <c r="I36" s="3" t="s">
        <v>575</v>
      </c>
      <c r="J36" s="3" t="s">
        <v>61</v>
      </c>
      <c r="K36" s="3" t="s">
        <v>105</v>
      </c>
      <c r="L36" s="3">
        <v>0</v>
      </c>
      <c r="M36" s="3" t="s">
        <v>564</v>
      </c>
      <c r="N36" s="3" t="s">
        <v>565</v>
      </c>
      <c r="O36" s="3" t="s">
        <v>566</v>
      </c>
      <c r="P36" s="3"/>
      <c r="Q36" s="3"/>
      <c r="R36" s="3"/>
      <c r="S36" s="3">
        <v>2884</v>
      </c>
      <c r="T36" s="3">
        <v>2889</v>
      </c>
      <c r="U36" s="3">
        <v>5</v>
      </c>
      <c r="V36" s="3" t="s">
        <v>571</v>
      </c>
      <c r="W36" s="3" t="s">
        <v>572</v>
      </c>
      <c r="X36" s="3"/>
      <c r="Y36" s="3"/>
      <c r="Z36" s="3"/>
      <c r="AA36" s="3"/>
      <c r="AB36" s="3" t="s">
        <v>576</v>
      </c>
      <c r="AC36" s="3" t="s">
        <v>577</v>
      </c>
      <c r="AD36" s="3" t="s">
        <v>578</v>
      </c>
      <c r="AE36" s="3" t="s">
        <v>579</v>
      </c>
      <c r="AF36" s="3" t="s">
        <v>580</v>
      </c>
      <c r="AG36" s="3" t="s">
        <v>99</v>
      </c>
      <c r="AH36" s="3" t="s">
        <v>581</v>
      </c>
      <c r="AI36" s="3" t="s">
        <v>582</v>
      </c>
      <c r="AJ36" s="3" t="s">
        <v>583</v>
      </c>
      <c r="AK36" s="3" t="s">
        <v>584</v>
      </c>
      <c r="AL36" s="3">
        <v>196820</v>
      </c>
      <c r="AM36" s="3"/>
      <c r="AN36" s="3" t="s">
        <v>585</v>
      </c>
      <c r="AO36" s="3"/>
      <c r="AP36" s="3"/>
      <c r="AQ36" s="3" t="s">
        <v>586</v>
      </c>
      <c r="AR36" s="3" t="s">
        <v>63</v>
      </c>
      <c r="AS36" s="3"/>
      <c r="AT36" s="3" t="s">
        <v>65</v>
      </c>
      <c r="AU36" s="3" t="s">
        <v>587</v>
      </c>
    </row>
    <row r="37" spans="1:47" x14ac:dyDescent="0.3">
      <c r="A37" s="3">
        <v>36</v>
      </c>
      <c r="B37" s="3" t="s">
        <v>588</v>
      </c>
      <c r="C37" s="3">
        <v>2023</v>
      </c>
      <c r="D37" s="3" t="s">
        <v>588</v>
      </c>
      <c r="E37" s="3"/>
      <c r="F37" s="3" t="s">
        <v>589</v>
      </c>
      <c r="G37" s="3" t="s">
        <v>590</v>
      </c>
      <c r="H37" s="3"/>
      <c r="I37" s="3"/>
      <c r="J37" s="3" t="s">
        <v>61</v>
      </c>
      <c r="K37" s="3" t="s">
        <v>362</v>
      </c>
      <c r="L37" s="3">
        <v>0</v>
      </c>
      <c r="M37" s="3"/>
      <c r="N37" s="3"/>
      <c r="O37" s="3"/>
      <c r="P37" s="3"/>
      <c r="Q37" s="3"/>
      <c r="R37" s="3"/>
      <c r="S37" s="3"/>
      <c r="T37" s="3"/>
      <c r="U37" s="3">
        <v>604</v>
      </c>
      <c r="V37" s="3"/>
      <c r="W37" s="3"/>
      <c r="X37" s="3"/>
      <c r="Y37" s="3"/>
      <c r="Z37" s="3"/>
      <c r="AA37" s="3"/>
      <c r="AB37" s="3"/>
      <c r="AC37" s="3"/>
      <c r="AD37" s="3"/>
      <c r="AE37" s="3"/>
      <c r="AF37" s="3" t="s">
        <v>591</v>
      </c>
      <c r="AG37" s="3" t="s">
        <v>210</v>
      </c>
      <c r="AH37" s="3"/>
      <c r="AI37" s="3" t="s">
        <v>592</v>
      </c>
      <c r="AJ37" s="3" t="s">
        <v>593</v>
      </c>
      <c r="AK37" s="3" t="s">
        <v>307</v>
      </c>
      <c r="AL37" s="3">
        <v>196540</v>
      </c>
      <c r="AM37" s="3"/>
      <c r="AN37" s="3"/>
      <c r="AO37" s="3"/>
      <c r="AP37" s="3"/>
      <c r="AQ37" s="3" t="s">
        <v>594</v>
      </c>
      <c r="AR37" s="3" t="s">
        <v>63</v>
      </c>
      <c r="AS37" s="3"/>
      <c r="AT37" s="3" t="s">
        <v>65</v>
      </c>
      <c r="AU37" s="3" t="s">
        <v>595</v>
      </c>
    </row>
    <row r="38" spans="1:47" x14ac:dyDescent="0.3">
      <c r="A38" s="3">
        <v>37</v>
      </c>
      <c r="B38" s="3" t="s">
        <v>599</v>
      </c>
      <c r="C38" s="3">
        <v>2023</v>
      </c>
      <c r="D38" s="3" t="s">
        <v>600</v>
      </c>
      <c r="E38" s="3" t="s">
        <v>601</v>
      </c>
      <c r="F38" s="3" t="s">
        <v>602</v>
      </c>
      <c r="G38" s="3" t="s">
        <v>605</v>
      </c>
      <c r="H38" s="3" t="s">
        <v>606</v>
      </c>
      <c r="I38" s="3" t="s">
        <v>607</v>
      </c>
      <c r="J38" s="3" t="s">
        <v>61</v>
      </c>
      <c r="K38" s="3" t="s">
        <v>105</v>
      </c>
      <c r="L38" s="3">
        <v>1</v>
      </c>
      <c r="M38" s="3" t="s">
        <v>596</v>
      </c>
      <c r="N38" s="3" t="s">
        <v>597</v>
      </c>
      <c r="O38" s="3" t="s">
        <v>598</v>
      </c>
      <c r="P38" s="3"/>
      <c r="Q38" s="3"/>
      <c r="R38" s="3"/>
      <c r="S38" s="3">
        <v>412</v>
      </c>
      <c r="T38" s="3">
        <v>416</v>
      </c>
      <c r="U38" s="3">
        <v>4</v>
      </c>
      <c r="V38" s="3" t="s">
        <v>603</v>
      </c>
      <c r="W38" s="3" t="s">
        <v>604</v>
      </c>
      <c r="X38" s="3"/>
      <c r="Y38" s="3"/>
      <c r="Z38" s="3"/>
      <c r="AA38" s="3"/>
      <c r="AB38" s="3" t="s">
        <v>608</v>
      </c>
      <c r="AC38" s="3" t="s">
        <v>609</v>
      </c>
      <c r="AD38" s="3" t="s">
        <v>610</v>
      </c>
      <c r="AE38" s="3"/>
      <c r="AF38" s="3"/>
      <c r="AG38" s="3" t="s">
        <v>611</v>
      </c>
      <c r="AH38" s="3" t="s">
        <v>612</v>
      </c>
      <c r="AI38" s="3" t="s">
        <v>613</v>
      </c>
      <c r="AJ38" s="3" t="s">
        <v>614</v>
      </c>
      <c r="AK38" s="3" t="s">
        <v>615</v>
      </c>
      <c r="AL38" s="3">
        <v>193952</v>
      </c>
      <c r="AM38" s="3"/>
      <c r="AN38" s="3" t="s">
        <v>616</v>
      </c>
      <c r="AO38" s="3"/>
      <c r="AP38" s="3"/>
      <c r="AQ38" s="3" t="s">
        <v>617</v>
      </c>
      <c r="AR38" s="3" t="s">
        <v>63</v>
      </c>
      <c r="AS38" s="3" t="s">
        <v>197</v>
      </c>
      <c r="AT38" s="3" t="s">
        <v>65</v>
      </c>
      <c r="AU38" s="3" t="s">
        <v>618</v>
      </c>
    </row>
    <row r="39" spans="1:47" x14ac:dyDescent="0.3">
      <c r="A39" s="3">
        <v>38</v>
      </c>
      <c r="B39" s="3" t="s">
        <v>622</v>
      </c>
      <c r="C39" s="3">
        <v>2023</v>
      </c>
      <c r="D39" s="3" t="s">
        <v>623</v>
      </c>
      <c r="E39" s="3" t="s">
        <v>624</v>
      </c>
      <c r="F39" s="3" t="s">
        <v>625</v>
      </c>
      <c r="G39" s="3" t="s">
        <v>628</v>
      </c>
      <c r="H39" s="3" t="s">
        <v>629</v>
      </c>
      <c r="I39" s="3"/>
      <c r="J39" s="3" t="s">
        <v>61</v>
      </c>
      <c r="K39" s="3" t="s">
        <v>638</v>
      </c>
      <c r="L39" s="3">
        <v>3</v>
      </c>
      <c r="M39" s="3" t="s">
        <v>619</v>
      </c>
      <c r="N39" s="3" t="s">
        <v>620</v>
      </c>
      <c r="O39" s="3" t="s">
        <v>621</v>
      </c>
      <c r="P39" s="3"/>
      <c r="Q39" s="3"/>
      <c r="R39" s="3"/>
      <c r="S39" s="3"/>
      <c r="T39" s="3"/>
      <c r="U39" s="3"/>
      <c r="V39" s="3" t="s">
        <v>626</v>
      </c>
      <c r="W39" s="3" t="s">
        <v>627</v>
      </c>
      <c r="X39" s="3"/>
      <c r="Y39" s="3"/>
      <c r="Z39" s="3"/>
      <c r="AA39" s="3"/>
      <c r="AB39" s="3" t="s">
        <v>630</v>
      </c>
      <c r="AC39" s="3" t="s">
        <v>631</v>
      </c>
      <c r="AD39" s="3" t="s">
        <v>632</v>
      </c>
      <c r="AE39" s="3" t="s">
        <v>633</v>
      </c>
      <c r="AF39" s="3"/>
      <c r="AG39" s="3" t="s">
        <v>634</v>
      </c>
      <c r="AH39" s="3"/>
      <c r="AI39" s="3"/>
      <c r="AJ39" s="3"/>
      <c r="AK39" s="3"/>
      <c r="AL39" s="3"/>
      <c r="AM39" s="3" t="s">
        <v>635</v>
      </c>
      <c r="AN39" s="3"/>
      <c r="AO39" s="3" t="s">
        <v>636</v>
      </c>
      <c r="AP39" s="3"/>
      <c r="AQ39" s="3" t="s">
        <v>637</v>
      </c>
      <c r="AR39" s="3" t="s">
        <v>461</v>
      </c>
      <c r="AS39" s="3"/>
      <c r="AT39" s="3" t="s">
        <v>65</v>
      </c>
      <c r="AU39" s="3" t="s">
        <v>639</v>
      </c>
    </row>
    <row r="40" spans="1:47" x14ac:dyDescent="0.3">
      <c r="A40" s="3">
        <v>39</v>
      </c>
      <c r="B40" s="3" t="s">
        <v>3194</v>
      </c>
      <c r="C40" s="3">
        <v>2020</v>
      </c>
      <c r="D40" s="3" t="s">
        <v>3195</v>
      </c>
      <c r="E40" s="3" t="s">
        <v>3200</v>
      </c>
      <c r="F40" s="3" t="s">
        <v>3201</v>
      </c>
      <c r="G40" s="3" t="s">
        <v>3208</v>
      </c>
      <c r="H40" s="3" t="s">
        <v>3209</v>
      </c>
      <c r="I40" s="3" t="s">
        <v>3210</v>
      </c>
      <c r="J40" s="3" t="s">
        <v>61</v>
      </c>
      <c r="K40" s="3" t="s">
        <v>638</v>
      </c>
      <c r="L40" s="3">
        <v>727</v>
      </c>
      <c r="M40" s="3" t="s">
        <v>3217</v>
      </c>
      <c r="N40" s="3" t="s">
        <v>3218</v>
      </c>
      <c r="O40" s="3" t="s">
        <v>3219</v>
      </c>
      <c r="P40" s="3">
        <v>32</v>
      </c>
      <c r="Q40" s="3">
        <v>1</v>
      </c>
      <c r="R40" s="3">
        <v>19</v>
      </c>
      <c r="S40" s="3"/>
      <c r="T40" s="3"/>
      <c r="U40" s="3">
        <v>0</v>
      </c>
      <c r="V40" s="3" t="s">
        <v>3224</v>
      </c>
      <c r="W40" s="3" t="s">
        <v>3225</v>
      </c>
      <c r="X40" s="3"/>
      <c r="Y40" s="3"/>
      <c r="Z40" s="3"/>
      <c r="AA40" s="3"/>
      <c r="AB40" s="3"/>
      <c r="AC40" s="3" t="s">
        <v>3226</v>
      </c>
      <c r="AD40" s="3" t="s">
        <v>3230</v>
      </c>
      <c r="AE40" s="3"/>
      <c r="AF40" s="3"/>
      <c r="AG40" s="3" t="s">
        <v>527</v>
      </c>
      <c r="AH40" s="3"/>
      <c r="AI40" s="3"/>
      <c r="AJ40" s="3"/>
      <c r="AK40" s="3"/>
      <c r="AL40" s="3"/>
      <c r="AM40" s="3" t="s">
        <v>3231</v>
      </c>
      <c r="AN40" s="3"/>
      <c r="AO40" s="3"/>
      <c r="AP40" s="3"/>
      <c r="AQ40" s="3"/>
      <c r="AR40" s="3" t="s">
        <v>63</v>
      </c>
      <c r="AS40" s="3" t="s">
        <v>121</v>
      </c>
      <c r="AT40" s="3" t="s">
        <v>65</v>
      </c>
      <c r="AU40" s="3" t="s">
        <v>3235</v>
      </c>
    </row>
    <row r="41" spans="1:47" x14ac:dyDescent="0.3">
      <c r="A41" s="3">
        <v>40</v>
      </c>
      <c r="B41" s="3" t="s">
        <v>647</v>
      </c>
      <c r="C41" s="3">
        <v>2013</v>
      </c>
      <c r="D41" s="3" t="s">
        <v>535</v>
      </c>
      <c r="E41" s="3" t="s">
        <v>649</v>
      </c>
      <c r="F41" s="3" t="s">
        <v>650</v>
      </c>
      <c r="G41" s="3" t="s">
        <v>653</v>
      </c>
      <c r="H41" s="3"/>
      <c r="I41" s="3" t="s">
        <v>654</v>
      </c>
      <c r="J41" s="3" t="s">
        <v>61</v>
      </c>
      <c r="K41" s="3" t="s">
        <v>105</v>
      </c>
      <c r="L41" s="3">
        <v>2</v>
      </c>
      <c r="M41" s="3" t="s">
        <v>644</v>
      </c>
      <c r="N41" s="3" t="s">
        <v>645</v>
      </c>
      <c r="O41" s="3" t="s">
        <v>646</v>
      </c>
      <c r="P41" s="3" t="s">
        <v>648</v>
      </c>
      <c r="Q41" s="3"/>
      <c r="R41" s="3"/>
      <c r="S41" s="3">
        <v>495</v>
      </c>
      <c r="T41" s="3">
        <v>506</v>
      </c>
      <c r="U41" s="3">
        <v>11</v>
      </c>
      <c r="V41" s="3" t="s">
        <v>651</v>
      </c>
      <c r="W41" s="3" t="s">
        <v>652</v>
      </c>
      <c r="X41" s="3"/>
      <c r="Y41" s="3"/>
      <c r="Z41" s="3"/>
      <c r="AA41" s="3"/>
      <c r="AB41" s="3"/>
      <c r="AC41" s="3"/>
      <c r="AD41" s="3" t="s">
        <v>655</v>
      </c>
      <c r="AE41" s="3"/>
      <c r="AF41" s="3"/>
      <c r="AG41" s="3"/>
      <c r="AH41" s="3" t="s">
        <v>656</v>
      </c>
      <c r="AI41" s="3" t="s">
        <v>657</v>
      </c>
      <c r="AJ41" s="3" t="s">
        <v>658</v>
      </c>
      <c r="AK41" s="3" t="s">
        <v>659</v>
      </c>
      <c r="AL41" s="3">
        <v>99718</v>
      </c>
      <c r="AM41" s="3">
        <v>16113349</v>
      </c>
      <c r="AN41" s="3" t="s">
        <v>660</v>
      </c>
      <c r="AO41" s="3"/>
      <c r="AP41" s="3"/>
      <c r="AQ41" s="3" t="s">
        <v>551</v>
      </c>
      <c r="AR41" s="3" t="s">
        <v>63</v>
      </c>
      <c r="AS41" s="3"/>
      <c r="AT41" s="3" t="s">
        <v>65</v>
      </c>
      <c r="AU41" s="3" t="s">
        <v>661</v>
      </c>
    </row>
    <row r="42" spans="1:47" x14ac:dyDescent="0.3">
      <c r="A42" s="3">
        <v>41</v>
      </c>
      <c r="B42" s="3" t="s">
        <v>665</v>
      </c>
      <c r="C42" s="3">
        <v>2024</v>
      </c>
      <c r="D42" s="3" t="s">
        <v>666</v>
      </c>
      <c r="E42" s="3" t="s">
        <v>667</v>
      </c>
      <c r="F42" s="3" t="s">
        <v>668</v>
      </c>
      <c r="G42" s="3" t="s">
        <v>671</v>
      </c>
      <c r="H42" s="3" t="s">
        <v>672</v>
      </c>
      <c r="I42" s="3" t="s">
        <v>673</v>
      </c>
      <c r="J42" s="3" t="s">
        <v>61</v>
      </c>
      <c r="K42" s="3" t="s">
        <v>62</v>
      </c>
      <c r="L42" s="3">
        <v>0</v>
      </c>
      <c r="M42" s="3" t="s">
        <v>662</v>
      </c>
      <c r="N42" s="3" t="s">
        <v>663</v>
      </c>
      <c r="O42" s="3" t="s">
        <v>664</v>
      </c>
      <c r="P42" s="3">
        <v>183</v>
      </c>
      <c r="Q42" s="3"/>
      <c r="R42" s="3">
        <v>114269</v>
      </c>
      <c r="S42" s="3"/>
      <c r="T42" s="3"/>
      <c r="U42" s="3"/>
      <c r="V42" s="3" t="s">
        <v>669</v>
      </c>
      <c r="W42" s="3" t="s">
        <v>670</v>
      </c>
      <c r="X42" s="3"/>
      <c r="Y42" s="3"/>
      <c r="Z42" s="3"/>
      <c r="AA42" s="3"/>
      <c r="AB42" s="3"/>
      <c r="AC42" s="3"/>
      <c r="AD42" s="3" t="s">
        <v>674</v>
      </c>
      <c r="AE42" s="3" t="s">
        <v>675</v>
      </c>
      <c r="AF42" s="3"/>
      <c r="AG42" s="3" t="s">
        <v>328</v>
      </c>
      <c r="AH42" s="3"/>
      <c r="AI42" s="3"/>
      <c r="AJ42" s="3"/>
      <c r="AK42" s="3"/>
      <c r="AL42" s="3"/>
      <c r="AM42" s="3">
        <v>1679236</v>
      </c>
      <c r="AN42" s="3"/>
      <c r="AO42" s="3" t="s">
        <v>676</v>
      </c>
      <c r="AP42" s="3"/>
      <c r="AQ42" s="3" t="s">
        <v>677</v>
      </c>
      <c r="AR42" s="3" t="s">
        <v>63</v>
      </c>
      <c r="AS42" s="3" t="s">
        <v>197</v>
      </c>
      <c r="AT42" s="3" t="s">
        <v>65</v>
      </c>
      <c r="AU42" s="3" t="s">
        <v>678</v>
      </c>
    </row>
    <row r="43" spans="1:47" x14ac:dyDescent="0.3">
      <c r="A43" s="3">
        <v>42</v>
      </c>
      <c r="B43" s="3" t="s">
        <v>682</v>
      </c>
      <c r="C43" s="3">
        <v>2024</v>
      </c>
      <c r="D43" s="3" t="s">
        <v>683</v>
      </c>
      <c r="E43" s="3" t="s">
        <v>684</v>
      </c>
      <c r="F43" s="3" t="s">
        <v>685</v>
      </c>
      <c r="G43" s="3" t="s">
        <v>688</v>
      </c>
      <c r="H43" s="3"/>
      <c r="I43" s="3" t="s">
        <v>689</v>
      </c>
      <c r="J43" s="3" t="s">
        <v>61</v>
      </c>
      <c r="K43" s="3" t="s">
        <v>105</v>
      </c>
      <c r="L43" s="3">
        <v>0</v>
      </c>
      <c r="M43" s="3" t="s">
        <v>679</v>
      </c>
      <c r="N43" s="3" t="s">
        <v>680</v>
      </c>
      <c r="O43" s="3" t="s">
        <v>681</v>
      </c>
      <c r="P43" s="3">
        <v>38</v>
      </c>
      <c r="Q43" s="3">
        <v>21</v>
      </c>
      <c r="R43" s="3"/>
      <c r="S43" s="3">
        <v>23814</v>
      </c>
      <c r="T43" s="3">
        <v>23816</v>
      </c>
      <c r="U43" s="3">
        <v>2</v>
      </c>
      <c r="V43" s="3" t="s">
        <v>686</v>
      </c>
      <c r="W43" s="3" t="s">
        <v>687</v>
      </c>
      <c r="X43" s="3"/>
      <c r="Y43" s="3"/>
      <c r="Z43" s="3"/>
      <c r="AA43" s="3"/>
      <c r="AB43" s="3"/>
      <c r="AC43" s="3"/>
      <c r="AD43" s="3" t="s">
        <v>690</v>
      </c>
      <c r="AE43" s="3"/>
      <c r="AF43" s="3" t="s">
        <v>691</v>
      </c>
      <c r="AG43" s="3" t="s">
        <v>692</v>
      </c>
      <c r="AH43" s="3" t="s">
        <v>692</v>
      </c>
      <c r="AI43" s="3" t="s">
        <v>693</v>
      </c>
      <c r="AJ43" s="3" t="s">
        <v>694</v>
      </c>
      <c r="AK43" s="3" t="s">
        <v>695</v>
      </c>
      <c r="AL43" s="3">
        <v>198370</v>
      </c>
      <c r="AM43" s="3">
        <v>21595399</v>
      </c>
      <c r="AN43" s="3"/>
      <c r="AO43" s="3"/>
      <c r="AP43" s="3"/>
      <c r="AQ43" s="3" t="s">
        <v>696</v>
      </c>
      <c r="AR43" s="3" t="s">
        <v>63</v>
      </c>
      <c r="AS43" s="3" t="s">
        <v>121</v>
      </c>
      <c r="AT43" s="3" t="s">
        <v>65</v>
      </c>
      <c r="AU43" s="3" t="s">
        <v>697</v>
      </c>
    </row>
    <row r="44" spans="1:47" x14ac:dyDescent="0.3">
      <c r="A44" s="3">
        <v>43</v>
      </c>
      <c r="B44" s="3" t="s">
        <v>701</v>
      </c>
      <c r="C44" s="3">
        <v>2020</v>
      </c>
      <c r="D44" s="3" t="s">
        <v>702</v>
      </c>
      <c r="E44" s="3" t="s">
        <v>703</v>
      </c>
      <c r="F44" s="3" t="s">
        <v>704</v>
      </c>
      <c r="G44" s="3" t="s">
        <v>707</v>
      </c>
      <c r="H44" s="3" t="s">
        <v>708</v>
      </c>
      <c r="I44" s="3"/>
      <c r="J44" s="3" t="s">
        <v>61</v>
      </c>
      <c r="K44" s="3" t="s">
        <v>62</v>
      </c>
      <c r="L44" s="3">
        <v>41</v>
      </c>
      <c r="M44" s="3" t="s">
        <v>698</v>
      </c>
      <c r="N44" s="3" t="s">
        <v>699</v>
      </c>
      <c r="O44" s="3" t="s">
        <v>700</v>
      </c>
      <c r="P44" s="3">
        <v>57</v>
      </c>
      <c r="Q44" s="3">
        <v>1</v>
      </c>
      <c r="R44" s="3"/>
      <c r="S44" s="3">
        <v>52</v>
      </c>
      <c r="T44" s="3">
        <v>85</v>
      </c>
      <c r="U44" s="3">
        <v>33</v>
      </c>
      <c r="V44" s="3" t="s">
        <v>705</v>
      </c>
      <c r="W44" s="3" t="s">
        <v>706</v>
      </c>
      <c r="X44" s="3"/>
      <c r="Y44" s="3"/>
      <c r="Z44" s="3"/>
      <c r="AA44" s="3"/>
      <c r="AB44" s="3" t="s">
        <v>709</v>
      </c>
      <c r="AC44" s="3" t="s">
        <v>710</v>
      </c>
      <c r="AD44" s="3" t="s">
        <v>711</v>
      </c>
      <c r="AE44" s="3" t="s">
        <v>712</v>
      </c>
      <c r="AF44" s="3"/>
      <c r="AG44" s="3" t="s">
        <v>713</v>
      </c>
      <c r="AH44" s="3"/>
      <c r="AI44" s="3"/>
      <c r="AJ44" s="3"/>
      <c r="AK44" s="3"/>
      <c r="AL44" s="3"/>
      <c r="AM44" s="3">
        <v>23294884</v>
      </c>
      <c r="AN44" s="3"/>
      <c r="AO44" s="3"/>
      <c r="AP44" s="3"/>
      <c r="AQ44" s="3" t="s">
        <v>714</v>
      </c>
      <c r="AR44" s="3" t="s">
        <v>63</v>
      </c>
      <c r="AS44" s="3" t="s">
        <v>404</v>
      </c>
      <c r="AT44" s="3" t="s">
        <v>65</v>
      </c>
      <c r="AU44" s="3" t="s">
        <v>715</v>
      </c>
    </row>
    <row r="45" spans="1:47" x14ac:dyDescent="0.3">
      <c r="A45" s="3">
        <v>44</v>
      </c>
      <c r="B45" s="3" t="s">
        <v>719</v>
      </c>
      <c r="C45" s="3">
        <v>1994</v>
      </c>
      <c r="D45" s="3" t="s">
        <v>429</v>
      </c>
      <c r="E45" s="3" t="s">
        <v>722</v>
      </c>
      <c r="F45" s="3" t="s">
        <v>723</v>
      </c>
      <c r="G45" s="3" t="s">
        <v>726</v>
      </c>
      <c r="H45" s="3"/>
      <c r="I45" s="3" t="s">
        <v>727</v>
      </c>
      <c r="J45" s="3" t="s">
        <v>61</v>
      </c>
      <c r="K45" s="3" t="s">
        <v>105</v>
      </c>
      <c r="L45" s="3">
        <v>21</v>
      </c>
      <c r="M45" s="3" t="s">
        <v>716</v>
      </c>
      <c r="N45" s="3" t="s">
        <v>717</v>
      </c>
      <c r="O45" s="3" t="s">
        <v>718</v>
      </c>
      <c r="P45" s="3">
        <v>1</v>
      </c>
      <c r="Q45" s="3"/>
      <c r="R45" s="3">
        <v>389233</v>
      </c>
      <c r="S45" s="3" t="s">
        <v>720</v>
      </c>
      <c r="T45" s="3" t="s">
        <v>721</v>
      </c>
      <c r="U45" s="3">
        <v>-17</v>
      </c>
      <c r="V45" s="3" t="s">
        <v>724</v>
      </c>
      <c r="W45" s="3" t="s">
        <v>725</v>
      </c>
      <c r="X45" s="3"/>
      <c r="Y45" s="3"/>
      <c r="Z45" s="3"/>
      <c r="AA45" s="3"/>
      <c r="AB45" s="3"/>
      <c r="AC45" s="3"/>
      <c r="AD45" s="3" t="s">
        <v>728</v>
      </c>
      <c r="AE45" s="3" t="s">
        <v>729</v>
      </c>
      <c r="AF45" s="3"/>
      <c r="AG45" s="3" t="s">
        <v>99</v>
      </c>
      <c r="AH45" s="3" t="s">
        <v>730</v>
      </c>
      <c r="AI45" s="3" t="s">
        <v>731</v>
      </c>
      <c r="AJ45" s="3" t="s">
        <v>732</v>
      </c>
      <c r="AK45" s="3" t="s">
        <v>733</v>
      </c>
      <c r="AL45" s="3">
        <v>42612</v>
      </c>
      <c r="AM45" s="3">
        <v>15206149</v>
      </c>
      <c r="AN45" s="3"/>
      <c r="AO45" s="3" t="s">
        <v>444</v>
      </c>
      <c r="AP45" s="3"/>
      <c r="AQ45" s="3" t="s">
        <v>445</v>
      </c>
      <c r="AR45" s="3" t="s">
        <v>63</v>
      </c>
      <c r="AS45" s="3"/>
      <c r="AT45" s="3" t="s">
        <v>65</v>
      </c>
      <c r="AU45" s="3" t="s">
        <v>734</v>
      </c>
    </row>
    <row r="46" spans="1:47" x14ac:dyDescent="0.3">
      <c r="A46" s="3">
        <v>45</v>
      </c>
      <c r="B46" s="3" t="s">
        <v>738</v>
      </c>
      <c r="C46" s="3">
        <v>2022</v>
      </c>
      <c r="D46" s="3" t="s">
        <v>739</v>
      </c>
      <c r="E46" s="3" t="s">
        <v>740</v>
      </c>
      <c r="F46" s="3" t="s">
        <v>741</v>
      </c>
      <c r="G46" s="3" t="s">
        <v>744</v>
      </c>
      <c r="H46" s="3" t="s">
        <v>745</v>
      </c>
      <c r="I46" s="3"/>
      <c r="J46" s="3" t="s">
        <v>61</v>
      </c>
      <c r="K46" s="3" t="s">
        <v>62</v>
      </c>
      <c r="L46" s="3">
        <v>5</v>
      </c>
      <c r="M46" s="3" t="s">
        <v>735</v>
      </c>
      <c r="N46" s="3" t="s">
        <v>736</v>
      </c>
      <c r="O46" s="3" t="s">
        <v>737</v>
      </c>
      <c r="P46" s="3">
        <v>12</v>
      </c>
      <c r="Q46" s="3">
        <v>11</v>
      </c>
      <c r="R46" s="3">
        <v>5614</v>
      </c>
      <c r="S46" s="3"/>
      <c r="T46" s="3"/>
      <c r="U46" s="3"/>
      <c r="V46" s="3" t="s">
        <v>742</v>
      </c>
      <c r="W46" s="3" t="s">
        <v>743</v>
      </c>
      <c r="X46" s="3"/>
      <c r="Y46" s="3"/>
      <c r="Z46" s="3"/>
      <c r="AA46" s="3"/>
      <c r="AB46" s="3"/>
      <c r="AC46" s="3"/>
      <c r="AD46" s="3" t="s">
        <v>746</v>
      </c>
      <c r="AE46" s="3" t="s">
        <v>747</v>
      </c>
      <c r="AF46" s="3"/>
      <c r="AG46" s="3" t="s">
        <v>238</v>
      </c>
      <c r="AH46" s="3"/>
      <c r="AI46" s="3"/>
      <c r="AJ46" s="3"/>
      <c r="AK46" s="3"/>
      <c r="AL46" s="3"/>
      <c r="AM46" s="3">
        <v>20763417</v>
      </c>
      <c r="AN46" s="3"/>
      <c r="AO46" s="3"/>
      <c r="AP46" s="3"/>
      <c r="AQ46" s="3" t="s">
        <v>748</v>
      </c>
      <c r="AR46" s="3" t="s">
        <v>63</v>
      </c>
      <c r="AS46" s="3" t="s">
        <v>121</v>
      </c>
      <c r="AT46" s="3" t="s">
        <v>65</v>
      </c>
      <c r="AU46" s="3" t="s">
        <v>749</v>
      </c>
    </row>
    <row r="47" spans="1:47" x14ac:dyDescent="0.3">
      <c r="A47" s="3">
        <v>46</v>
      </c>
      <c r="B47" s="3" t="s">
        <v>3064</v>
      </c>
      <c r="C47" s="3">
        <v>2023</v>
      </c>
      <c r="D47" s="3" t="s">
        <v>3065</v>
      </c>
      <c r="E47" s="3" t="s">
        <v>3066</v>
      </c>
      <c r="F47" s="3" t="s">
        <v>3067</v>
      </c>
      <c r="G47" s="3" t="s">
        <v>3068</v>
      </c>
      <c r="H47" s="3" t="s">
        <v>3069</v>
      </c>
      <c r="I47" s="3"/>
      <c r="J47" s="3" t="s">
        <v>61</v>
      </c>
      <c r="K47" s="3" t="s">
        <v>62</v>
      </c>
      <c r="L47" s="3">
        <v>12</v>
      </c>
      <c r="M47" s="3" t="s">
        <v>3070</v>
      </c>
      <c r="N47" s="3" t="s">
        <v>3071</v>
      </c>
      <c r="O47" s="3">
        <v>15047313900</v>
      </c>
      <c r="P47" s="3">
        <v>14</v>
      </c>
      <c r="Q47" s="3">
        <v>4</v>
      </c>
      <c r="R47" s="3"/>
      <c r="S47" s="3">
        <v>530</v>
      </c>
      <c r="T47" s="3">
        <v>566</v>
      </c>
      <c r="U47" s="3">
        <v>0</v>
      </c>
      <c r="V47" s="3" t="s">
        <v>3072</v>
      </c>
      <c r="W47" s="3" t="s">
        <v>3073</v>
      </c>
      <c r="X47" s="3"/>
      <c r="Y47" s="3"/>
      <c r="Z47" s="3"/>
      <c r="AA47" s="3"/>
      <c r="AB47" s="3"/>
      <c r="AC47" s="3" t="s">
        <v>3143</v>
      </c>
      <c r="AD47" s="3" t="s">
        <v>3074</v>
      </c>
      <c r="AE47" s="3"/>
      <c r="AF47" s="3"/>
      <c r="AG47" s="3" t="s">
        <v>221</v>
      </c>
      <c r="AH47" s="3"/>
      <c r="AI47" s="3"/>
      <c r="AJ47" s="3"/>
      <c r="AK47" s="3"/>
      <c r="AL47" s="3"/>
      <c r="AM47" s="3" t="s">
        <v>3075</v>
      </c>
      <c r="AN47" s="3"/>
      <c r="AO47" s="3"/>
      <c r="AP47" s="3"/>
      <c r="AQ47" s="3"/>
      <c r="AR47" s="3" t="s">
        <v>63</v>
      </c>
      <c r="AS47" s="3"/>
      <c r="AT47" s="3" t="s">
        <v>65</v>
      </c>
      <c r="AU47" s="3" t="s">
        <v>3076</v>
      </c>
    </row>
    <row r="48" spans="1:47" x14ac:dyDescent="0.3">
      <c r="A48" s="3">
        <v>47</v>
      </c>
      <c r="B48" s="3" t="s">
        <v>753</v>
      </c>
      <c r="C48" s="3">
        <v>2022</v>
      </c>
      <c r="D48" s="3" t="s">
        <v>754</v>
      </c>
      <c r="E48" s="3" t="s">
        <v>755</v>
      </c>
      <c r="F48" s="3" t="s">
        <v>756</v>
      </c>
      <c r="G48" s="3" t="s">
        <v>759</v>
      </c>
      <c r="H48" s="3" t="s">
        <v>760</v>
      </c>
      <c r="I48" s="3" t="s">
        <v>761</v>
      </c>
      <c r="J48" s="3" t="s">
        <v>61</v>
      </c>
      <c r="K48" s="3" t="s">
        <v>62</v>
      </c>
      <c r="L48" s="3">
        <v>12</v>
      </c>
      <c r="M48" s="3" t="s">
        <v>750</v>
      </c>
      <c r="N48" s="3" t="s">
        <v>751</v>
      </c>
      <c r="O48" s="3" t="s">
        <v>752</v>
      </c>
      <c r="P48" s="3">
        <v>24</v>
      </c>
      <c r="Q48" s="3">
        <v>1</v>
      </c>
      <c r="R48" s="3"/>
      <c r="S48" s="3">
        <v>437</v>
      </c>
      <c r="T48" s="3">
        <v>445</v>
      </c>
      <c r="U48" s="3">
        <v>8</v>
      </c>
      <c r="V48" s="3" t="s">
        <v>757</v>
      </c>
      <c r="W48" s="3" t="s">
        <v>758</v>
      </c>
      <c r="X48" s="3"/>
      <c r="Y48" s="3"/>
      <c r="Z48" s="3"/>
      <c r="AA48" s="3"/>
      <c r="AB48" s="3" t="s">
        <v>762</v>
      </c>
      <c r="AC48" s="3" t="s">
        <v>763</v>
      </c>
      <c r="AD48" s="3" t="s">
        <v>764</v>
      </c>
      <c r="AE48" s="3" t="s">
        <v>765</v>
      </c>
      <c r="AF48" s="3"/>
      <c r="AG48" s="3" t="s">
        <v>175</v>
      </c>
      <c r="AH48" s="3"/>
      <c r="AI48" s="3"/>
      <c r="AJ48" s="3"/>
      <c r="AK48" s="3"/>
      <c r="AL48" s="3"/>
      <c r="AM48" s="3" t="s">
        <v>766</v>
      </c>
      <c r="AN48" s="3"/>
      <c r="AO48" s="3"/>
      <c r="AP48" s="3"/>
      <c r="AQ48" s="3" t="s">
        <v>767</v>
      </c>
      <c r="AR48" s="3" t="s">
        <v>63</v>
      </c>
      <c r="AS48" s="3" t="s">
        <v>197</v>
      </c>
      <c r="AT48" s="3" t="s">
        <v>65</v>
      </c>
      <c r="AU48" s="3" t="s">
        <v>768</v>
      </c>
    </row>
    <row r="49" spans="1:47" x14ac:dyDescent="0.3">
      <c r="A49" s="3">
        <v>48</v>
      </c>
      <c r="B49" s="3" t="s">
        <v>772</v>
      </c>
      <c r="C49" s="3">
        <v>2024</v>
      </c>
      <c r="D49" s="3" t="s">
        <v>773</v>
      </c>
      <c r="E49" s="3" t="s">
        <v>774</v>
      </c>
      <c r="F49" s="3" t="s">
        <v>775</v>
      </c>
      <c r="G49" s="3" t="s">
        <v>778</v>
      </c>
      <c r="H49" s="3" t="s">
        <v>779</v>
      </c>
      <c r="I49" s="3"/>
      <c r="J49" s="3" t="s">
        <v>61</v>
      </c>
      <c r="K49" s="3" t="s">
        <v>62</v>
      </c>
      <c r="L49" s="3">
        <v>1</v>
      </c>
      <c r="M49" s="3" t="s">
        <v>769</v>
      </c>
      <c r="N49" s="3" t="s">
        <v>770</v>
      </c>
      <c r="O49" s="3" t="s">
        <v>771</v>
      </c>
      <c r="P49" s="3">
        <v>61</v>
      </c>
      <c r="Q49" s="3"/>
      <c r="R49" s="3">
        <v>104979</v>
      </c>
      <c r="S49" s="3"/>
      <c r="T49" s="3"/>
      <c r="U49" s="3"/>
      <c r="V49" s="3" t="s">
        <v>776</v>
      </c>
      <c r="W49" s="3" t="s">
        <v>777</v>
      </c>
      <c r="X49" s="3"/>
      <c r="Y49" s="3"/>
      <c r="Z49" s="3"/>
      <c r="AA49" s="3"/>
      <c r="AB49" s="3" t="s">
        <v>780</v>
      </c>
      <c r="AC49" s="3" t="s">
        <v>781</v>
      </c>
      <c r="AD49" s="3" t="s">
        <v>782</v>
      </c>
      <c r="AE49" s="3" t="s">
        <v>783</v>
      </c>
      <c r="AF49" s="3"/>
      <c r="AG49" s="3" t="s">
        <v>421</v>
      </c>
      <c r="AH49" s="3"/>
      <c r="AI49" s="3"/>
      <c r="AJ49" s="3"/>
      <c r="AK49" s="3"/>
      <c r="AL49" s="3"/>
      <c r="AM49" s="3">
        <v>15446123</v>
      </c>
      <c r="AN49" s="3"/>
      <c r="AO49" s="3"/>
      <c r="AP49" s="3"/>
      <c r="AQ49" s="3" t="s">
        <v>784</v>
      </c>
      <c r="AR49" s="3" t="s">
        <v>63</v>
      </c>
      <c r="AS49" s="3" t="s">
        <v>197</v>
      </c>
      <c r="AT49" s="3" t="s">
        <v>65</v>
      </c>
      <c r="AU49" s="3" t="s">
        <v>785</v>
      </c>
    </row>
    <row r="50" spans="1:47" x14ac:dyDescent="0.3">
      <c r="A50" s="3">
        <v>49</v>
      </c>
      <c r="B50" s="3" t="s">
        <v>789</v>
      </c>
      <c r="C50" s="3">
        <v>2018</v>
      </c>
      <c r="D50" s="3" t="s">
        <v>790</v>
      </c>
      <c r="E50" s="3" t="s">
        <v>791</v>
      </c>
      <c r="F50" s="3" t="s">
        <v>792</v>
      </c>
      <c r="G50" s="3" t="s">
        <v>795</v>
      </c>
      <c r="H50" s="3" t="s">
        <v>796</v>
      </c>
      <c r="I50" s="3" t="s">
        <v>797</v>
      </c>
      <c r="J50" s="3" t="s">
        <v>61</v>
      </c>
      <c r="K50" s="3" t="s">
        <v>105</v>
      </c>
      <c r="L50" s="3">
        <v>1</v>
      </c>
      <c r="M50" s="3" t="s">
        <v>786</v>
      </c>
      <c r="N50" s="3" t="s">
        <v>787</v>
      </c>
      <c r="O50" s="3" t="s">
        <v>788</v>
      </c>
      <c r="P50" s="3"/>
      <c r="Q50" s="3"/>
      <c r="R50" s="3"/>
      <c r="S50" s="3">
        <v>1460</v>
      </c>
      <c r="T50" s="3">
        <v>1463</v>
      </c>
      <c r="U50" s="3">
        <v>3</v>
      </c>
      <c r="V50" s="3" t="s">
        <v>793</v>
      </c>
      <c r="W50" s="3" t="s">
        <v>794</v>
      </c>
      <c r="X50" s="3"/>
      <c r="Y50" s="3"/>
      <c r="Z50" s="3"/>
      <c r="AA50" s="3"/>
      <c r="AB50" s="3"/>
      <c r="AC50" s="3"/>
      <c r="AD50" s="3" t="s">
        <v>798</v>
      </c>
      <c r="AE50" s="3"/>
      <c r="AF50" s="3"/>
      <c r="AG50" s="3" t="s">
        <v>99</v>
      </c>
      <c r="AH50" s="3"/>
      <c r="AI50" s="3" t="s">
        <v>790</v>
      </c>
      <c r="AJ50" s="3" t="s">
        <v>799</v>
      </c>
      <c r="AK50" s="3" t="s">
        <v>800</v>
      </c>
      <c r="AL50" s="3">
        <v>137325</v>
      </c>
      <c r="AM50" s="3"/>
      <c r="AN50" s="3" t="s">
        <v>801</v>
      </c>
      <c r="AO50" s="3"/>
      <c r="AP50" s="3"/>
      <c r="AQ50" s="3" t="s">
        <v>802</v>
      </c>
      <c r="AR50" s="3" t="s">
        <v>63</v>
      </c>
      <c r="AS50" s="3"/>
      <c r="AT50" s="3" t="s">
        <v>65</v>
      </c>
      <c r="AU50" s="3" t="s">
        <v>803</v>
      </c>
    </row>
    <row r="51" spans="1:47" x14ac:dyDescent="0.3">
      <c r="A51" s="3">
        <v>50</v>
      </c>
      <c r="B51" s="3" t="s">
        <v>807</v>
      </c>
      <c r="C51" s="3">
        <v>2023</v>
      </c>
      <c r="D51" s="3" t="s">
        <v>808</v>
      </c>
      <c r="E51" s="3"/>
      <c r="F51" s="3" t="s">
        <v>809</v>
      </c>
      <c r="G51" s="3" t="s">
        <v>812</v>
      </c>
      <c r="H51" s="3" t="s">
        <v>813</v>
      </c>
      <c r="I51" s="3" t="s">
        <v>814</v>
      </c>
      <c r="J51" s="3" t="s">
        <v>61</v>
      </c>
      <c r="K51" s="3" t="s">
        <v>105</v>
      </c>
      <c r="L51" s="3">
        <v>0</v>
      </c>
      <c r="M51" s="3" t="s">
        <v>804</v>
      </c>
      <c r="N51" s="3" t="s">
        <v>805</v>
      </c>
      <c r="O51" s="3" t="s">
        <v>806</v>
      </c>
      <c r="P51" s="3"/>
      <c r="Q51" s="3"/>
      <c r="R51" s="3"/>
      <c r="S51" s="3"/>
      <c r="T51" s="3"/>
      <c r="U51" s="3"/>
      <c r="V51" s="3" t="s">
        <v>810</v>
      </c>
      <c r="W51" s="3" t="s">
        <v>811</v>
      </c>
      <c r="X51" s="3"/>
      <c r="Y51" s="3"/>
      <c r="Z51" s="3"/>
      <c r="AA51" s="3"/>
      <c r="AB51" s="3"/>
      <c r="AC51" s="3"/>
      <c r="AD51" s="3" t="s">
        <v>815</v>
      </c>
      <c r="AE51" s="3"/>
      <c r="AF51" s="3"/>
      <c r="AG51" s="3" t="s">
        <v>816</v>
      </c>
      <c r="AH51" s="3"/>
      <c r="AI51" s="3" t="s">
        <v>817</v>
      </c>
      <c r="AJ51" s="3" t="s">
        <v>818</v>
      </c>
      <c r="AK51" s="3" t="s">
        <v>819</v>
      </c>
      <c r="AL51" s="3">
        <v>199165</v>
      </c>
      <c r="AM51" s="3"/>
      <c r="AN51" s="3" t="s">
        <v>820</v>
      </c>
      <c r="AO51" s="3"/>
      <c r="AP51" s="3"/>
      <c r="AQ51" s="3" t="s">
        <v>821</v>
      </c>
      <c r="AR51" s="3" t="s">
        <v>63</v>
      </c>
      <c r="AS51" s="3"/>
      <c r="AT51" s="3" t="s">
        <v>65</v>
      </c>
      <c r="AU51" s="3" t="s">
        <v>822</v>
      </c>
    </row>
    <row r="52" spans="1:47" x14ac:dyDescent="0.3">
      <c r="A52" s="3">
        <v>51</v>
      </c>
      <c r="B52" s="3" t="s">
        <v>826</v>
      </c>
      <c r="C52" s="3">
        <v>2022</v>
      </c>
      <c r="D52" s="3" t="s">
        <v>827</v>
      </c>
      <c r="E52" s="3" t="s">
        <v>828</v>
      </c>
      <c r="F52" s="3" t="s">
        <v>829</v>
      </c>
      <c r="G52" s="3" t="s">
        <v>832</v>
      </c>
      <c r="H52" s="3" t="s">
        <v>833</v>
      </c>
      <c r="I52" s="3" t="s">
        <v>834</v>
      </c>
      <c r="J52" s="3" t="s">
        <v>61</v>
      </c>
      <c r="K52" s="3" t="s">
        <v>62</v>
      </c>
      <c r="L52" s="3">
        <v>5</v>
      </c>
      <c r="M52" s="3" t="s">
        <v>823</v>
      </c>
      <c r="N52" s="3" t="s">
        <v>824</v>
      </c>
      <c r="O52" s="3" t="s">
        <v>825</v>
      </c>
      <c r="P52" s="3">
        <v>374</v>
      </c>
      <c r="Q52" s="3"/>
      <c r="R52" s="3">
        <v>133880</v>
      </c>
      <c r="S52" s="3"/>
      <c r="T52" s="3"/>
      <c r="U52" s="3"/>
      <c r="V52" s="3" t="s">
        <v>830</v>
      </c>
      <c r="W52" s="3" t="s">
        <v>831</v>
      </c>
      <c r="X52" s="3"/>
      <c r="Y52" s="3"/>
      <c r="Z52" s="3"/>
      <c r="AA52" s="3"/>
      <c r="AB52" s="3"/>
      <c r="AC52" s="3"/>
      <c r="AD52" s="3" t="s">
        <v>835</v>
      </c>
      <c r="AE52" s="3" t="s">
        <v>836</v>
      </c>
      <c r="AF52" s="3"/>
      <c r="AG52" s="3" t="s">
        <v>421</v>
      </c>
      <c r="AH52" s="3"/>
      <c r="AI52" s="3"/>
      <c r="AJ52" s="3"/>
      <c r="AK52" s="3"/>
      <c r="AL52" s="3"/>
      <c r="AM52" s="3">
        <v>9596526</v>
      </c>
      <c r="AN52" s="3"/>
      <c r="AO52" s="3" t="s">
        <v>837</v>
      </c>
      <c r="AP52" s="3"/>
      <c r="AQ52" s="3" t="s">
        <v>838</v>
      </c>
      <c r="AR52" s="3" t="s">
        <v>63</v>
      </c>
      <c r="AS52" s="3"/>
      <c r="AT52" s="3" t="s">
        <v>65</v>
      </c>
      <c r="AU52" s="3" t="s">
        <v>839</v>
      </c>
    </row>
    <row r="53" spans="1:47" x14ac:dyDescent="0.3">
      <c r="A53" s="3">
        <v>52</v>
      </c>
      <c r="B53" s="3" t="s">
        <v>843</v>
      </c>
      <c r="C53" s="3">
        <v>2007</v>
      </c>
      <c r="D53" s="3" t="s">
        <v>844</v>
      </c>
      <c r="E53" s="3"/>
      <c r="F53" s="3" t="s">
        <v>845</v>
      </c>
      <c r="G53" s="3" t="s">
        <v>848</v>
      </c>
      <c r="H53" s="3" t="s">
        <v>849</v>
      </c>
      <c r="I53" s="3" t="s">
        <v>850</v>
      </c>
      <c r="J53" s="3" t="s">
        <v>61</v>
      </c>
      <c r="K53" s="3" t="s">
        <v>62</v>
      </c>
      <c r="L53" s="3">
        <v>3</v>
      </c>
      <c r="M53" s="3" t="s">
        <v>840</v>
      </c>
      <c r="N53" s="3" t="s">
        <v>841</v>
      </c>
      <c r="O53" s="3" t="s">
        <v>842</v>
      </c>
      <c r="P53" s="3">
        <v>32</v>
      </c>
      <c r="Q53" s="3">
        <v>4</v>
      </c>
      <c r="R53" s="3"/>
      <c r="S53" s="3">
        <v>144</v>
      </c>
      <c r="T53" s="3">
        <v>147</v>
      </c>
      <c r="U53" s="3">
        <v>3</v>
      </c>
      <c r="V53" s="3" t="s">
        <v>846</v>
      </c>
      <c r="W53" s="3" t="s">
        <v>847</v>
      </c>
      <c r="X53" s="3"/>
      <c r="Y53" s="3"/>
      <c r="Z53" s="3"/>
      <c r="AA53" s="3"/>
      <c r="AB53" s="3"/>
      <c r="AC53" s="3"/>
      <c r="AD53" s="3" t="s">
        <v>851</v>
      </c>
      <c r="AE53" s="3" t="s">
        <v>852</v>
      </c>
      <c r="AF53" s="3"/>
      <c r="AG53" s="3"/>
      <c r="AH53" s="3"/>
      <c r="AI53" s="3"/>
      <c r="AJ53" s="3"/>
      <c r="AK53" s="3"/>
      <c r="AL53" s="3"/>
      <c r="AM53" s="3">
        <v>3850005</v>
      </c>
      <c r="AN53" s="3"/>
      <c r="AO53" s="3" t="s">
        <v>853</v>
      </c>
      <c r="AP53" s="3">
        <v>21318955</v>
      </c>
      <c r="AQ53" s="3" t="s">
        <v>854</v>
      </c>
      <c r="AR53" s="3" t="s">
        <v>63</v>
      </c>
      <c r="AS53" s="3"/>
      <c r="AT53" s="3" t="s">
        <v>65</v>
      </c>
      <c r="AU53" s="3" t="s">
        <v>855</v>
      </c>
    </row>
    <row r="54" spans="1:47" x14ac:dyDescent="0.3">
      <c r="A54" s="3">
        <v>53</v>
      </c>
      <c r="B54" s="3" t="s">
        <v>3050</v>
      </c>
      <c r="C54" s="3">
        <v>2024</v>
      </c>
      <c r="D54" s="3" t="s">
        <v>3051</v>
      </c>
      <c r="E54" s="3" t="s">
        <v>3052</v>
      </c>
      <c r="F54" s="3" t="s">
        <v>3053</v>
      </c>
      <c r="G54" s="3" t="s">
        <v>3054</v>
      </c>
      <c r="H54" s="3" t="s">
        <v>3055</v>
      </c>
      <c r="I54" s="3"/>
      <c r="J54" s="3" t="s">
        <v>61</v>
      </c>
      <c r="K54" s="3" t="s">
        <v>3056</v>
      </c>
      <c r="L54" s="3">
        <v>2</v>
      </c>
      <c r="M54" s="3" t="s">
        <v>3057</v>
      </c>
      <c r="N54" s="3" t="s">
        <v>3058</v>
      </c>
      <c r="O54" s="3">
        <v>57212404634</v>
      </c>
      <c r="P54" s="3">
        <v>44</v>
      </c>
      <c r="Q54" s="3">
        <v>1</v>
      </c>
      <c r="R54" s="3"/>
      <c r="S54" s="3">
        <v>37</v>
      </c>
      <c r="T54" s="3">
        <v>62</v>
      </c>
      <c r="U54" s="3">
        <v>0</v>
      </c>
      <c r="V54" s="3" t="s">
        <v>3059</v>
      </c>
      <c r="W54" s="3" t="s">
        <v>3060</v>
      </c>
      <c r="X54" s="3"/>
      <c r="Y54" s="3"/>
      <c r="Z54" s="3"/>
      <c r="AA54" s="3"/>
      <c r="AB54" s="3"/>
      <c r="AC54" s="3"/>
      <c r="AD54" s="3" t="s">
        <v>3061</v>
      </c>
      <c r="AE54" s="3"/>
      <c r="AF54" s="3"/>
      <c r="AG54" s="3" t="s">
        <v>642</v>
      </c>
      <c r="AH54" s="3"/>
      <c r="AI54" s="3"/>
      <c r="AJ54" s="3"/>
      <c r="AK54" s="3"/>
      <c r="AL54" s="3"/>
      <c r="AM54" s="3" t="s">
        <v>3062</v>
      </c>
      <c r="AN54" s="3"/>
      <c r="AO54" s="3"/>
      <c r="AP54" s="3"/>
      <c r="AQ54" s="3"/>
      <c r="AR54" s="3" t="s">
        <v>63</v>
      </c>
      <c r="AS54" s="3"/>
      <c r="AT54" s="3" t="s">
        <v>65</v>
      </c>
      <c r="AU54" s="3" t="s">
        <v>3063</v>
      </c>
    </row>
    <row r="55" spans="1:47" x14ac:dyDescent="0.3">
      <c r="A55" s="3">
        <v>54</v>
      </c>
      <c r="B55" s="3" t="s">
        <v>863</v>
      </c>
      <c r="C55" s="3">
        <v>2023</v>
      </c>
      <c r="D55" s="3" t="s">
        <v>864</v>
      </c>
      <c r="E55" s="3" t="s">
        <v>865</v>
      </c>
      <c r="F55" s="3" t="s">
        <v>866</v>
      </c>
      <c r="G55" s="3" t="s">
        <v>869</v>
      </c>
      <c r="H55" s="3" t="s">
        <v>870</v>
      </c>
      <c r="I55" s="3" t="s">
        <v>871</v>
      </c>
      <c r="J55" s="3" t="s">
        <v>61</v>
      </c>
      <c r="K55" s="3" t="s">
        <v>105</v>
      </c>
      <c r="L55" s="3">
        <v>8</v>
      </c>
      <c r="M55" s="3" t="s">
        <v>860</v>
      </c>
      <c r="N55" s="3" t="s">
        <v>861</v>
      </c>
      <c r="O55" s="3" t="s">
        <v>862</v>
      </c>
      <c r="P55" s="3"/>
      <c r="Q55" s="3"/>
      <c r="R55" s="3"/>
      <c r="S55" s="3">
        <v>5412</v>
      </c>
      <c r="T55" s="3">
        <v>5416</v>
      </c>
      <c r="U55" s="3">
        <v>4</v>
      </c>
      <c r="V55" s="3" t="s">
        <v>867</v>
      </c>
      <c r="W55" s="3" t="s">
        <v>868</v>
      </c>
      <c r="X55" s="3"/>
      <c r="Y55" s="3"/>
      <c r="Z55" s="3"/>
      <c r="AA55" s="3"/>
      <c r="AB55" s="3" t="s">
        <v>872</v>
      </c>
      <c r="AC55" s="3" t="s">
        <v>873</v>
      </c>
      <c r="AD55" s="3" t="s">
        <v>874</v>
      </c>
      <c r="AE55" s="3"/>
      <c r="AF55" s="3"/>
      <c r="AG55" s="3" t="s">
        <v>398</v>
      </c>
      <c r="AH55" s="3" t="s">
        <v>875</v>
      </c>
      <c r="AI55" s="3" t="s">
        <v>876</v>
      </c>
      <c r="AJ55" s="3" t="s">
        <v>877</v>
      </c>
      <c r="AK55" s="3" t="s">
        <v>878</v>
      </c>
      <c r="AL55" s="3">
        <v>193792</v>
      </c>
      <c r="AM55" s="3"/>
      <c r="AN55" s="3" t="s">
        <v>879</v>
      </c>
      <c r="AO55" s="3"/>
      <c r="AP55" s="3"/>
      <c r="AQ55" s="3" t="s">
        <v>880</v>
      </c>
      <c r="AR55" s="3" t="s">
        <v>63</v>
      </c>
      <c r="AS55" s="3"/>
      <c r="AT55" s="3" t="s">
        <v>65</v>
      </c>
      <c r="AU55" s="3" t="s">
        <v>881</v>
      </c>
    </row>
    <row r="56" spans="1:47" x14ac:dyDescent="0.3">
      <c r="A56" s="3">
        <v>55</v>
      </c>
      <c r="B56" s="3" t="s">
        <v>885</v>
      </c>
      <c r="C56" s="3">
        <v>2022</v>
      </c>
      <c r="D56" s="3" t="s">
        <v>368</v>
      </c>
      <c r="E56" s="3" t="s">
        <v>886</v>
      </c>
      <c r="F56" s="3" t="s">
        <v>887</v>
      </c>
      <c r="G56" s="3" t="s">
        <v>890</v>
      </c>
      <c r="H56" s="3" t="s">
        <v>891</v>
      </c>
      <c r="I56" s="3" t="s">
        <v>892</v>
      </c>
      <c r="J56" s="3" t="s">
        <v>61</v>
      </c>
      <c r="K56" s="3" t="s">
        <v>105</v>
      </c>
      <c r="L56" s="3">
        <v>2</v>
      </c>
      <c r="M56" s="3" t="s">
        <v>882</v>
      </c>
      <c r="N56" s="3" t="s">
        <v>883</v>
      </c>
      <c r="O56" s="3" t="s">
        <v>884</v>
      </c>
      <c r="P56" s="3">
        <v>109</v>
      </c>
      <c r="Q56" s="3"/>
      <c r="R56" s="3"/>
      <c r="S56" s="3">
        <v>95</v>
      </c>
      <c r="T56" s="3">
        <v>100</v>
      </c>
      <c r="U56" s="3">
        <v>5</v>
      </c>
      <c r="V56" s="3" t="s">
        <v>888</v>
      </c>
      <c r="W56" s="3" t="s">
        <v>889</v>
      </c>
      <c r="X56" s="3"/>
      <c r="Y56" s="3"/>
      <c r="Z56" s="3"/>
      <c r="AA56" s="3"/>
      <c r="AB56" s="3" t="s">
        <v>893</v>
      </c>
      <c r="AC56" s="3" t="s">
        <v>894</v>
      </c>
      <c r="AD56" s="3" t="s">
        <v>895</v>
      </c>
      <c r="AE56" s="3" t="s">
        <v>896</v>
      </c>
      <c r="AF56" s="3" t="s">
        <v>897</v>
      </c>
      <c r="AG56" s="3" t="s">
        <v>328</v>
      </c>
      <c r="AH56" s="3"/>
      <c r="AI56" s="3" t="s">
        <v>898</v>
      </c>
      <c r="AJ56" s="3" t="s">
        <v>899</v>
      </c>
      <c r="AK56" s="3" t="s">
        <v>900</v>
      </c>
      <c r="AL56" s="3">
        <v>180301</v>
      </c>
      <c r="AM56" s="3">
        <v>22128271</v>
      </c>
      <c r="AN56" s="3"/>
      <c r="AO56" s="3"/>
      <c r="AP56" s="3"/>
      <c r="AQ56" s="3" t="s">
        <v>368</v>
      </c>
      <c r="AR56" s="3" t="s">
        <v>63</v>
      </c>
      <c r="AS56" s="3" t="s">
        <v>121</v>
      </c>
      <c r="AT56" s="3" t="s">
        <v>65</v>
      </c>
      <c r="AU56" s="3" t="s">
        <v>901</v>
      </c>
    </row>
    <row r="57" spans="1:47" x14ac:dyDescent="0.3">
      <c r="A57" s="3">
        <v>56</v>
      </c>
      <c r="B57" s="3" t="s">
        <v>905</v>
      </c>
      <c r="C57" s="3">
        <v>2024</v>
      </c>
      <c r="D57" s="3" t="s">
        <v>226</v>
      </c>
      <c r="E57" s="3" t="s">
        <v>906</v>
      </c>
      <c r="F57" s="3" t="s">
        <v>907</v>
      </c>
      <c r="G57" s="3" t="s">
        <v>910</v>
      </c>
      <c r="H57" s="3" t="s">
        <v>911</v>
      </c>
      <c r="I57" s="3" t="s">
        <v>912</v>
      </c>
      <c r="J57" s="3" t="s">
        <v>61</v>
      </c>
      <c r="K57" s="3" t="s">
        <v>62</v>
      </c>
      <c r="L57" s="3">
        <v>1</v>
      </c>
      <c r="M57" s="3" t="s">
        <v>902</v>
      </c>
      <c r="N57" s="3" t="s">
        <v>903</v>
      </c>
      <c r="O57" s="3" t="s">
        <v>904</v>
      </c>
      <c r="P57" s="3">
        <v>16</v>
      </c>
      <c r="Q57" s="3">
        <v>2</v>
      </c>
      <c r="R57" s="3">
        <v>809</v>
      </c>
      <c r="S57" s="3"/>
      <c r="T57" s="3"/>
      <c r="U57" s="3"/>
      <c r="V57" s="3" t="s">
        <v>908</v>
      </c>
      <c r="W57" s="3" t="s">
        <v>909</v>
      </c>
      <c r="X57" s="3"/>
      <c r="Y57" s="3"/>
      <c r="Z57" s="3"/>
      <c r="AA57" s="3"/>
      <c r="AB57" s="3"/>
      <c r="AC57" s="3"/>
      <c r="AD57" s="3" t="s">
        <v>913</v>
      </c>
      <c r="AE57" s="3" t="s">
        <v>914</v>
      </c>
      <c r="AF57" s="3"/>
      <c r="AG57" s="3" t="s">
        <v>915</v>
      </c>
      <c r="AH57" s="3"/>
      <c r="AI57" s="3"/>
      <c r="AJ57" s="3"/>
      <c r="AK57" s="3"/>
      <c r="AL57" s="3"/>
      <c r="AM57" s="3">
        <v>20711050</v>
      </c>
      <c r="AN57" s="3"/>
      <c r="AO57" s="3"/>
      <c r="AP57" s="3"/>
      <c r="AQ57" s="3" t="s">
        <v>239</v>
      </c>
      <c r="AR57" s="3" t="s">
        <v>63</v>
      </c>
      <c r="AS57" s="3" t="s">
        <v>121</v>
      </c>
      <c r="AT57" s="3" t="s">
        <v>65</v>
      </c>
      <c r="AU57" s="3" t="s">
        <v>916</v>
      </c>
    </row>
    <row r="58" spans="1:47" x14ac:dyDescent="0.3">
      <c r="A58" s="3">
        <v>57</v>
      </c>
      <c r="B58" s="3" t="s">
        <v>920</v>
      </c>
      <c r="C58" s="3">
        <v>2021</v>
      </c>
      <c r="D58" s="3" t="s">
        <v>921</v>
      </c>
      <c r="E58" s="3"/>
      <c r="F58" s="3" t="s">
        <v>922</v>
      </c>
      <c r="G58" s="3" t="s">
        <v>925</v>
      </c>
      <c r="H58" s="3" t="s">
        <v>926</v>
      </c>
      <c r="I58" s="3" t="s">
        <v>927</v>
      </c>
      <c r="J58" s="3" t="s">
        <v>61</v>
      </c>
      <c r="K58" s="3" t="s">
        <v>105</v>
      </c>
      <c r="L58" s="3">
        <v>0</v>
      </c>
      <c r="M58" s="3" t="s">
        <v>917</v>
      </c>
      <c r="N58" s="3" t="s">
        <v>918</v>
      </c>
      <c r="O58" s="3" t="s">
        <v>919</v>
      </c>
      <c r="P58" s="3"/>
      <c r="Q58" s="3"/>
      <c r="R58" s="3"/>
      <c r="S58" s="3"/>
      <c r="T58" s="3"/>
      <c r="U58" s="3"/>
      <c r="V58" s="3" t="s">
        <v>923</v>
      </c>
      <c r="W58" s="3" t="s">
        <v>924</v>
      </c>
      <c r="X58" s="3"/>
      <c r="Y58" s="3"/>
      <c r="Z58" s="3"/>
      <c r="AA58" s="3"/>
      <c r="AB58" s="3"/>
      <c r="AC58" s="3"/>
      <c r="AD58" s="3" t="s">
        <v>928</v>
      </c>
      <c r="AE58" s="3"/>
      <c r="AF58" s="3"/>
      <c r="AG58" s="3" t="s">
        <v>816</v>
      </c>
      <c r="AH58" s="3"/>
      <c r="AI58" s="3" t="s">
        <v>929</v>
      </c>
      <c r="AJ58" s="3" t="s">
        <v>930</v>
      </c>
      <c r="AK58" s="3" t="s">
        <v>931</v>
      </c>
      <c r="AL58" s="3">
        <v>199131</v>
      </c>
      <c r="AM58" s="3"/>
      <c r="AN58" s="3" t="s">
        <v>932</v>
      </c>
      <c r="AO58" s="3"/>
      <c r="AP58" s="3"/>
      <c r="AQ58" s="3" t="s">
        <v>933</v>
      </c>
      <c r="AR58" s="3" t="s">
        <v>63</v>
      </c>
      <c r="AS58" s="3"/>
      <c r="AT58" s="3" t="s">
        <v>65</v>
      </c>
      <c r="AU58" s="3" t="s">
        <v>934</v>
      </c>
    </row>
    <row r="59" spans="1:47" x14ac:dyDescent="0.3">
      <c r="A59" s="3">
        <v>58</v>
      </c>
      <c r="B59" s="3" t="s">
        <v>938</v>
      </c>
      <c r="C59" s="3">
        <v>2023</v>
      </c>
      <c r="D59" s="3" t="s">
        <v>827</v>
      </c>
      <c r="E59" s="3" t="s">
        <v>939</v>
      </c>
      <c r="F59" s="3" t="s">
        <v>940</v>
      </c>
      <c r="G59" s="3" t="s">
        <v>943</v>
      </c>
      <c r="H59" s="3" t="s">
        <v>944</v>
      </c>
      <c r="I59" s="3" t="s">
        <v>945</v>
      </c>
      <c r="J59" s="3" t="s">
        <v>61</v>
      </c>
      <c r="K59" s="3" t="s">
        <v>62</v>
      </c>
      <c r="L59" s="3">
        <v>0</v>
      </c>
      <c r="M59" s="3" t="s">
        <v>935</v>
      </c>
      <c r="N59" s="3" t="s">
        <v>936</v>
      </c>
      <c r="O59" s="3" t="s">
        <v>937</v>
      </c>
      <c r="P59" s="3">
        <v>429</v>
      </c>
      <c r="Q59" s="3"/>
      <c r="R59" s="3">
        <v>139256</v>
      </c>
      <c r="S59" s="3"/>
      <c r="T59" s="3"/>
      <c r="U59" s="3"/>
      <c r="V59" s="3" t="s">
        <v>941</v>
      </c>
      <c r="W59" s="3" t="s">
        <v>942</v>
      </c>
      <c r="X59" s="3"/>
      <c r="Y59" s="3"/>
      <c r="Z59" s="3"/>
      <c r="AA59" s="3"/>
      <c r="AB59" s="3"/>
      <c r="AC59" s="3"/>
      <c r="AD59" s="3" t="s">
        <v>946</v>
      </c>
      <c r="AE59" s="3" t="s">
        <v>947</v>
      </c>
      <c r="AF59" s="3"/>
      <c r="AG59" s="3" t="s">
        <v>421</v>
      </c>
      <c r="AH59" s="3"/>
      <c r="AI59" s="3"/>
      <c r="AJ59" s="3"/>
      <c r="AK59" s="3"/>
      <c r="AL59" s="3"/>
      <c r="AM59" s="3">
        <v>9596526</v>
      </c>
      <c r="AN59" s="3"/>
      <c r="AO59" s="3" t="s">
        <v>837</v>
      </c>
      <c r="AP59" s="3"/>
      <c r="AQ59" s="3" t="s">
        <v>838</v>
      </c>
      <c r="AR59" s="3" t="s">
        <v>63</v>
      </c>
      <c r="AS59" s="3" t="s">
        <v>197</v>
      </c>
      <c r="AT59" s="3" t="s">
        <v>65</v>
      </c>
      <c r="AU59" s="3" t="s">
        <v>948</v>
      </c>
    </row>
    <row r="60" spans="1:47" x14ac:dyDescent="0.3">
      <c r="A60" s="3">
        <v>59</v>
      </c>
      <c r="B60" s="3" t="s">
        <v>949</v>
      </c>
      <c r="C60" s="3">
        <v>1994</v>
      </c>
      <c r="D60" s="3" t="s">
        <v>950</v>
      </c>
      <c r="E60" s="3" t="s">
        <v>951</v>
      </c>
      <c r="F60" s="3" t="s">
        <v>952</v>
      </c>
      <c r="G60" s="3" t="s">
        <v>955</v>
      </c>
      <c r="H60" s="3" t="s">
        <v>956</v>
      </c>
      <c r="I60" s="3" t="s">
        <v>957</v>
      </c>
      <c r="J60" s="3" t="s">
        <v>61</v>
      </c>
      <c r="K60" s="3" t="s">
        <v>62</v>
      </c>
      <c r="L60" s="3">
        <v>33</v>
      </c>
      <c r="M60" s="3" t="s">
        <v>716</v>
      </c>
      <c r="N60" s="3" t="s">
        <v>717</v>
      </c>
      <c r="O60" s="3" t="s">
        <v>718</v>
      </c>
      <c r="P60" s="3">
        <v>15</v>
      </c>
      <c r="Q60" s="8">
        <v>45689</v>
      </c>
      <c r="R60" s="3"/>
      <c r="S60" s="3">
        <v>21</v>
      </c>
      <c r="T60" s="3">
        <v>37</v>
      </c>
      <c r="U60" s="3">
        <v>16</v>
      </c>
      <c r="V60" s="3" t="s">
        <v>953</v>
      </c>
      <c r="W60" s="3" t="s">
        <v>954</v>
      </c>
      <c r="X60" s="3"/>
      <c r="Y60" s="3"/>
      <c r="Z60" s="3"/>
      <c r="AA60" s="3"/>
      <c r="AB60" s="3"/>
      <c r="AC60" s="3"/>
      <c r="AD60" s="3" t="s">
        <v>958</v>
      </c>
      <c r="AE60" s="3"/>
      <c r="AF60" s="3"/>
      <c r="AG60" s="3"/>
      <c r="AH60" s="3"/>
      <c r="AI60" s="3"/>
      <c r="AJ60" s="3"/>
      <c r="AK60" s="3"/>
      <c r="AL60" s="3"/>
      <c r="AM60" s="3">
        <v>1676393</v>
      </c>
      <c r="AN60" s="3"/>
      <c r="AO60" s="3" t="s">
        <v>959</v>
      </c>
      <c r="AP60" s="3"/>
      <c r="AQ60" s="3" t="s">
        <v>960</v>
      </c>
      <c r="AR60" s="3" t="s">
        <v>63</v>
      </c>
      <c r="AS60" s="3"/>
      <c r="AT60" s="3" t="s">
        <v>65</v>
      </c>
      <c r="AU60" s="3" t="s">
        <v>961</v>
      </c>
    </row>
    <row r="61" spans="1:47" x14ac:dyDescent="0.3">
      <c r="A61" s="3">
        <v>60</v>
      </c>
      <c r="B61" s="3" t="s">
        <v>965</v>
      </c>
      <c r="C61" s="3">
        <v>2023</v>
      </c>
      <c r="D61" s="3" t="s">
        <v>508</v>
      </c>
      <c r="E61" s="3" t="s">
        <v>966</v>
      </c>
      <c r="F61" s="3" t="s">
        <v>967</v>
      </c>
      <c r="G61" s="3" t="s">
        <v>970</v>
      </c>
      <c r="H61" s="3" t="s">
        <v>971</v>
      </c>
      <c r="I61" s="3" t="s">
        <v>972</v>
      </c>
      <c r="J61" s="3" t="s">
        <v>61</v>
      </c>
      <c r="K61" s="3" t="s">
        <v>105</v>
      </c>
      <c r="L61" s="3">
        <v>0</v>
      </c>
      <c r="M61" s="3" t="s">
        <v>962</v>
      </c>
      <c r="N61" s="3" t="s">
        <v>963</v>
      </c>
      <c r="O61" s="3" t="s">
        <v>964</v>
      </c>
      <c r="P61" s="3">
        <v>1</v>
      </c>
      <c r="Q61" s="3"/>
      <c r="R61" s="3"/>
      <c r="S61" s="3">
        <v>175</v>
      </c>
      <c r="T61" s="3">
        <v>181</v>
      </c>
      <c r="U61" s="3">
        <v>6</v>
      </c>
      <c r="V61" s="3" t="s">
        <v>968</v>
      </c>
      <c r="W61" s="3" t="s">
        <v>969</v>
      </c>
      <c r="X61" s="3"/>
      <c r="Y61" s="3"/>
      <c r="Z61" s="3"/>
      <c r="AA61" s="3"/>
      <c r="AB61" s="3"/>
      <c r="AC61" s="3"/>
      <c r="AD61" s="3" t="s">
        <v>973</v>
      </c>
      <c r="AE61" s="3"/>
      <c r="AF61" s="3" t="s">
        <v>511</v>
      </c>
      <c r="AG61" s="3" t="s">
        <v>512</v>
      </c>
      <c r="AH61" s="3" t="s">
        <v>356</v>
      </c>
      <c r="AI61" s="3" t="s">
        <v>513</v>
      </c>
      <c r="AJ61" s="3" t="s">
        <v>514</v>
      </c>
      <c r="AK61" s="3" t="s">
        <v>515</v>
      </c>
      <c r="AL61" s="3">
        <v>194821</v>
      </c>
      <c r="AM61" s="3">
        <v>21843228</v>
      </c>
      <c r="AN61" s="3" t="s">
        <v>516</v>
      </c>
      <c r="AO61" s="3"/>
      <c r="AP61" s="3"/>
      <c r="AQ61" s="3" t="s">
        <v>508</v>
      </c>
      <c r="AR61" s="3" t="s">
        <v>63</v>
      </c>
      <c r="AS61" s="3" t="s">
        <v>197</v>
      </c>
      <c r="AT61" s="3" t="s">
        <v>65</v>
      </c>
      <c r="AU61" s="3" t="s">
        <v>974</v>
      </c>
    </row>
    <row r="62" spans="1:47" x14ac:dyDescent="0.3">
      <c r="A62" s="3">
        <v>61</v>
      </c>
      <c r="B62" s="3" t="s">
        <v>978</v>
      </c>
      <c r="C62" s="3">
        <v>2024</v>
      </c>
      <c r="D62" s="3" t="s">
        <v>979</v>
      </c>
      <c r="E62" s="3" t="s">
        <v>980</v>
      </c>
      <c r="F62" s="3" t="s">
        <v>981</v>
      </c>
      <c r="G62" s="3" t="s">
        <v>984</v>
      </c>
      <c r="H62" s="3" t="s">
        <v>985</v>
      </c>
      <c r="I62" s="3" t="s">
        <v>986</v>
      </c>
      <c r="J62" s="3" t="s">
        <v>61</v>
      </c>
      <c r="K62" s="3" t="s">
        <v>62</v>
      </c>
      <c r="L62" s="3">
        <v>0</v>
      </c>
      <c r="M62" s="3" t="s">
        <v>975</v>
      </c>
      <c r="N62" s="3" t="s">
        <v>976</v>
      </c>
      <c r="O62" s="3" t="s">
        <v>977</v>
      </c>
      <c r="P62" s="3">
        <v>13</v>
      </c>
      <c r="Q62" s="3">
        <v>1</v>
      </c>
      <c r="R62" s="3">
        <v>41</v>
      </c>
      <c r="S62" s="3"/>
      <c r="T62" s="3"/>
      <c r="U62" s="3"/>
      <c r="V62" s="3" t="s">
        <v>982</v>
      </c>
      <c r="W62" s="3" t="s">
        <v>983</v>
      </c>
      <c r="X62" s="3"/>
      <c r="Y62" s="3"/>
      <c r="Z62" s="3"/>
      <c r="AA62" s="3"/>
      <c r="AB62" s="3" t="s">
        <v>987</v>
      </c>
      <c r="AC62" s="3" t="s">
        <v>988</v>
      </c>
      <c r="AD62" s="3" t="s">
        <v>989</v>
      </c>
      <c r="AE62" s="3" t="s">
        <v>990</v>
      </c>
      <c r="AF62" s="3"/>
      <c r="AG62" s="3" t="s">
        <v>175</v>
      </c>
      <c r="AH62" s="3"/>
      <c r="AI62" s="3"/>
      <c r="AJ62" s="3"/>
      <c r="AK62" s="3"/>
      <c r="AL62" s="3"/>
      <c r="AM62" s="3">
        <v>21931127</v>
      </c>
      <c r="AN62" s="3"/>
      <c r="AO62" s="3"/>
      <c r="AP62" s="3"/>
      <c r="AQ62" s="3" t="s">
        <v>991</v>
      </c>
      <c r="AR62" s="3" t="s">
        <v>63</v>
      </c>
      <c r="AS62" s="3" t="s">
        <v>121</v>
      </c>
      <c r="AT62" s="3" t="s">
        <v>65</v>
      </c>
      <c r="AU62" s="3" t="s">
        <v>992</v>
      </c>
    </row>
    <row r="63" spans="1:47" x14ac:dyDescent="0.3">
      <c r="A63" s="3">
        <v>62</v>
      </c>
      <c r="B63" s="3" t="s">
        <v>996</v>
      </c>
      <c r="C63" s="3">
        <v>2023</v>
      </c>
      <c r="D63" s="3" t="s">
        <v>997</v>
      </c>
      <c r="E63" s="3" t="s">
        <v>1000</v>
      </c>
      <c r="F63" s="3" t="s">
        <v>1001</v>
      </c>
      <c r="G63" s="3" t="s">
        <v>1004</v>
      </c>
      <c r="H63" s="3" t="s">
        <v>1005</v>
      </c>
      <c r="I63" s="3"/>
      <c r="J63" s="3" t="s">
        <v>61</v>
      </c>
      <c r="K63" s="3" t="s">
        <v>62</v>
      </c>
      <c r="L63" s="3">
        <v>0</v>
      </c>
      <c r="M63" s="3" t="s">
        <v>993</v>
      </c>
      <c r="N63" s="3" t="s">
        <v>994</v>
      </c>
      <c r="O63" s="3" t="s">
        <v>995</v>
      </c>
      <c r="P63" s="3">
        <v>108</v>
      </c>
      <c r="Q63" s="3"/>
      <c r="R63" s="3"/>
      <c r="S63" s="3" t="s">
        <v>998</v>
      </c>
      <c r="T63" s="3" t="s">
        <v>999</v>
      </c>
      <c r="U63" s="3">
        <v>11</v>
      </c>
      <c r="V63" s="3" t="s">
        <v>1002</v>
      </c>
      <c r="W63" s="3" t="s">
        <v>1003</v>
      </c>
      <c r="X63" s="3"/>
      <c r="Y63" s="3"/>
      <c r="Z63" s="3"/>
      <c r="AA63" s="3"/>
      <c r="AB63" s="3"/>
      <c r="AC63" s="3"/>
      <c r="AD63" s="3" t="s">
        <v>1006</v>
      </c>
      <c r="AE63" s="3" t="s">
        <v>1007</v>
      </c>
      <c r="AF63" s="3"/>
      <c r="AG63" s="3" t="s">
        <v>1008</v>
      </c>
      <c r="AH63" s="3"/>
      <c r="AI63" s="3"/>
      <c r="AJ63" s="3"/>
      <c r="AK63" s="3"/>
      <c r="AL63" s="3"/>
      <c r="AM63" s="3">
        <v>10645624</v>
      </c>
      <c r="AN63" s="3"/>
      <c r="AO63" s="3"/>
      <c r="AP63" s="3"/>
      <c r="AQ63" s="3" t="s">
        <v>1009</v>
      </c>
      <c r="AR63" s="3" t="s">
        <v>63</v>
      </c>
      <c r="AS63" s="3"/>
      <c r="AT63" s="3" t="s">
        <v>65</v>
      </c>
      <c r="AU63" s="3" t="s">
        <v>1010</v>
      </c>
    </row>
    <row r="64" spans="1:47" x14ac:dyDescent="0.3">
      <c r="A64" s="3">
        <v>63</v>
      </c>
      <c r="B64" s="3" t="s">
        <v>1014</v>
      </c>
      <c r="C64" s="3">
        <v>2023</v>
      </c>
      <c r="D64" s="3" t="s">
        <v>554</v>
      </c>
      <c r="E64" s="3" t="s">
        <v>1015</v>
      </c>
      <c r="F64" s="3" t="s">
        <v>1016</v>
      </c>
      <c r="G64" s="3" t="s">
        <v>1019</v>
      </c>
      <c r="H64" s="3" t="s">
        <v>1020</v>
      </c>
      <c r="I64" s="3" t="s">
        <v>1021</v>
      </c>
      <c r="J64" s="3" t="s">
        <v>61</v>
      </c>
      <c r="K64" s="3" t="s">
        <v>105</v>
      </c>
      <c r="L64" s="3">
        <v>2</v>
      </c>
      <c r="M64" s="3" t="s">
        <v>1011</v>
      </c>
      <c r="N64" s="3" t="s">
        <v>1012</v>
      </c>
      <c r="O64" s="3" t="s">
        <v>1013</v>
      </c>
      <c r="P64" s="3" t="s">
        <v>555</v>
      </c>
      <c r="Q64" s="3"/>
      <c r="R64" s="3"/>
      <c r="S64" s="3">
        <v>253</v>
      </c>
      <c r="T64" s="3">
        <v>259</v>
      </c>
      <c r="U64" s="3">
        <v>6</v>
      </c>
      <c r="V64" s="3" t="s">
        <v>1017</v>
      </c>
      <c r="W64" s="3" t="s">
        <v>1018</v>
      </c>
      <c r="X64" s="3"/>
      <c r="Y64" s="3"/>
      <c r="Z64" s="3"/>
      <c r="AA64" s="3"/>
      <c r="AB64" s="3" t="s">
        <v>1022</v>
      </c>
      <c r="AC64" s="3" t="s">
        <v>1023</v>
      </c>
      <c r="AD64" s="3" t="s">
        <v>1024</v>
      </c>
      <c r="AE64" s="3" t="s">
        <v>1025</v>
      </c>
      <c r="AF64" s="3" t="s">
        <v>558</v>
      </c>
      <c r="AG64" s="3" t="s">
        <v>175</v>
      </c>
      <c r="AH64" s="3"/>
      <c r="AI64" s="3" t="s">
        <v>553</v>
      </c>
      <c r="AJ64" s="3" t="s">
        <v>559</v>
      </c>
      <c r="AK64" s="3" t="s">
        <v>560</v>
      </c>
      <c r="AL64" s="3">
        <v>296079</v>
      </c>
      <c r="AM64" s="3">
        <v>18761100</v>
      </c>
      <c r="AN64" s="3" t="s">
        <v>561</v>
      </c>
      <c r="AO64" s="3"/>
      <c r="AP64" s="3"/>
      <c r="AQ64" s="3" t="s">
        <v>562</v>
      </c>
      <c r="AR64" s="3" t="s">
        <v>63</v>
      </c>
      <c r="AS64" s="3"/>
      <c r="AT64" s="3" t="s">
        <v>65</v>
      </c>
      <c r="AU64" s="3" t="s">
        <v>1026</v>
      </c>
    </row>
    <row r="65" spans="1:47" x14ac:dyDescent="0.3">
      <c r="A65" s="3">
        <v>64</v>
      </c>
      <c r="B65" s="3" t="s">
        <v>1030</v>
      </c>
      <c r="C65" s="3">
        <v>2024</v>
      </c>
      <c r="D65" s="3" t="s">
        <v>1031</v>
      </c>
      <c r="E65" s="3"/>
      <c r="F65" s="3" t="s">
        <v>1032</v>
      </c>
      <c r="G65" s="3" t="s">
        <v>1035</v>
      </c>
      <c r="H65" s="3" t="s">
        <v>1036</v>
      </c>
      <c r="I65" s="3" t="s">
        <v>1037</v>
      </c>
      <c r="J65" s="3" t="s">
        <v>61</v>
      </c>
      <c r="K65" s="3" t="s">
        <v>105</v>
      </c>
      <c r="L65" s="3">
        <v>0</v>
      </c>
      <c r="M65" s="3" t="s">
        <v>1027</v>
      </c>
      <c r="N65" s="3" t="s">
        <v>1028</v>
      </c>
      <c r="O65" s="3" t="s">
        <v>1029</v>
      </c>
      <c r="P65" s="3"/>
      <c r="Q65" s="3"/>
      <c r="R65" s="3"/>
      <c r="S65" s="3">
        <v>50</v>
      </c>
      <c r="T65" s="3">
        <v>58</v>
      </c>
      <c r="U65" s="3">
        <v>8</v>
      </c>
      <c r="V65" s="3" t="s">
        <v>1033</v>
      </c>
      <c r="W65" s="3" t="s">
        <v>1034</v>
      </c>
      <c r="X65" s="3"/>
      <c r="Y65" s="3"/>
      <c r="Z65" s="3"/>
      <c r="AA65" s="3"/>
      <c r="AB65" s="3" t="s">
        <v>473</v>
      </c>
      <c r="AC65" s="3" t="s">
        <v>1038</v>
      </c>
      <c r="AD65" s="3" t="s">
        <v>1039</v>
      </c>
      <c r="AE65" s="3"/>
      <c r="AF65" s="3" t="s">
        <v>1040</v>
      </c>
      <c r="AG65" s="3" t="s">
        <v>276</v>
      </c>
      <c r="AH65" s="3" t="s">
        <v>1041</v>
      </c>
      <c r="AI65" s="3" t="s">
        <v>1042</v>
      </c>
      <c r="AJ65" s="7">
        <v>45432</v>
      </c>
      <c r="AK65" s="3" t="s">
        <v>1043</v>
      </c>
      <c r="AL65" s="3">
        <v>199806</v>
      </c>
      <c r="AM65" s="3"/>
      <c r="AN65" s="3" t="s">
        <v>1044</v>
      </c>
      <c r="AO65" s="3"/>
      <c r="AP65" s="3"/>
      <c r="AQ65" s="3" t="s">
        <v>1045</v>
      </c>
      <c r="AR65" s="3" t="s">
        <v>63</v>
      </c>
      <c r="AS65" s="3"/>
      <c r="AT65" s="3" t="s">
        <v>65</v>
      </c>
      <c r="AU65" s="3" t="s">
        <v>1046</v>
      </c>
    </row>
    <row r="66" spans="1:47" x14ac:dyDescent="0.3">
      <c r="A66" s="3">
        <v>65</v>
      </c>
      <c r="B66" s="3" t="s">
        <v>1050</v>
      </c>
      <c r="C66" s="3">
        <v>2024</v>
      </c>
      <c r="D66" s="3" t="s">
        <v>351</v>
      </c>
      <c r="E66" s="3" t="s">
        <v>1051</v>
      </c>
      <c r="F66" s="3" t="s">
        <v>1052</v>
      </c>
      <c r="G66" s="3" t="s">
        <v>1055</v>
      </c>
      <c r="H66" s="3" t="s">
        <v>1056</v>
      </c>
      <c r="I66" s="3" t="s">
        <v>1057</v>
      </c>
      <c r="J66" s="3" t="s">
        <v>61</v>
      </c>
      <c r="K66" s="3" t="s">
        <v>105</v>
      </c>
      <c r="L66" s="3">
        <v>0</v>
      </c>
      <c r="M66" s="3" t="s">
        <v>1047</v>
      </c>
      <c r="N66" s="3" t="s">
        <v>1048</v>
      </c>
      <c r="O66" s="3" t="s">
        <v>1049</v>
      </c>
      <c r="P66" s="3"/>
      <c r="Q66" s="3"/>
      <c r="R66" s="3"/>
      <c r="S66" s="3">
        <v>69</v>
      </c>
      <c r="T66" s="3">
        <v>78</v>
      </c>
      <c r="U66" s="3">
        <v>9</v>
      </c>
      <c r="V66" s="3" t="s">
        <v>1053</v>
      </c>
      <c r="W66" s="3" t="s">
        <v>1054</v>
      </c>
      <c r="X66" s="3"/>
      <c r="Y66" s="3"/>
      <c r="Z66" s="3"/>
      <c r="AA66" s="3"/>
      <c r="AB66" s="3"/>
      <c r="AC66" s="3"/>
      <c r="AD66" s="3" t="s">
        <v>1058</v>
      </c>
      <c r="AE66" s="3"/>
      <c r="AF66" s="3" t="s">
        <v>354</v>
      </c>
      <c r="AG66" s="3" t="s">
        <v>355</v>
      </c>
      <c r="AH66" s="3" t="s">
        <v>356</v>
      </c>
      <c r="AI66" s="3" t="s">
        <v>357</v>
      </c>
      <c r="AJ66" s="3" t="s">
        <v>358</v>
      </c>
      <c r="AK66" s="3" t="s">
        <v>359</v>
      </c>
      <c r="AL66" s="3">
        <v>200171</v>
      </c>
      <c r="AM66" s="3"/>
      <c r="AN66" s="3" t="s">
        <v>360</v>
      </c>
      <c r="AO66" s="3"/>
      <c r="AP66" s="3"/>
      <c r="AQ66" s="3" t="s">
        <v>361</v>
      </c>
      <c r="AR66" s="3" t="s">
        <v>63</v>
      </c>
      <c r="AS66" s="3"/>
      <c r="AT66" s="3" t="s">
        <v>65</v>
      </c>
      <c r="AU66" s="3" t="s">
        <v>1059</v>
      </c>
    </row>
    <row r="67" spans="1:47" x14ac:dyDescent="0.3">
      <c r="A67" s="3">
        <v>66</v>
      </c>
      <c r="B67" s="3" t="s">
        <v>1063</v>
      </c>
      <c r="C67" s="3">
        <v>2017</v>
      </c>
      <c r="D67" s="3" t="s">
        <v>1064</v>
      </c>
      <c r="E67" s="3" t="s">
        <v>1065</v>
      </c>
      <c r="F67" s="3" t="s">
        <v>1066</v>
      </c>
      <c r="G67" s="3" t="s">
        <v>1069</v>
      </c>
      <c r="H67" s="3" t="s">
        <v>1070</v>
      </c>
      <c r="I67" s="3" t="s">
        <v>1071</v>
      </c>
      <c r="J67" s="3" t="s">
        <v>61</v>
      </c>
      <c r="K67" s="3" t="s">
        <v>62</v>
      </c>
      <c r="L67" s="3">
        <v>2</v>
      </c>
      <c r="M67" s="3" t="s">
        <v>1060</v>
      </c>
      <c r="N67" s="3" t="s">
        <v>1061</v>
      </c>
      <c r="O67" s="3" t="s">
        <v>1062</v>
      </c>
      <c r="P67" s="3">
        <v>48</v>
      </c>
      <c r="Q67" s="3">
        <v>9</v>
      </c>
      <c r="R67" s="3"/>
      <c r="S67" s="3">
        <v>2003</v>
      </c>
      <c r="T67" s="3">
        <v>2009</v>
      </c>
      <c r="U67" s="3">
        <v>6</v>
      </c>
      <c r="V67" s="3" t="s">
        <v>1067</v>
      </c>
      <c r="W67" s="3" t="s">
        <v>1068</v>
      </c>
      <c r="X67" s="3"/>
      <c r="Y67" s="3"/>
      <c r="Z67" s="3"/>
      <c r="AA67" s="3"/>
      <c r="AB67" s="3"/>
      <c r="AC67" s="3"/>
      <c r="AD67" s="3" t="s">
        <v>1072</v>
      </c>
      <c r="AE67" s="3" t="s">
        <v>1073</v>
      </c>
      <c r="AF67" s="3"/>
      <c r="AG67" s="3" t="s">
        <v>421</v>
      </c>
      <c r="AH67" s="3"/>
      <c r="AI67" s="3"/>
      <c r="AJ67" s="3"/>
      <c r="AK67" s="3"/>
      <c r="AL67" s="3"/>
      <c r="AM67" s="3">
        <v>201383</v>
      </c>
      <c r="AN67" s="3"/>
      <c r="AO67" s="3" t="s">
        <v>1074</v>
      </c>
      <c r="AP67" s="3">
        <v>28506455</v>
      </c>
      <c r="AQ67" s="3" t="s">
        <v>1064</v>
      </c>
      <c r="AR67" s="3" t="s">
        <v>63</v>
      </c>
      <c r="AS67" s="3"/>
      <c r="AT67" s="3" t="s">
        <v>65</v>
      </c>
      <c r="AU67" s="3" t="s">
        <v>1075</v>
      </c>
    </row>
    <row r="68" spans="1:47" x14ac:dyDescent="0.3">
      <c r="A68" s="3">
        <v>67</v>
      </c>
      <c r="B68" s="3" t="s">
        <v>2979</v>
      </c>
      <c r="C68" s="3">
        <v>2024</v>
      </c>
      <c r="D68" s="3" t="s">
        <v>2980</v>
      </c>
      <c r="E68" s="3" t="s">
        <v>2988</v>
      </c>
      <c r="F68" s="3" t="s">
        <v>2989</v>
      </c>
      <c r="G68" s="3" t="s">
        <v>2998</v>
      </c>
      <c r="H68" s="3" t="s">
        <v>2999</v>
      </c>
      <c r="I68" s="3"/>
      <c r="J68" s="3" t="s">
        <v>61</v>
      </c>
      <c r="K68" s="3" t="s">
        <v>62</v>
      </c>
      <c r="L68" s="3">
        <v>3</v>
      </c>
      <c r="M68" s="3" t="s">
        <v>3011</v>
      </c>
      <c r="N68" s="3" t="s">
        <v>3012</v>
      </c>
      <c r="O68" s="3" t="s">
        <v>3013</v>
      </c>
      <c r="P68" s="3">
        <v>31</v>
      </c>
      <c r="Q68" s="3">
        <v>4</v>
      </c>
      <c r="R68" s="3"/>
      <c r="S68" s="3">
        <v>3210</v>
      </c>
      <c r="T68" s="3">
        <v>3234</v>
      </c>
      <c r="U68" s="3">
        <v>0</v>
      </c>
      <c r="V68" s="3" t="s">
        <v>3024</v>
      </c>
      <c r="W68" s="3" t="s">
        <v>3025</v>
      </c>
      <c r="X68" s="3"/>
      <c r="Y68" s="3"/>
      <c r="Z68" s="3"/>
      <c r="AA68" s="3"/>
      <c r="AB68" s="3"/>
      <c r="AC68" s="3" t="s">
        <v>3031</v>
      </c>
      <c r="AD68" s="3" t="s">
        <v>3034</v>
      </c>
      <c r="AE68" s="3"/>
      <c r="AF68" s="3"/>
      <c r="AG68" s="3" t="s">
        <v>258</v>
      </c>
      <c r="AH68" s="3"/>
      <c r="AI68" s="3"/>
      <c r="AJ68" s="3"/>
      <c r="AK68" s="3"/>
      <c r="AL68" s="3"/>
      <c r="AM68" s="3" t="s">
        <v>3040</v>
      </c>
      <c r="AN68" s="3"/>
      <c r="AO68" s="3"/>
      <c r="AP68" s="3"/>
      <c r="AQ68" s="3"/>
      <c r="AR68" s="3" t="s">
        <v>63</v>
      </c>
      <c r="AS68" s="3" t="s">
        <v>197</v>
      </c>
      <c r="AT68" s="3" t="s">
        <v>65</v>
      </c>
      <c r="AU68" s="3" t="s">
        <v>3047</v>
      </c>
    </row>
    <row r="69" spans="1:47" x14ac:dyDescent="0.3">
      <c r="A69" s="3">
        <v>68</v>
      </c>
      <c r="B69" s="3" t="s">
        <v>1081</v>
      </c>
      <c r="C69" s="3">
        <v>2023</v>
      </c>
      <c r="D69" s="3" t="s">
        <v>1082</v>
      </c>
      <c r="E69" s="3" t="s">
        <v>1083</v>
      </c>
      <c r="F69" s="3" t="s">
        <v>1084</v>
      </c>
      <c r="G69" s="3" t="s">
        <v>1087</v>
      </c>
      <c r="H69" s="3" t="s">
        <v>1088</v>
      </c>
      <c r="I69" s="3"/>
      <c r="J69" s="3" t="s">
        <v>61</v>
      </c>
      <c r="K69" s="3" t="s">
        <v>62</v>
      </c>
      <c r="L69" s="3">
        <v>11</v>
      </c>
      <c r="M69" s="3" t="s">
        <v>1078</v>
      </c>
      <c r="N69" s="3" t="s">
        <v>1079</v>
      </c>
      <c r="O69" s="3" t="s">
        <v>1080</v>
      </c>
      <c r="P69" s="3">
        <v>29</v>
      </c>
      <c r="Q69" s="3">
        <v>1</v>
      </c>
      <c r="R69" s="3">
        <v>100211</v>
      </c>
      <c r="S69" s="3"/>
      <c r="T69" s="3"/>
      <c r="U69" s="3"/>
      <c r="V69" s="3" t="s">
        <v>1085</v>
      </c>
      <c r="W69" s="3" t="s">
        <v>1086</v>
      </c>
      <c r="X69" s="3"/>
      <c r="Y69" s="3"/>
      <c r="Z69" s="3"/>
      <c r="AA69" s="3"/>
      <c r="AB69" s="3"/>
      <c r="AC69" s="3"/>
      <c r="AD69" s="3" t="s">
        <v>1089</v>
      </c>
      <c r="AE69" s="3" t="s">
        <v>1090</v>
      </c>
      <c r="AF69" s="3"/>
      <c r="AG69" s="3" t="s">
        <v>1091</v>
      </c>
      <c r="AH69" s="3"/>
      <c r="AI69" s="3"/>
      <c r="AJ69" s="3"/>
      <c r="AK69" s="3"/>
      <c r="AL69" s="3"/>
      <c r="AM69" s="3">
        <v>24448834</v>
      </c>
      <c r="AN69" s="3"/>
      <c r="AO69" s="3"/>
      <c r="AP69" s="3"/>
      <c r="AQ69" s="3" t="s">
        <v>1092</v>
      </c>
      <c r="AR69" s="3" t="s">
        <v>63</v>
      </c>
      <c r="AS69" s="3" t="s">
        <v>64</v>
      </c>
      <c r="AT69" s="3" t="s">
        <v>65</v>
      </c>
      <c r="AU69" s="3" t="s">
        <v>1093</v>
      </c>
    </row>
    <row r="70" spans="1:47" x14ac:dyDescent="0.3">
      <c r="A70" s="3">
        <v>69</v>
      </c>
      <c r="B70" s="3" t="s">
        <v>1094</v>
      </c>
      <c r="C70" s="3">
        <v>2008</v>
      </c>
      <c r="D70" s="3" t="s">
        <v>1094</v>
      </c>
      <c r="E70" s="3"/>
      <c r="F70" s="3" t="s">
        <v>1095</v>
      </c>
      <c r="G70" s="3" t="s">
        <v>1096</v>
      </c>
      <c r="H70" s="3"/>
      <c r="I70" s="3"/>
      <c r="J70" s="3" t="s">
        <v>61</v>
      </c>
      <c r="K70" s="3" t="s">
        <v>362</v>
      </c>
      <c r="L70" s="3">
        <v>0</v>
      </c>
      <c r="M70" s="3"/>
      <c r="N70" s="3"/>
      <c r="O70" s="3"/>
      <c r="P70" s="3"/>
      <c r="Q70" s="3"/>
      <c r="R70" s="3"/>
      <c r="S70" s="3">
        <v>480</v>
      </c>
      <c r="T70" s="3"/>
      <c r="U70" s="3"/>
      <c r="V70" s="3"/>
      <c r="W70" s="3"/>
      <c r="X70" s="3"/>
      <c r="Y70" s="3"/>
      <c r="Z70" s="3"/>
      <c r="AA70" s="3"/>
      <c r="AB70" s="3"/>
      <c r="AC70" s="3"/>
      <c r="AD70" s="3"/>
      <c r="AE70" s="3"/>
      <c r="AF70" s="3"/>
      <c r="AG70" s="3"/>
      <c r="AH70" s="3"/>
      <c r="AI70" s="3" t="s">
        <v>1097</v>
      </c>
      <c r="AJ70" s="3" t="s">
        <v>1098</v>
      </c>
      <c r="AK70" s="3" t="s">
        <v>1099</v>
      </c>
      <c r="AL70" s="3">
        <v>90197</v>
      </c>
      <c r="AM70" s="3"/>
      <c r="AN70" s="3"/>
      <c r="AO70" s="3"/>
      <c r="AP70" s="3"/>
      <c r="AQ70" s="3" t="s">
        <v>1100</v>
      </c>
      <c r="AR70" s="3" t="s">
        <v>63</v>
      </c>
      <c r="AS70" s="3"/>
      <c r="AT70" s="3" t="s">
        <v>65</v>
      </c>
      <c r="AU70" s="3" t="s">
        <v>1101</v>
      </c>
    </row>
    <row r="71" spans="1:47" x14ac:dyDescent="0.3">
      <c r="A71" s="3">
        <v>70</v>
      </c>
      <c r="B71" s="3" t="s">
        <v>1104</v>
      </c>
      <c r="C71" s="3">
        <v>2020</v>
      </c>
      <c r="D71" s="3" t="s">
        <v>1105</v>
      </c>
      <c r="E71" s="3"/>
      <c r="F71" s="3" t="s">
        <v>1106</v>
      </c>
      <c r="G71" s="3" t="s">
        <v>1109</v>
      </c>
      <c r="H71" s="3" t="s">
        <v>1110</v>
      </c>
      <c r="I71" s="3"/>
      <c r="J71" s="3" t="s">
        <v>61</v>
      </c>
      <c r="K71" s="3" t="s">
        <v>62</v>
      </c>
      <c r="L71" s="3">
        <v>16</v>
      </c>
      <c r="M71" s="3" t="s">
        <v>1102</v>
      </c>
      <c r="N71" s="3" t="s">
        <v>1103</v>
      </c>
      <c r="O71" s="3">
        <v>57205235428</v>
      </c>
      <c r="P71" s="3">
        <v>13</v>
      </c>
      <c r="Q71" s="3">
        <v>2</v>
      </c>
      <c r="R71" s="3"/>
      <c r="S71" s="3">
        <v>106</v>
      </c>
      <c r="T71" s="3">
        <v>113</v>
      </c>
      <c r="U71" s="3">
        <v>7</v>
      </c>
      <c r="V71" s="3" t="s">
        <v>1107</v>
      </c>
      <c r="W71" s="3" t="s">
        <v>1108</v>
      </c>
      <c r="X71" s="3"/>
      <c r="Y71" s="3"/>
      <c r="Z71" s="3"/>
      <c r="AA71" s="3"/>
      <c r="AB71" s="3"/>
      <c r="AC71" s="3"/>
      <c r="AD71" s="3" t="s">
        <v>1111</v>
      </c>
      <c r="AE71" s="3" t="s">
        <v>1112</v>
      </c>
      <c r="AF71" s="3"/>
      <c r="AG71" s="3" t="s">
        <v>1113</v>
      </c>
      <c r="AH71" s="3"/>
      <c r="AI71" s="3"/>
      <c r="AJ71" s="3"/>
      <c r="AK71" s="3"/>
      <c r="AL71" s="3"/>
      <c r="AM71" s="3">
        <v>17528887</v>
      </c>
      <c r="AN71" s="3"/>
      <c r="AO71" s="3"/>
      <c r="AP71" s="3"/>
      <c r="AQ71" s="3" t="s">
        <v>1114</v>
      </c>
      <c r="AR71" s="3" t="s">
        <v>63</v>
      </c>
      <c r="AS71" s="3"/>
      <c r="AT71" s="3" t="s">
        <v>65</v>
      </c>
      <c r="AU71" s="3" t="s">
        <v>1115</v>
      </c>
    </row>
    <row r="72" spans="1:47" x14ac:dyDescent="0.3">
      <c r="A72" s="3">
        <v>71</v>
      </c>
      <c r="B72" s="3" t="s">
        <v>1119</v>
      </c>
      <c r="C72" s="3">
        <v>2023</v>
      </c>
      <c r="D72" s="3" t="s">
        <v>467</v>
      </c>
      <c r="E72" s="3"/>
      <c r="F72" s="3" t="s">
        <v>1120</v>
      </c>
      <c r="G72" s="3" t="s">
        <v>1123</v>
      </c>
      <c r="H72" s="3"/>
      <c r="I72" s="3" t="s">
        <v>1124</v>
      </c>
      <c r="J72" s="3" t="s">
        <v>61</v>
      </c>
      <c r="K72" s="3" t="s">
        <v>105</v>
      </c>
      <c r="L72" s="3">
        <v>7</v>
      </c>
      <c r="M72" s="3" t="s">
        <v>1116</v>
      </c>
      <c r="N72" s="3" t="s">
        <v>1117</v>
      </c>
      <c r="O72" s="3" t="s">
        <v>1118</v>
      </c>
      <c r="P72" s="3"/>
      <c r="Q72" s="3"/>
      <c r="R72" s="3"/>
      <c r="S72" s="3">
        <v>45</v>
      </c>
      <c r="T72" s="3">
        <v>54</v>
      </c>
      <c r="U72" s="3">
        <v>9</v>
      </c>
      <c r="V72" s="3" t="s">
        <v>1121</v>
      </c>
      <c r="W72" s="3" t="s">
        <v>1122</v>
      </c>
      <c r="X72" s="3"/>
      <c r="Y72" s="3"/>
      <c r="Z72" s="3"/>
      <c r="AA72" s="3"/>
      <c r="AB72" s="3" t="s">
        <v>1125</v>
      </c>
      <c r="AC72" s="3" t="s">
        <v>1126</v>
      </c>
      <c r="AD72" s="3" t="s">
        <v>1127</v>
      </c>
      <c r="AE72" s="3"/>
      <c r="AF72" s="3" t="s">
        <v>476</v>
      </c>
      <c r="AG72" s="3" t="s">
        <v>210</v>
      </c>
      <c r="AH72" s="3"/>
      <c r="AI72" s="3" t="s">
        <v>477</v>
      </c>
      <c r="AJ72" s="7">
        <v>45158</v>
      </c>
      <c r="AK72" s="3" t="s">
        <v>478</v>
      </c>
      <c r="AL72" s="3">
        <v>196582</v>
      </c>
      <c r="AM72" s="3"/>
      <c r="AN72" s="3"/>
      <c r="AO72" s="3"/>
      <c r="AP72" s="3"/>
      <c r="AQ72" s="3" t="s">
        <v>479</v>
      </c>
      <c r="AR72" s="3" t="s">
        <v>63</v>
      </c>
      <c r="AS72" s="3"/>
      <c r="AT72" s="3" t="s">
        <v>65</v>
      </c>
      <c r="AU72" s="3" t="s">
        <v>1128</v>
      </c>
    </row>
    <row r="73" spans="1:47" x14ac:dyDescent="0.3">
      <c r="A73" s="3">
        <v>72</v>
      </c>
      <c r="B73" s="3" t="s">
        <v>1132</v>
      </c>
      <c r="C73" s="3">
        <v>2022</v>
      </c>
      <c r="D73" s="3" t="s">
        <v>1133</v>
      </c>
      <c r="E73" s="3" t="s">
        <v>1134</v>
      </c>
      <c r="F73" s="3" t="s">
        <v>1135</v>
      </c>
      <c r="G73" s="3" t="s">
        <v>1138</v>
      </c>
      <c r="H73" s="3" t="s">
        <v>1139</v>
      </c>
      <c r="I73" s="3"/>
      <c r="J73" s="3" t="s">
        <v>61</v>
      </c>
      <c r="K73" s="3" t="s">
        <v>62</v>
      </c>
      <c r="L73" s="3">
        <v>5</v>
      </c>
      <c r="M73" s="3" t="s">
        <v>1129</v>
      </c>
      <c r="N73" s="3" t="s">
        <v>1130</v>
      </c>
      <c r="O73" s="3" t="s">
        <v>1131</v>
      </c>
      <c r="P73" s="3">
        <v>3</v>
      </c>
      <c r="Q73" s="3"/>
      <c r="R73" s="3">
        <v>909676</v>
      </c>
      <c r="S73" s="3"/>
      <c r="T73" s="3"/>
      <c r="U73" s="3"/>
      <c r="V73" s="3" t="s">
        <v>1136</v>
      </c>
      <c r="W73" s="3" t="s">
        <v>1137</v>
      </c>
      <c r="X73" s="3"/>
      <c r="Y73" s="3"/>
      <c r="Z73" s="3"/>
      <c r="AA73" s="3"/>
      <c r="AB73" s="3" t="s">
        <v>1140</v>
      </c>
      <c r="AC73" s="3" t="s">
        <v>1141</v>
      </c>
      <c r="AD73" s="3" t="s">
        <v>1142</v>
      </c>
      <c r="AE73" s="3" t="s">
        <v>1143</v>
      </c>
      <c r="AF73" s="3"/>
      <c r="AG73" s="3" t="s">
        <v>1144</v>
      </c>
      <c r="AH73" s="3"/>
      <c r="AI73" s="3"/>
      <c r="AJ73" s="3"/>
      <c r="AK73" s="3"/>
      <c r="AL73" s="3"/>
      <c r="AM73" s="3">
        <v>26734524</v>
      </c>
      <c r="AN73" s="3"/>
      <c r="AO73" s="3"/>
      <c r="AP73" s="3"/>
      <c r="AQ73" s="3" t="s">
        <v>1145</v>
      </c>
      <c r="AR73" s="3" t="s">
        <v>63</v>
      </c>
      <c r="AS73" s="3" t="s">
        <v>121</v>
      </c>
      <c r="AT73" s="3" t="s">
        <v>65</v>
      </c>
      <c r="AU73" s="3" t="s">
        <v>1146</v>
      </c>
    </row>
    <row r="74" spans="1:47" x14ac:dyDescent="0.3">
      <c r="A74" s="3">
        <v>73</v>
      </c>
      <c r="B74" s="3" t="s">
        <v>1150</v>
      </c>
      <c r="C74" s="3">
        <v>2021</v>
      </c>
      <c r="D74" s="3" t="s">
        <v>388</v>
      </c>
      <c r="E74" s="3" t="s">
        <v>1151</v>
      </c>
      <c r="F74" s="3" t="s">
        <v>1152</v>
      </c>
      <c r="G74" s="3" t="s">
        <v>1155</v>
      </c>
      <c r="H74" s="3" t="s">
        <v>1156</v>
      </c>
      <c r="I74" s="3" t="s">
        <v>1157</v>
      </c>
      <c r="J74" s="3" t="s">
        <v>61</v>
      </c>
      <c r="K74" s="3" t="s">
        <v>105</v>
      </c>
      <c r="L74" s="3">
        <v>1</v>
      </c>
      <c r="M74" s="3" t="s">
        <v>1147</v>
      </c>
      <c r="N74" s="3" t="s">
        <v>1148</v>
      </c>
      <c r="O74" s="3" t="s">
        <v>1149</v>
      </c>
      <c r="P74" s="3"/>
      <c r="Q74" s="3"/>
      <c r="R74" s="3"/>
      <c r="S74" s="3">
        <v>28</v>
      </c>
      <c r="T74" s="3">
        <v>34</v>
      </c>
      <c r="U74" s="3">
        <v>6</v>
      </c>
      <c r="V74" s="3" t="s">
        <v>1153</v>
      </c>
      <c r="W74" s="3" t="s">
        <v>1154</v>
      </c>
      <c r="X74" s="3"/>
      <c r="Y74" s="3"/>
      <c r="Z74" s="3"/>
      <c r="AA74" s="3"/>
      <c r="AB74" s="3"/>
      <c r="AC74" s="3"/>
      <c r="AD74" s="3" t="s">
        <v>1158</v>
      </c>
      <c r="AE74" s="3"/>
      <c r="AF74" s="3" t="s">
        <v>1159</v>
      </c>
      <c r="AG74" s="3" t="s">
        <v>398</v>
      </c>
      <c r="AH74" s="3" t="s">
        <v>1160</v>
      </c>
      <c r="AI74" s="3" t="s">
        <v>1161</v>
      </c>
      <c r="AJ74" s="3" t="s">
        <v>1162</v>
      </c>
      <c r="AK74" s="3" t="s">
        <v>153</v>
      </c>
      <c r="AL74" s="3">
        <v>176677</v>
      </c>
      <c r="AM74" s="3"/>
      <c r="AN74" s="3" t="s">
        <v>1163</v>
      </c>
      <c r="AO74" s="3"/>
      <c r="AP74" s="3"/>
      <c r="AQ74" s="3" t="s">
        <v>403</v>
      </c>
      <c r="AR74" s="3" t="s">
        <v>63</v>
      </c>
      <c r="AS74" s="3"/>
      <c r="AT74" s="3" t="s">
        <v>65</v>
      </c>
      <c r="AU74" s="3" t="s">
        <v>1164</v>
      </c>
    </row>
    <row r="75" spans="1:47" x14ac:dyDescent="0.3">
      <c r="A75" s="3">
        <v>74</v>
      </c>
      <c r="B75" s="3" t="s">
        <v>1168</v>
      </c>
      <c r="C75" s="3">
        <v>2022</v>
      </c>
      <c r="D75" s="3" t="s">
        <v>226</v>
      </c>
      <c r="E75" s="3" t="s">
        <v>1169</v>
      </c>
      <c r="F75" s="3" t="s">
        <v>1170</v>
      </c>
      <c r="G75" s="3" t="s">
        <v>1173</v>
      </c>
      <c r="H75" s="3" t="s">
        <v>1174</v>
      </c>
      <c r="I75" s="3" t="s">
        <v>1175</v>
      </c>
      <c r="J75" s="3" t="s">
        <v>61</v>
      </c>
      <c r="K75" s="3" t="s">
        <v>62</v>
      </c>
      <c r="L75" s="3">
        <v>3</v>
      </c>
      <c r="M75" s="3" t="s">
        <v>1165</v>
      </c>
      <c r="N75" s="3" t="s">
        <v>1166</v>
      </c>
      <c r="O75" s="3" t="s">
        <v>1167</v>
      </c>
      <c r="P75" s="3">
        <v>14</v>
      </c>
      <c r="Q75" s="3">
        <v>15</v>
      </c>
      <c r="R75" s="3">
        <v>9165</v>
      </c>
      <c r="S75" s="3"/>
      <c r="T75" s="3"/>
      <c r="U75" s="3"/>
      <c r="V75" s="3" t="s">
        <v>1171</v>
      </c>
      <c r="W75" s="3" t="s">
        <v>1172</v>
      </c>
      <c r="X75" s="3"/>
      <c r="Y75" s="3"/>
      <c r="Z75" s="3"/>
      <c r="AA75" s="3"/>
      <c r="AB75" s="3"/>
      <c r="AC75" s="3"/>
      <c r="AD75" s="3" t="s">
        <v>1176</v>
      </c>
      <c r="AE75" s="3" t="s">
        <v>1177</v>
      </c>
      <c r="AF75" s="3"/>
      <c r="AG75" s="3" t="s">
        <v>238</v>
      </c>
      <c r="AH75" s="3"/>
      <c r="AI75" s="3"/>
      <c r="AJ75" s="3"/>
      <c r="AK75" s="3"/>
      <c r="AL75" s="3"/>
      <c r="AM75" s="3">
        <v>20711050</v>
      </c>
      <c r="AN75" s="3"/>
      <c r="AO75" s="3"/>
      <c r="AP75" s="3"/>
      <c r="AQ75" s="3" t="s">
        <v>239</v>
      </c>
      <c r="AR75" s="3" t="s">
        <v>63</v>
      </c>
      <c r="AS75" s="3" t="s">
        <v>121</v>
      </c>
      <c r="AT75" s="3" t="s">
        <v>65</v>
      </c>
      <c r="AU75" s="3" t="s">
        <v>1178</v>
      </c>
    </row>
    <row r="76" spans="1:47" x14ac:dyDescent="0.3">
      <c r="A76" s="3">
        <v>75</v>
      </c>
      <c r="B76" s="3" t="s">
        <v>1182</v>
      </c>
      <c r="C76" s="3">
        <v>2023</v>
      </c>
      <c r="D76" s="3" t="s">
        <v>568</v>
      </c>
      <c r="E76" s="3" t="s">
        <v>1183</v>
      </c>
      <c r="F76" s="3" t="s">
        <v>1184</v>
      </c>
      <c r="G76" s="3" t="s">
        <v>1187</v>
      </c>
      <c r="H76" s="3" t="s">
        <v>1188</v>
      </c>
      <c r="I76" s="3" t="s">
        <v>1189</v>
      </c>
      <c r="J76" s="3" t="s">
        <v>61</v>
      </c>
      <c r="K76" s="3" t="s">
        <v>105</v>
      </c>
      <c r="L76" s="3">
        <v>0</v>
      </c>
      <c r="M76" s="3" t="s">
        <v>1179</v>
      </c>
      <c r="N76" s="3" t="s">
        <v>1180</v>
      </c>
      <c r="O76" s="3" t="s">
        <v>1181</v>
      </c>
      <c r="P76" s="3"/>
      <c r="Q76" s="3"/>
      <c r="R76" s="3"/>
      <c r="S76" s="3">
        <v>2823</v>
      </c>
      <c r="T76" s="3">
        <v>2830</v>
      </c>
      <c r="U76" s="3">
        <v>7</v>
      </c>
      <c r="V76" s="3" t="s">
        <v>1185</v>
      </c>
      <c r="W76" s="3" t="s">
        <v>1186</v>
      </c>
      <c r="X76" s="3"/>
      <c r="Y76" s="3"/>
      <c r="Z76" s="3"/>
      <c r="AA76" s="3"/>
      <c r="AB76" s="3" t="s">
        <v>1190</v>
      </c>
      <c r="AC76" s="3" t="s">
        <v>1191</v>
      </c>
      <c r="AD76" s="3" t="s">
        <v>1192</v>
      </c>
      <c r="AE76" s="3" t="s">
        <v>1193</v>
      </c>
      <c r="AF76" s="3" t="s">
        <v>580</v>
      </c>
      <c r="AG76" s="3" t="s">
        <v>99</v>
      </c>
      <c r="AH76" s="3" t="s">
        <v>581</v>
      </c>
      <c r="AI76" s="3" t="s">
        <v>582</v>
      </c>
      <c r="AJ76" s="3" t="s">
        <v>583</v>
      </c>
      <c r="AK76" s="3" t="s">
        <v>584</v>
      </c>
      <c r="AL76" s="3">
        <v>196820</v>
      </c>
      <c r="AM76" s="3"/>
      <c r="AN76" s="3" t="s">
        <v>585</v>
      </c>
      <c r="AO76" s="3"/>
      <c r="AP76" s="3"/>
      <c r="AQ76" s="3" t="s">
        <v>586</v>
      </c>
      <c r="AR76" s="3" t="s">
        <v>63</v>
      </c>
      <c r="AS76" s="3" t="s">
        <v>404</v>
      </c>
      <c r="AT76" s="3" t="s">
        <v>65</v>
      </c>
      <c r="AU76" s="3" t="s">
        <v>1194</v>
      </c>
    </row>
    <row r="77" spans="1:47" x14ac:dyDescent="0.3">
      <c r="A77" s="3">
        <v>76</v>
      </c>
      <c r="B77" s="3" t="s">
        <v>2975</v>
      </c>
      <c r="C77" s="3">
        <v>2008</v>
      </c>
      <c r="D77" s="3" t="s">
        <v>2976</v>
      </c>
      <c r="E77" s="3" t="s">
        <v>2984</v>
      </c>
      <c r="F77" s="3" t="s">
        <v>2985</v>
      </c>
      <c r="G77" s="3" t="s">
        <v>2994</v>
      </c>
      <c r="H77" s="3" t="s">
        <v>2995</v>
      </c>
      <c r="I77" s="3"/>
      <c r="J77" s="3" t="s">
        <v>61</v>
      </c>
      <c r="K77" s="3" t="s">
        <v>62</v>
      </c>
      <c r="L77" s="3">
        <v>388</v>
      </c>
      <c r="M77" s="3" t="s">
        <v>3005</v>
      </c>
      <c r="N77" s="3" t="s">
        <v>3006</v>
      </c>
      <c r="O77" s="3" t="s">
        <v>3007</v>
      </c>
      <c r="P77" s="3">
        <v>32</v>
      </c>
      <c r="Q77" s="3">
        <v>4</v>
      </c>
      <c r="R77" s="3"/>
      <c r="S77" s="3">
        <v>288</v>
      </c>
      <c r="T77" s="3">
        <v>302</v>
      </c>
      <c r="U77" s="3">
        <v>0</v>
      </c>
      <c r="V77" s="3" t="s">
        <v>3020</v>
      </c>
      <c r="W77" s="3" t="s">
        <v>3021</v>
      </c>
      <c r="X77" s="3"/>
      <c r="Y77" s="3"/>
      <c r="Z77" s="3"/>
      <c r="AA77" s="3"/>
      <c r="AB77" s="3"/>
      <c r="AC77" s="3" t="s">
        <v>3030</v>
      </c>
      <c r="AD77" s="3" t="s">
        <v>3032</v>
      </c>
      <c r="AE77" s="3"/>
      <c r="AF77" s="3"/>
      <c r="AG77" s="3" t="s">
        <v>3037</v>
      </c>
      <c r="AH77" s="3"/>
      <c r="AI77" s="3"/>
      <c r="AJ77" s="3"/>
      <c r="AK77" s="3"/>
      <c r="AL77" s="3"/>
      <c r="AM77" s="3" t="s">
        <v>3038</v>
      </c>
      <c r="AN77" s="3"/>
      <c r="AO77" s="3"/>
      <c r="AP77" s="3"/>
      <c r="AQ77" s="3"/>
      <c r="AR77" s="3" t="s">
        <v>63</v>
      </c>
      <c r="AS77" s="3" t="s">
        <v>3043</v>
      </c>
      <c r="AT77" s="3" t="s">
        <v>65</v>
      </c>
      <c r="AU77" s="3" t="s">
        <v>3044</v>
      </c>
    </row>
    <row r="78" spans="1:47" x14ac:dyDescent="0.3">
      <c r="A78" s="3">
        <v>77</v>
      </c>
      <c r="B78" s="3" t="s">
        <v>2977</v>
      </c>
      <c r="C78" s="3">
        <v>2024</v>
      </c>
      <c r="D78" s="3" t="s">
        <v>2978</v>
      </c>
      <c r="E78" s="3" t="s">
        <v>2986</v>
      </c>
      <c r="F78" s="3" t="s">
        <v>2987</v>
      </c>
      <c r="G78" s="3" t="s">
        <v>2996</v>
      </c>
      <c r="H78" s="3" t="s">
        <v>2997</v>
      </c>
      <c r="I78" s="3"/>
      <c r="J78" s="3" t="s">
        <v>61</v>
      </c>
      <c r="K78" s="3" t="s">
        <v>62</v>
      </c>
      <c r="L78" s="3">
        <v>12</v>
      </c>
      <c r="M78" s="3" t="s">
        <v>3008</v>
      </c>
      <c r="N78" s="3" t="s">
        <v>3009</v>
      </c>
      <c r="O78" s="3" t="s">
        <v>3010</v>
      </c>
      <c r="P78" s="3"/>
      <c r="Q78" s="3"/>
      <c r="R78" s="3"/>
      <c r="S78" s="3"/>
      <c r="T78" s="3"/>
      <c r="U78" s="3">
        <v>0</v>
      </c>
      <c r="V78" s="3" t="s">
        <v>3022</v>
      </c>
      <c r="W78" s="3" t="s">
        <v>3023</v>
      </c>
      <c r="X78" s="3"/>
      <c r="Y78" s="3"/>
      <c r="Z78" s="3"/>
      <c r="AA78" s="3"/>
      <c r="AB78" s="3"/>
      <c r="AC78" s="3"/>
      <c r="AD78" s="3" t="s">
        <v>3033</v>
      </c>
      <c r="AE78" s="3"/>
      <c r="AF78" s="3"/>
      <c r="AG78" s="3" t="s">
        <v>221</v>
      </c>
      <c r="AH78" s="3"/>
      <c r="AI78" s="3"/>
      <c r="AJ78" s="3"/>
      <c r="AK78" s="3"/>
      <c r="AL78" s="3"/>
      <c r="AM78" s="3" t="s">
        <v>3039</v>
      </c>
      <c r="AN78" s="3"/>
      <c r="AO78" s="3"/>
      <c r="AP78" s="3"/>
      <c r="AQ78" s="3"/>
      <c r="AR78" s="3" t="s">
        <v>3045</v>
      </c>
      <c r="AS78" s="3"/>
      <c r="AT78" s="3" t="s">
        <v>65</v>
      </c>
      <c r="AU78" s="3" t="s">
        <v>3046</v>
      </c>
    </row>
    <row r="79" spans="1:47" x14ac:dyDescent="0.3">
      <c r="A79" s="3">
        <v>78</v>
      </c>
      <c r="B79" s="3" t="s">
        <v>1205</v>
      </c>
      <c r="C79" s="3">
        <v>2017</v>
      </c>
      <c r="D79" s="3" t="s">
        <v>1206</v>
      </c>
      <c r="E79" s="3"/>
      <c r="F79" s="3" t="s">
        <v>1208</v>
      </c>
      <c r="G79" s="3" t="s">
        <v>1211</v>
      </c>
      <c r="H79" s="3" t="s">
        <v>1212</v>
      </c>
      <c r="I79" s="3" t="s">
        <v>1213</v>
      </c>
      <c r="J79" s="3" t="s">
        <v>61</v>
      </c>
      <c r="K79" s="3" t="s">
        <v>105</v>
      </c>
      <c r="L79" s="3">
        <v>11</v>
      </c>
      <c r="M79" s="3" t="s">
        <v>1202</v>
      </c>
      <c r="N79" s="3" t="s">
        <v>1203</v>
      </c>
      <c r="O79" s="3" t="s">
        <v>1204</v>
      </c>
      <c r="P79" s="3" t="s">
        <v>1207</v>
      </c>
      <c r="Q79" s="3"/>
      <c r="R79" s="3"/>
      <c r="S79" s="3">
        <v>950</v>
      </c>
      <c r="T79" s="3">
        <v>959</v>
      </c>
      <c r="U79" s="3">
        <v>9</v>
      </c>
      <c r="V79" s="3" t="s">
        <v>1209</v>
      </c>
      <c r="W79" s="3" t="s">
        <v>1210</v>
      </c>
      <c r="X79" s="3"/>
      <c r="Y79" s="3"/>
      <c r="Z79" s="3"/>
      <c r="AA79" s="3"/>
      <c r="AB79" s="3"/>
      <c r="AC79" s="3"/>
      <c r="AD79" s="3" t="s">
        <v>1214</v>
      </c>
      <c r="AE79" s="3"/>
      <c r="AF79" s="3" t="s">
        <v>1215</v>
      </c>
      <c r="AG79" s="3" t="s">
        <v>81</v>
      </c>
      <c r="AH79" s="3" t="s">
        <v>1216</v>
      </c>
      <c r="AI79" s="3" t="s">
        <v>1217</v>
      </c>
      <c r="AJ79" s="3" t="s">
        <v>1218</v>
      </c>
      <c r="AK79" s="3" t="s">
        <v>1219</v>
      </c>
      <c r="AL79" s="3">
        <v>169515</v>
      </c>
      <c r="AM79" s="3">
        <v>15301605</v>
      </c>
      <c r="AN79" s="3" t="s">
        <v>1220</v>
      </c>
      <c r="AO79" s="3"/>
      <c r="AP79" s="3"/>
      <c r="AQ79" s="3" t="s">
        <v>1221</v>
      </c>
      <c r="AR79" s="3" t="s">
        <v>63</v>
      </c>
      <c r="AS79" s="3"/>
      <c r="AT79" s="3" t="s">
        <v>65</v>
      </c>
      <c r="AU79" s="3" t="s">
        <v>1222</v>
      </c>
    </row>
    <row r="80" spans="1:47" x14ac:dyDescent="0.3">
      <c r="A80" s="3">
        <v>79</v>
      </c>
      <c r="B80" s="3" t="s">
        <v>1226</v>
      </c>
      <c r="C80" s="3">
        <v>2018</v>
      </c>
      <c r="D80" s="3" t="s">
        <v>1227</v>
      </c>
      <c r="E80" s="3" t="s">
        <v>1228</v>
      </c>
      <c r="F80" s="3" t="s">
        <v>1229</v>
      </c>
      <c r="G80" s="3" t="s">
        <v>1232</v>
      </c>
      <c r="H80" s="3" t="s">
        <v>1233</v>
      </c>
      <c r="I80" s="3" t="s">
        <v>1234</v>
      </c>
      <c r="J80" s="3" t="s">
        <v>61</v>
      </c>
      <c r="K80" s="3" t="s">
        <v>1238</v>
      </c>
      <c r="L80" s="3">
        <v>7</v>
      </c>
      <c r="M80" s="3" t="s">
        <v>1223</v>
      </c>
      <c r="N80" s="3" t="s">
        <v>1224</v>
      </c>
      <c r="O80" s="3" t="s">
        <v>1225</v>
      </c>
      <c r="P80" s="3"/>
      <c r="Q80" s="3"/>
      <c r="R80" s="3"/>
      <c r="S80" s="3">
        <v>87</v>
      </c>
      <c r="T80" s="3">
        <v>98</v>
      </c>
      <c r="U80" s="3">
        <v>11</v>
      </c>
      <c r="V80" s="3" t="s">
        <v>1230</v>
      </c>
      <c r="W80" s="3" t="s">
        <v>1231</v>
      </c>
      <c r="X80" s="3"/>
      <c r="Y80" s="3"/>
      <c r="Z80" s="3"/>
      <c r="AA80" s="3"/>
      <c r="AB80" s="3"/>
      <c r="AC80" s="3"/>
      <c r="AD80" s="3" t="s">
        <v>1235</v>
      </c>
      <c r="AE80" s="3" t="s">
        <v>1236</v>
      </c>
      <c r="AF80" s="3"/>
      <c r="AG80" s="3" t="s">
        <v>1237</v>
      </c>
      <c r="AH80" s="3"/>
      <c r="AI80" s="3"/>
      <c r="AJ80" s="3"/>
      <c r="AK80" s="3"/>
      <c r="AL80" s="3"/>
      <c r="AM80" s="3">
        <v>18653529</v>
      </c>
      <c r="AN80" s="3"/>
      <c r="AO80" s="3"/>
      <c r="AP80" s="3"/>
      <c r="AQ80" s="3" t="s">
        <v>1227</v>
      </c>
      <c r="AR80" s="3" t="s">
        <v>63</v>
      </c>
      <c r="AS80" s="3"/>
      <c r="AT80" s="3" t="s">
        <v>65</v>
      </c>
      <c r="AU80" s="3" t="s">
        <v>1239</v>
      </c>
    </row>
    <row r="81" spans="1:47" x14ac:dyDescent="0.3">
      <c r="A81" s="3">
        <v>80</v>
      </c>
      <c r="B81" s="3" t="s">
        <v>1243</v>
      </c>
      <c r="C81" s="3">
        <v>2022</v>
      </c>
      <c r="D81" s="3" t="s">
        <v>1244</v>
      </c>
      <c r="E81" s="3"/>
      <c r="F81" s="3" t="s">
        <v>1245</v>
      </c>
      <c r="G81" s="3" t="s">
        <v>1246</v>
      </c>
      <c r="H81" s="3"/>
      <c r="I81" s="3" t="s">
        <v>1247</v>
      </c>
      <c r="J81" s="3" t="s">
        <v>61</v>
      </c>
      <c r="K81" s="3" t="s">
        <v>105</v>
      </c>
      <c r="L81" s="3">
        <v>2</v>
      </c>
      <c r="M81" s="3" t="s">
        <v>1240</v>
      </c>
      <c r="N81" s="3" t="s">
        <v>1241</v>
      </c>
      <c r="O81" s="3" t="s">
        <v>1242</v>
      </c>
      <c r="P81" s="3"/>
      <c r="Q81" s="3"/>
      <c r="R81" s="3"/>
      <c r="S81" s="3"/>
      <c r="T81" s="3"/>
      <c r="U81" s="3"/>
      <c r="V81" s="3"/>
      <c r="W81" s="3"/>
      <c r="X81" s="3"/>
      <c r="Y81" s="3"/>
      <c r="Z81" s="3"/>
      <c r="AA81" s="3"/>
      <c r="AB81" s="3" t="s">
        <v>1248</v>
      </c>
      <c r="AC81" s="3" t="s">
        <v>1249</v>
      </c>
      <c r="AD81" s="3" t="s">
        <v>1250</v>
      </c>
      <c r="AE81" s="3"/>
      <c r="AF81" s="3"/>
      <c r="AG81" s="3" t="s">
        <v>1251</v>
      </c>
      <c r="AH81" s="3"/>
      <c r="AI81" s="3" t="s">
        <v>1252</v>
      </c>
      <c r="AJ81" s="3" t="s">
        <v>1253</v>
      </c>
      <c r="AK81" s="3" t="s">
        <v>1254</v>
      </c>
      <c r="AL81" s="3">
        <v>182495</v>
      </c>
      <c r="AM81" s="3">
        <v>21535965</v>
      </c>
      <c r="AN81" s="3"/>
      <c r="AO81" s="3"/>
      <c r="AP81" s="3"/>
      <c r="AQ81" s="3" t="s">
        <v>1255</v>
      </c>
      <c r="AR81" s="3" t="s">
        <v>63</v>
      </c>
      <c r="AS81" s="3"/>
      <c r="AT81" s="3" t="s">
        <v>65</v>
      </c>
      <c r="AU81" s="3" t="s">
        <v>1256</v>
      </c>
    </row>
    <row r="82" spans="1:47" x14ac:dyDescent="0.3">
      <c r="A82" s="3">
        <v>81</v>
      </c>
      <c r="B82" s="3" t="s">
        <v>1259</v>
      </c>
      <c r="C82" s="3">
        <v>2018</v>
      </c>
      <c r="D82" s="3" t="s">
        <v>1260</v>
      </c>
      <c r="E82" s="3" t="s">
        <v>1262</v>
      </c>
      <c r="F82" s="3" t="s">
        <v>1263</v>
      </c>
      <c r="G82" s="3" t="s">
        <v>1266</v>
      </c>
      <c r="H82" s="3" t="s">
        <v>1267</v>
      </c>
      <c r="I82" s="3" t="s">
        <v>1268</v>
      </c>
      <c r="J82" s="3" t="s">
        <v>61</v>
      </c>
      <c r="K82" s="3" t="s">
        <v>105</v>
      </c>
      <c r="L82" s="3">
        <v>5</v>
      </c>
      <c r="M82" s="3" t="s">
        <v>1257</v>
      </c>
      <c r="N82" s="3" t="s">
        <v>1258</v>
      </c>
      <c r="O82" s="3">
        <v>56700328600</v>
      </c>
      <c r="P82" s="3" t="s">
        <v>1261</v>
      </c>
      <c r="Q82" s="3"/>
      <c r="R82" s="3"/>
      <c r="S82" s="3">
        <v>780</v>
      </c>
      <c r="T82" s="3">
        <v>790</v>
      </c>
      <c r="U82" s="3">
        <v>10</v>
      </c>
      <c r="V82" s="3" t="s">
        <v>1264</v>
      </c>
      <c r="W82" s="3" t="s">
        <v>1265</v>
      </c>
      <c r="X82" s="3"/>
      <c r="Y82" s="3"/>
      <c r="Z82" s="3"/>
      <c r="AA82" s="3"/>
      <c r="AB82" s="3"/>
      <c r="AC82" s="3"/>
      <c r="AD82" s="3" t="s">
        <v>1269</v>
      </c>
      <c r="AE82" s="3" t="s">
        <v>1270</v>
      </c>
      <c r="AF82" s="3" t="s">
        <v>1271</v>
      </c>
      <c r="AG82" s="3" t="s">
        <v>1272</v>
      </c>
      <c r="AH82" s="3" t="s">
        <v>1273</v>
      </c>
      <c r="AI82" s="3" t="s">
        <v>1274</v>
      </c>
      <c r="AJ82" s="3" t="s">
        <v>1275</v>
      </c>
      <c r="AK82" s="3" t="s">
        <v>1276</v>
      </c>
      <c r="AL82" s="3">
        <v>135435</v>
      </c>
      <c r="AM82" s="3"/>
      <c r="AN82" s="3" t="s">
        <v>1277</v>
      </c>
      <c r="AO82" s="3"/>
      <c r="AP82" s="3"/>
      <c r="AQ82" s="3" t="s">
        <v>1278</v>
      </c>
      <c r="AR82" s="3" t="s">
        <v>63</v>
      </c>
      <c r="AS82" s="3"/>
      <c r="AT82" s="3" t="s">
        <v>65</v>
      </c>
      <c r="AU82" s="3" t="s">
        <v>1279</v>
      </c>
    </row>
    <row r="83" spans="1:47" x14ac:dyDescent="0.3">
      <c r="A83" s="3">
        <v>82</v>
      </c>
      <c r="B83" s="3" t="s">
        <v>1283</v>
      </c>
      <c r="C83" s="3">
        <v>2024</v>
      </c>
      <c r="D83" s="3" t="s">
        <v>1284</v>
      </c>
      <c r="E83" s="3" t="s">
        <v>1285</v>
      </c>
      <c r="F83" s="3" t="s">
        <v>1286</v>
      </c>
      <c r="G83" s="3" t="s">
        <v>1289</v>
      </c>
      <c r="H83" s="3" t="s">
        <v>1290</v>
      </c>
      <c r="I83" s="3"/>
      <c r="J83" s="3" t="s">
        <v>61</v>
      </c>
      <c r="K83" s="3" t="s">
        <v>1294</v>
      </c>
      <c r="L83" s="3">
        <v>0</v>
      </c>
      <c r="M83" s="3" t="s">
        <v>1280</v>
      </c>
      <c r="N83" s="3" t="s">
        <v>1281</v>
      </c>
      <c r="O83" s="3" t="s">
        <v>1282</v>
      </c>
      <c r="P83" s="3">
        <v>115</v>
      </c>
      <c r="Q83" s="3"/>
      <c r="R83" s="3">
        <v>103638</v>
      </c>
      <c r="S83" s="3"/>
      <c r="T83" s="3"/>
      <c r="U83" s="3"/>
      <c r="V83" s="3" t="s">
        <v>1287</v>
      </c>
      <c r="W83" s="3" t="s">
        <v>1288</v>
      </c>
      <c r="X83" s="3"/>
      <c r="Y83" s="3"/>
      <c r="Z83" s="3"/>
      <c r="AA83" s="3"/>
      <c r="AB83" s="3"/>
      <c r="AC83" s="3"/>
      <c r="AD83" s="3" t="s">
        <v>1291</v>
      </c>
      <c r="AE83" s="3" t="s">
        <v>1292</v>
      </c>
      <c r="AF83" s="3"/>
      <c r="AG83" s="3" t="s">
        <v>421</v>
      </c>
      <c r="AH83" s="3"/>
      <c r="AI83" s="3"/>
      <c r="AJ83" s="3"/>
      <c r="AK83" s="3"/>
      <c r="AL83" s="3"/>
      <c r="AM83" s="3">
        <v>22146296</v>
      </c>
      <c r="AN83" s="3"/>
      <c r="AO83" s="3"/>
      <c r="AP83" s="3"/>
      <c r="AQ83" s="3" t="s">
        <v>1293</v>
      </c>
      <c r="AR83" s="3" t="s">
        <v>63</v>
      </c>
      <c r="AS83" s="3"/>
      <c r="AT83" s="3" t="s">
        <v>65</v>
      </c>
      <c r="AU83" s="3" t="s">
        <v>1295</v>
      </c>
    </row>
    <row r="84" spans="1:47" x14ac:dyDescent="0.3">
      <c r="A84" s="3">
        <v>83</v>
      </c>
      <c r="B84" s="3" t="s">
        <v>1299</v>
      </c>
      <c r="C84" s="3">
        <v>2022</v>
      </c>
      <c r="D84" s="3" t="s">
        <v>203</v>
      </c>
      <c r="E84" s="3"/>
      <c r="F84" s="3" t="s">
        <v>1300</v>
      </c>
      <c r="G84" s="3" t="s">
        <v>1303</v>
      </c>
      <c r="H84" s="3"/>
      <c r="I84" s="3" t="s">
        <v>1304</v>
      </c>
      <c r="J84" s="3" t="s">
        <v>61</v>
      </c>
      <c r="K84" s="3" t="s">
        <v>105</v>
      </c>
      <c r="L84" s="3">
        <v>1</v>
      </c>
      <c r="M84" s="3" t="s">
        <v>1296</v>
      </c>
      <c r="N84" s="3" t="s">
        <v>1297</v>
      </c>
      <c r="O84" s="3" t="s">
        <v>1298</v>
      </c>
      <c r="P84" s="3"/>
      <c r="Q84" s="3"/>
      <c r="R84" s="3"/>
      <c r="S84" s="3">
        <v>228</v>
      </c>
      <c r="T84" s="3">
        <v>234</v>
      </c>
      <c r="U84" s="3">
        <v>6</v>
      </c>
      <c r="V84" s="3" t="s">
        <v>1301</v>
      </c>
      <c r="W84" s="3" t="s">
        <v>1302</v>
      </c>
      <c r="X84" s="3"/>
      <c r="Y84" s="3"/>
      <c r="Z84" s="3"/>
      <c r="AA84" s="3"/>
      <c r="AB84" s="3" t="s">
        <v>1305</v>
      </c>
      <c r="AC84" s="3" t="s">
        <v>1306</v>
      </c>
      <c r="AD84" s="3" t="s">
        <v>1307</v>
      </c>
      <c r="AE84" s="3"/>
      <c r="AF84" s="3"/>
      <c r="AG84" s="3" t="s">
        <v>210</v>
      </c>
      <c r="AH84" s="3"/>
      <c r="AI84" s="3" t="s">
        <v>211</v>
      </c>
      <c r="AJ84" s="3" t="s">
        <v>212</v>
      </c>
      <c r="AK84" s="3" t="s">
        <v>213</v>
      </c>
      <c r="AL84" s="3">
        <v>187671</v>
      </c>
      <c r="AM84" s="3"/>
      <c r="AN84" s="3" t="s">
        <v>214</v>
      </c>
      <c r="AO84" s="3"/>
      <c r="AP84" s="3"/>
      <c r="AQ84" s="3" t="s">
        <v>215</v>
      </c>
      <c r="AR84" s="3" t="s">
        <v>63</v>
      </c>
      <c r="AS84" s="3"/>
      <c r="AT84" s="3" t="s">
        <v>65</v>
      </c>
      <c r="AU84" s="3" t="s">
        <v>1308</v>
      </c>
    </row>
    <row r="85" spans="1:47" x14ac:dyDescent="0.3">
      <c r="A85" s="3">
        <v>84</v>
      </c>
      <c r="B85" s="3" t="s">
        <v>2981</v>
      </c>
      <c r="C85" s="3">
        <v>2023</v>
      </c>
      <c r="D85" s="3" t="s">
        <v>2982</v>
      </c>
      <c r="E85" s="3" t="s">
        <v>2990</v>
      </c>
      <c r="F85" s="3" t="s">
        <v>2991</v>
      </c>
      <c r="G85" s="3" t="s">
        <v>3000</v>
      </c>
      <c r="H85" s="3" t="s">
        <v>3001</v>
      </c>
      <c r="I85" s="3"/>
      <c r="J85" s="3" t="s">
        <v>3004</v>
      </c>
      <c r="K85" s="3" t="s">
        <v>62</v>
      </c>
      <c r="L85" s="3">
        <v>1</v>
      </c>
      <c r="M85" s="3" t="s">
        <v>3014</v>
      </c>
      <c r="N85" s="3" t="s">
        <v>3015</v>
      </c>
      <c r="O85" s="3" t="s">
        <v>3016</v>
      </c>
      <c r="P85" s="3">
        <v>26</v>
      </c>
      <c r="Q85" s="3"/>
      <c r="R85" s="3"/>
      <c r="S85" s="3">
        <v>121</v>
      </c>
      <c r="T85" s="3">
        <v>143</v>
      </c>
      <c r="U85" s="3">
        <v>0</v>
      </c>
      <c r="V85" s="3" t="s">
        <v>3026</v>
      </c>
      <c r="W85" s="3" t="s">
        <v>3027</v>
      </c>
      <c r="X85" s="3"/>
      <c r="Y85" s="3"/>
      <c r="Z85" s="3"/>
      <c r="AA85" s="3"/>
      <c r="AB85" s="3"/>
      <c r="AC85" s="3"/>
      <c r="AD85" s="3" t="s">
        <v>3035</v>
      </c>
      <c r="AE85" s="3"/>
      <c r="AF85" s="3"/>
      <c r="AG85" s="3" t="s">
        <v>3041</v>
      </c>
      <c r="AH85" s="3"/>
      <c r="AI85" s="3"/>
      <c r="AJ85" s="3"/>
      <c r="AK85" s="3"/>
      <c r="AL85" s="3"/>
      <c r="AM85" s="3">
        <v>21729077</v>
      </c>
      <c r="AN85" s="3"/>
      <c r="AO85" s="3"/>
      <c r="AP85" s="3"/>
      <c r="AQ85" s="3"/>
      <c r="AR85" s="3" t="s">
        <v>63</v>
      </c>
      <c r="AS85" s="3" t="s">
        <v>121</v>
      </c>
      <c r="AT85" s="3" t="s">
        <v>65</v>
      </c>
      <c r="AU85" s="3" t="s">
        <v>3048</v>
      </c>
    </row>
    <row r="86" spans="1:47" x14ac:dyDescent="0.3">
      <c r="A86" s="3">
        <v>85</v>
      </c>
      <c r="B86" s="3" t="s">
        <v>1315</v>
      </c>
      <c r="C86" s="3">
        <v>2023</v>
      </c>
      <c r="D86" s="3" t="s">
        <v>1316</v>
      </c>
      <c r="E86" s="3" t="s">
        <v>1317</v>
      </c>
      <c r="F86" s="3" t="s">
        <v>1318</v>
      </c>
      <c r="G86" s="3" t="s">
        <v>1321</v>
      </c>
      <c r="H86" s="3" t="s">
        <v>1322</v>
      </c>
      <c r="I86" s="3" t="s">
        <v>1323</v>
      </c>
      <c r="J86" s="3" t="s">
        <v>61</v>
      </c>
      <c r="K86" s="3" t="s">
        <v>62</v>
      </c>
      <c r="L86" s="3">
        <v>0</v>
      </c>
      <c r="M86" s="3" t="s">
        <v>1313</v>
      </c>
      <c r="N86" s="3" t="s">
        <v>1314</v>
      </c>
      <c r="O86" s="3">
        <v>57219743144</v>
      </c>
      <c r="P86" s="3">
        <v>44</v>
      </c>
      <c r="Q86" s="3">
        <v>1</v>
      </c>
      <c r="R86" s="3"/>
      <c r="S86" s="3">
        <v>1</v>
      </c>
      <c r="T86" s="3">
        <v>13</v>
      </c>
      <c r="U86" s="3">
        <v>12</v>
      </c>
      <c r="V86" s="3" t="s">
        <v>1319</v>
      </c>
      <c r="W86" s="3" t="s">
        <v>1320</v>
      </c>
      <c r="X86" s="3"/>
      <c r="Y86" s="3"/>
      <c r="Z86" s="3"/>
      <c r="AA86" s="3"/>
      <c r="AB86" s="3" t="s">
        <v>1324</v>
      </c>
      <c r="AC86" s="3" t="s">
        <v>1325</v>
      </c>
      <c r="AD86" s="3" t="s">
        <v>1326</v>
      </c>
      <c r="AE86" s="3" t="s">
        <v>1327</v>
      </c>
      <c r="AF86" s="3"/>
      <c r="AG86" s="3" t="s">
        <v>1328</v>
      </c>
      <c r="AH86" s="3"/>
      <c r="AI86" s="3"/>
      <c r="AJ86" s="3"/>
      <c r="AK86" s="3"/>
      <c r="AL86" s="3"/>
      <c r="AM86" s="3">
        <v>1675265</v>
      </c>
      <c r="AN86" s="3"/>
      <c r="AO86" s="3" t="s">
        <v>1329</v>
      </c>
      <c r="AP86" s="3"/>
      <c r="AQ86" s="3" t="s">
        <v>1330</v>
      </c>
      <c r="AR86" s="3" t="s">
        <v>63</v>
      </c>
      <c r="AS86" s="3" t="s">
        <v>1331</v>
      </c>
      <c r="AT86" s="3" t="s">
        <v>65</v>
      </c>
      <c r="AU86" s="3" t="s">
        <v>1332</v>
      </c>
    </row>
    <row r="87" spans="1:47" x14ac:dyDescent="0.3">
      <c r="A87" s="3">
        <v>86</v>
      </c>
      <c r="B87" s="3" t="s">
        <v>1336</v>
      </c>
      <c r="C87" s="3">
        <v>2019</v>
      </c>
      <c r="D87" s="3" t="s">
        <v>1337</v>
      </c>
      <c r="E87" s="3" t="s">
        <v>1338</v>
      </c>
      <c r="F87" s="3" t="s">
        <v>1339</v>
      </c>
      <c r="G87" s="3" t="s">
        <v>1342</v>
      </c>
      <c r="H87" s="3" t="s">
        <v>1343</v>
      </c>
      <c r="I87" s="3" t="s">
        <v>1344</v>
      </c>
      <c r="J87" s="3" t="s">
        <v>61</v>
      </c>
      <c r="K87" s="3" t="s">
        <v>105</v>
      </c>
      <c r="L87" s="3">
        <v>5</v>
      </c>
      <c r="M87" s="3" t="s">
        <v>1333</v>
      </c>
      <c r="N87" s="3" t="s">
        <v>1334</v>
      </c>
      <c r="O87" s="3" t="s">
        <v>1335</v>
      </c>
      <c r="P87" s="3"/>
      <c r="Q87" s="3"/>
      <c r="R87" s="3">
        <v>9033129</v>
      </c>
      <c r="S87" s="3"/>
      <c r="T87" s="3"/>
      <c r="U87" s="3"/>
      <c r="V87" s="3" t="s">
        <v>1340</v>
      </c>
      <c r="W87" s="3" t="s">
        <v>1341</v>
      </c>
      <c r="X87" s="3"/>
      <c r="Y87" s="3"/>
      <c r="Z87" s="3"/>
      <c r="AA87" s="3"/>
      <c r="AB87" s="3"/>
      <c r="AC87" s="3"/>
      <c r="AD87" s="3" t="s">
        <v>1345</v>
      </c>
      <c r="AE87" s="3"/>
      <c r="AF87" s="3"/>
      <c r="AG87" s="3" t="s">
        <v>99</v>
      </c>
      <c r="AH87" s="3"/>
      <c r="AI87" s="3" t="s">
        <v>1346</v>
      </c>
      <c r="AJ87" s="3" t="s">
        <v>1347</v>
      </c>
      <c r="AK87" s="3" t="s">
        <v>1348</v>
      </c>
      <c r="AL87" s="3">
        <v>158424</v>
      </c>
      <c r="AM87" s="3"/>
      <c r="AN87" s="3" t="s">
        <v>1349</v>
      </c>
      <c r="AO87" s="3"/>
      <c r="AP87" s="3"/>
      <c r="AQ87" s="3" t="s">
        <v>1350</v>
      </c>
      <c r="AR87" s="3" t="s">
        <v>63</v>
      </c>
      <c r="AS87" s="3"/>
      <c r="AT87" s="3" t="s">
        <v>65</v>
      </c>
      <c r="AU87" s="3" t="s">
        <v>1351</v>
      </c>
    </row>
    <row r="88" spans="1:47" x14ac:dyDescent="0.3">
      <c r="A88" s="3">
        <v>87</v>
      </c>
      <c r="B88" s="3" t="s">
        <v>1355</v>
      </c>
      <c r="C88" s="3">
        <v>2022</v>
      </c>
      <c r="D88" s="3" t="s">
        <v>1356</v>
      </c>
      <c r="E88" s="3" t="s">
        <v>1357</v>
      </c>
      <c r="F88" s="3" t="s">
        <v>1358</v>
      </c>
      <c r="G88" s="3" t="s">
        <v>1361</v>
      </c>
      <c r="H88" s="3" t="s">
        <v>1362</v>
      </c>
      <c r="I88" s="3" t="s">
        <v>1363</v>
      </c>
      <c r="J88" s="3" t="s">
        <v>61</v>
      </c>
      <c r="K88" s="3" t="s">
        <v>62</v>
      </c>
      <c r="L88" s="3">
        <v>12</v>
      </c>
      <c r="M88" s="3" t="s">
        <v>1352</v>
      </c>
      <c r="N88" s="3" t="s">
        <v>1353</v>
      </c>
      <c r="O88" s="3" t="s">
        <v>1354</v>
      </c>
      <c r="P88" s="3">
        <v>131</v>
      </c>
      <c r="Q88" s="3"/>
      <c r="R88" s="3">
        <v>104256</v>
      </c>
      <c r="S88" s="3"/>
      <c r="T88" s="3"/>
      <c r="U88" s="3"/>
      <c r="V88" s="3" t="s">
        <v>1359</v>
      </c>
      <c r="W88" s="3" t="s">
        <v>1360</v>
      </c>
      <c r="X88" s="3"/>
      <c r="Y88" s="3"/>
      <c r="Z88" s="3"/>
      <c r="AA88" s="3"/>
      <c r="AB88" s="3" t="s">
        <v>1364</v>
      </c>
      <c r="AC88" s="3" t="s">
        <v>1365</v>
      </c>
      <c r="AD88" s="3" t="s">
        <v>1366</v>
      </c>
      <c r="AE88" s="3" t="s">
        <v>1367</v>
      </c>
      <c r="AF88" s="3"/>
      <c r="AG88" s="3" t="s">
        <v>421</v>
      </c>
      <c r="AH88" s="3"/>
      <c r="AI88" s="3"/>
      <c r="AJ88" s="3"/>
      <c r="AK88" s="3"/>
      <c r="AL88" s="3"/>
      <c r="AM88" s="3">
        <v>207489</v>
      </c>
      <c r="AN88" s="3"/>
      <c r="AO88" s="3" t="s">
        <v>1368</v>
      </c>
      <c r="AP88" s="3">
        <v>35544991</v>
      </c>
      <c r="AQ88" s="3" t="s">
        <v>1369</v>
      </c>
      <c r="AR88" s="3" t="s">
        <v>63</v>
      </c>
      <c r="AS88" s="3" t="s">
        <v>404</v>
      </c>
      <c r="AT88" s="3" t="s">
        <v>65</v>
      </c>
      <c r="AU88" s="3" t="s">
        <v>1370</v>
      </c>
    </row>
    <row r="89" spans="1:47" x14ac:dyDescent="0.3">
      <c r="A89" s="3">
        <v>88</v>
      </c>
      <c r="B89" s="3" t="s">
        <v>1374</v>
      </c>
      <c r="C89" s="3">
        <v>2023</v>
      </c>
      <c r="D89" s="3" t="s">
        <v>498</v>
      </c>
      <c r="E89" s="3"/>
      <c r="F89" s="3" t="s">
        <v>1375</v>
      </c>
      <c r="G89" s="3" t="s">
        <v>1378</v>
      </c>
      <c r="H89" s="3" t="s">
        <v>1379</v>
      </c>
      <c r="I89" s="3" t="s">
        <v>1380</v>
      </c>
      <c r="J89" s="3" t="s">
        <v>61</v>
      </c>
      <c r="K89" s="3" t="s">
        <v>105</v>
      </c>
      <c r="L89" s="3">
        <v>0</v>
      </c>
      <c r="M89" s="3" t="s">
        <v>1371</v>
      </c>
      <c r="N89" s="3" t="s">
        <v>1372</v>
      </c>
      <c r="O89" s="3" t="s">
        <v>1373</v>
      </c>
      <c r="P89" s="3">
        <v>3605</v>
      </c>
      <c r="Q89" s="3"/>
      <c r="R89" s="3"/>
      <c r="S89" s="3"/>
      <c r="T89" s="3"/>
      <c r="U89" s="3"/>
      <c r="V89" s="3" t="s">
        <v>1376</v>
      </c>
      <c r="W89" s="3" t="s">
        <v>1377</v>
      </c>
      <c r="X89" s="3"/>
      <c r="Y89" s="3"/>
      <c r="Z89" s="3"/>
      <c r="AA89" s="3"/>
      <c r="AB89" s="3"/>
      <c r="AC89" s="3"/>
      <c r="AD89" s="3" t="s">
        <v>1381</v>
      </c>
      <c r="AE89" s="3" t="s">
        <v>1382</v>
      </c>
      <c r="AF89" s="3" t="s">
        <v>1383</v>
      </c>
      <c r="AG89" s="3" t="s">
        <v>502</v>
      </c>
      <c r="AH89" s="3"/>
      <c r="AI89" s="3" t="s">
        <v>1384</v>
      </c>
      <c r="AJ89" s="7">
        <v>45236</v>
      </c>
      <c r="AK89" s="3" t="s">
        <v>1385</v>
      </c>
      <c r="AL89" s="3">
        <v>196077</v>
      </c>
      <c r="AM89" s="3">
        <v>16130073</v>
      </c>
      <c r="AN89" s="3"/>
      <c r="AO89" s="3"/>
      <c r="AP89" s="3"/>
      <c r="AQ89" s="3" t="s">
        <v>505</v>
      </c>
      <c r="AR89" s="3" t="s">
        <v>63</v>
      </c>
      <c r="AS89" s="3"/>
      <c r="AT89" s="3" t="s">
        <v>65</v>
      </c>
      <c r="AU89" s="3" t="s">
        <v>1386</v>
      </c>
    </row>
    <row r="90" spans="1:47" x14ac:dyDescent="0.3">
      <c r="A90" s="3">
        <v>89</v>
      </c>
      <c r="B90" s="3" t="s">
        <v>3178</v>
      </c>
      <c r="C90" s="3">
        <v>2024</v>
      </c>
      <c r="D90" s="3" t="s">
        <v>3179</v>
      </c>
      <c r="E90" s="3" t="s">
        <v>3180</v>
      </c>
      <c r="F90" s="3" t="s">
        <v>3181</v>
      </c>
      <c r="G90" s="3" t="s">
        <v>3182</v>
      </c>
      <c r="H90" s="3" t="s">
        <v>3183</v>
      </c>
      <c r="I90" s="3"/>
      <c r="J90" s="3" t="s">
        <v>61</v>
      </c>
      <c r="K90" s="3" t="s">
        <v>638</v>
      </c>
      <c r="L90" s="3">
        <v>21</v>
      </c>
      <c r="M90" s="3" t="s">
        <v>3184</v>
      </c>
      <c r="N90" s="3" t="s">
        <v>3185</v>
      </c>
      <c r="O90" s="3" t="s">
        <v>3186</v>
      </c>
      <c r="P90" s="3">
        <v>32</v>
      </c>
      <c r="Q90" s="3">
        <v>4</v>
      </c>
      <c r="R90" s="3"/>
      <c r="S90" s="3">
        <v>554</v>
      </c>
      <c r="T90" s="3">
        <v>572</v>
      </c>
      <c r="U90" s="3">
        <v>0</v>
      </c>
      <c r="V90" s="3" t="s">
        <v>3187</v>
      </c>
      <c r="W90" s="3" t="s">
        <v>3188</v>
      </c>
      <c r="X90" s="3"/>
      <c r="Y90" s="3"/>
      <c r="Z90" s="3"/>
      <c r="AA90" s="3"/>
      <c r="AB90" s="3"/>
      <c r="AC90" s="3"/>
      <c r="AD90" s="3" t="s">
        <v>3189</v>
      </c>
      <c r="AE90" s="3"/>
      <c r="AF90" s="3" t="s">
        <v>221</v>
      </c>
      <c r="AG90" s="3"/>
      <c r="AH90" s="3"/>
      <c r="AI90" s="3"/>
      <c r="AJ90" s="3"/>
      <c r="AK90" s="3"/>
      <c r="AL90" s="3" t="s">
        <v>3190</v>
      </c>
      <c r="AM90" s="3"/>
      <c r="AN90" s="3"/>
      <c r="AO90" s="3"/>
      <c r="AP90" s="3"/>
      <c r="AQ90" s="3"/>
      <c r="AR90" s="3" t="s">
        <v>63</v>
      </c>
      <c r="AS90" s="3"/>
      <c r="AT90" s="3" t="s">
        <v>65</v>
      </c>
      <c r="AU90" s="3" t="s">
        <v>3191</v>
      </c>
    </row>
  </sheetData>
  <hyperlinks>
    <hyperlink ref="F2" r:id="rId1" xr:uid="{1FD543A0-0893-4993-96FF-D0EAF21802D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6DCC-D8A9-49BC-A302-CEC96044D386}">
  <dimension ref="A1:U34"/>
  <sheetViews>
    <sheetView workbookViewId="0"/>
  </sheetViews>
  <sheetFormatPr defaultRowHeight="14.4" x14ac:dyDescent="0.3"/>
  <cols>
    <col min="1" max="1" width="14.109375" bestFit="1" customWidth="1"/>
    <col min="2" max="2" width="116.77734375" bestFit="1" customWidth="1"/>
    <col min="3" max="3" width="17" bestFit="1" customWidth="1"/>
    <col min="4" max="4" width="110.33203125" bestFit="1" customWidth="1"/>
    <col min="5" max="5" width="29.5546875" bestFit="1" customWidth="1"/>
    <col min="6" max="6" width="32.33203125" bestFit="1" customWidth="1"/>
    <col min="7" max="7" width="255.77734375" bestFit="1" customWidth="1"/>
    <col min="8" max="8" width="184.33203125" bestFit="1" customWidth="1"/>
    <col min="9" max="9" width="53.6640625" bestFit="1" customWidth="1"/>
    <col min="10" max="10" width="11.109375" bestFit="1" customWidth="1"/>
    <col min="11" max="11" width="19.44140625" bestFit="1" customWidth="1"/>
    <col min="12" max="12" width="12.5546875" bestFit="1" customWidth="1"/>
    <col min="13" max="13" width="81.5546875" bestFit="1" customWidth="1"/>
    <col min="14" max="14" width="77.109375" bestFit="1" customWidth="1"/>
    <col min="15" max="15" width="9.88671875" bestFit="1" customWidth="1"/>
    <col min="16" max="16" width="22.109375" bestFit="1" customWidth="1"/>
    <col min="17" max="18" width="15.109375" bestFit="1" customWidth="1"/>
    <col min="19" max="19" width="17.88671875" bestFit="1" customWidth="1"/>
    <col min="20" max="20" width="45.33203125" bestFit="1" customWidth="1"/>
    <col min="21" max="21" width="138.6640625" bestFit="1" customWidth="1"/>
  </cols>
  <sheetData>
    <row r="1" spans="1:21" x14ac:dyDescent="0.3">
      <c r="A1" s="3" t="s">
        <v>2872</v>
      </c>
      <c r="B1" s="3" t="s">
        <v>3</v>
      </c>
      <c r="C1" s="3" t="s">
        <v>2918</v>
      </c>
      <c r="D1" s="3" t="s">
        <v>2920</v>
      </c>
      <c r="E1" s="3" t="s">
        <v>13</v>
      </c>
      <c r="F1" s="3" t="s">
        <v>2917</v>
      </c>
      <c r="G1" s="3" t="s">
        <v>17</v>
      </c>
      <c r="H1" s="3" t="s">
        <v>18</v>
      </c>
      <c r="I1" s="3" t="s">
        <v>1407</v>
      </c>
      <c r="J1" s="3" t="s">
        <v>1401</v>
      </c>
      <c r="K1" s="3" t="s">
        <v>2916</v>
      </c>
      <c r="L1" s="3" t="s">
        <v>2921</v>
      </c>
      <c r="M1" s="3" t="s">
        <v>0</v>
      </c>
      <c r="N1" s="3" t="s">
        <v>2914</v>
      </c>
      <c r="O1" s="3" t="s">
        <v>37</v>
      </c>
      <c r="P1" s="3" t="s">
        <v>2919</v>
      </c>
      <c r="Q1" s="3" t="s">
        <v>2915</v>
      </c>
      <c r="R1" s="3" t="s">
        <v>2922</v>
      </c>
      <c r="S1" s="3" t="s">
        <v>42</v>
      </c>
      <c r="T1" s="3" t="s">
        <v>29</v>
      </c>
      <c r="U1" s="3" t="s">
        <v>6</v>
      </c>
    </row>
    <row r="2" spans="1:21" x14ac:dyDescent="0.3">
      <c r="A2" s="3">
        <v>1</v>
      </c>
      <c r="B2" s="3" t="s">
        <v>2883</v>
      </c>
      <c r="C2" s="3">
        <v>2023</v>
      </c>
      <c r="D2" s="3" t="s">
        <v>2879</v>
      </c>
      <c r="E2" s="3" t="s">
        <v>2878</v>
      </c>
      <c r="F2" s="3" t="s">
        <v>2885</v>
      </c>
      <c r="G2" s="3" t="s">
        <v>2877</v>
      </c>
      <c r="H2" s="3" t="s">
        <v>2874</v>
      </c>
      <c r="I2" s="3" t="s">
        <v>2875</v>
      </c>
      <c r="J2" s="3" t="s">
        <v>2880</v>
      </c>
      <c r="K2" s="3" t="s">
        <v>2884</v>
      </c>
      <c r="L2" s="3">
        <v>0</v>
      </c>
      <c r="M2" s="3" t="s">
        <v>2873</v>
      </c>
      <c r="N2" s="3" t="s">
        <v>2876</v>
      </c>
      <c r="O2" s="3"/>
      <c r="P2" s="3" t="s">
        <v>1452</v>
      </c>
      <c r="Q2" s="3"/>
      <c r="R2" s="3" t="s">
        <v>1452</v>
      </c>
      <c r="S2" s="3" t="s">
        <v>2881</v>
      </c>
      <c r="T2" s="3" t="s">
        <v>2882</v>
      </c>
      <c r="U2" s="3" t="s">
        <v>1452</v>
      </c>
    </row>
    <row r="3" spans="1:21" x14ac:dyDescent="0.3">
      <c r="A3" s="3">
        <v>2</v>
      </c>
      <c r="B3" s="3" t="s">
        <v>2893</v>
      </c>
      <c r="C3" s="3">
        <v>2023</v>
      </c>
      <c r="D3" s="3" t="s">
        <v>2892</v>
      </c>
      <c r="E3" s="3" t="s">
        <v>2891</v>
      </c>
      <c r="F3" s="3" t="s">
        <v>2895</v>
      </c>
      <c r="G3" s="3" t="s">
        <v>2890</v>
      </c>
      <c r="H3" s="3" t="s">
        <v>2887</v>
      </c>
      <c r="I3" s="3" t="s">
        <v>2888</v>
      </c>
      <c r="J3" s="3" t="s">
        <v>2880</v>
      </c>
      <c r="K3" s="3" t="s">
        <v>2894</v>
      </c>
      <c r="L3" s="3">
        <v>0</v>
      </c>
      <c r="M3" s="3" t="s">
        <v>2886</v>
      </c>
      <c r="N3" s="3" t="s">
        <v>2889</v>
      </c>
      <c r="O3" s="3"/>
      <c r="P3" s="3" t="s">
        <v>1452</v>
      </c>
      <c r="Q3" s="3"/>
      <c r="R3" s="3" t="s">
        <v>1452</v>
      </c>
      <c r="S3" s="3" t="s">
        <v>2881</v>
      </c>
      <c r="T3" s="3" t="s">
        <v>2882</v>
      </c>
      <c r="U3" s="3" t="s">
        <v>1452</v>
      </c>
    </row>
    <row r="4" spans="1:21" x14ac:dyDescent="0.3">
      <c r="A4" s="3">
        <v>3</v>
      </c>
      <c r="B4" s="3" t="s">
        <v>2910</v>
      </c>
      <c r="C4" s="3">
        <v>2023</v>
      </c>
      <c r="D4" s="3" t="s">
        <v>2909</v>
      </c>
      <c r="E4" s="3" t="s">
        <v>2908</v>
      </c>
      <c r="F4" s="3" t="s">
        <v>2911</v>
      </c>
      <c r="G4" s="3" t="s">
        <v>2907</v>
      </c>
      <c r="H4" s="3" t="s">
        <v>2905</v>
      </c>
      <c r="I4" s="3" t="s">
        <v>2905</v>
      </c>
      <c r="J4" s="3" t="s">
        <v>2880</v>
      </c>
      <c r="K4" s="3" t="s">
        <v>2894</v>
      </c>
      <c r="L4" s="3">
        <v>2</v>
      </c>
      <c r="M4" s="3" t="s">
        <v>2904</v>
      </c>
      <c r="N4" s="3" t="s">
        <v>2906</v>
      </c>
      <c r="O4" s="3"/>
      <c r="P4" s="3" t="s">
        <v>1452</v>
      </c>
      <c r="Q4" s="3"/>
      <c r="R4" s="3" t="s">
        <v>1452</v>
      </c>
      <c r="S4" s="3" t="s">
        <v>2881</v>
      </c>
      <c r="T4" s="3" t="s">
        <v>1452</v>
      </c>
      <c r="U4" s="3" t="s">
        <v>1452</v>
      </c>
    </row>
    <row r="5" spans="1:21" x14ac:dyDescent="0.3">
      <c r="A5" s="3">
        <v>4</v>
      </c>
      <c r="B5" s="3" t="s">
        <v>2901</v>
      </c>
      <c r="C5" s="3">
        <v>2022</v>
      </c>
      <c r="D5" s="3" t="s">
        <v>3240</v>
      </c>
      <c r="E5" s="3" t="s">
        <v>1452</v>
      </c>
      <c r="F5" s="3" t="s">
        <v>2902</v>
      </c>
      <c r="G5" s="3" t="s">
        <v>2898</v>
      </c>
      <c r="H5" s="3" t="s">
        <v>2897</v>
      </c>
      <c r="I5" s="3" t="s">
        <v>2875</v>
      </c>
      <c r="J5" s="3" t="s">
        <v>2880</v>
      </c>
      <c r="K5" s="3" t="s">
        <v>2894</v>
      </c>
      <c r="L5" s="3">
        <v>4</v>
      </c>
      <c r="M5" s="3" t="s">
        <v>2896</v>
      </c>
      <c r="N5" s="3" t="s">
        <v>1452</v>
      </c>
      <c r="O5" s="3"/>
      <c r="P5" s="3" t="s">
        <v>1452</v>
      </c>
      <c r="Q5" s="3"/>
      <c r="R5" s="3" t="s">
        <v>2900</v>
      </c>
      <c r="S5" s="3" t="s">
        <v>2881</v>
      </c>
      <c r="T5" s="3" t="s">
        <v>2899</v>
      </c>
      <c r="U5" s="3" t="s">
        <v>2903</v>
      </c>
    </row>
    <row r="6" spans="1:21" x14ac:dyDescent="0.3">
      <c r="J6" s="2"/>
      <c r="K6" s="2"/>
    </row>
    <row r="7" spans="1:21" x14ac:dyDescent="0.3">
      <c r="J7" s="2"/>
      <c r="K7" s="2"/>
    </row>
    <row r="8" spans="1:21" x14ac:dyDescent="0.3">
      <c r="J8" s="2"/>
      <c r="K8" s="2"/>
    </row>
    <row r="9" spans="1:21" x14ac:dyDescent="0.3">
      <c r="J9" s="2"/>
      <c r="K9" s="2"/>
    </row>
    <row r="10" spans="1:21" x14ac:dyDescent="0.3">
      <c r="J10" s="2"/>
      <c r="K10" s="2"/>
    </row>
    <row r="11" spans="1:21" x14ac:dyDescent="0.3">
      <c r="J11" s="2"/>
      <c r="K11" s="2"/>
    </row>
    <row r="12" spans="1:21" x14ac:dyDescent="0.3">
      <c r="J12" s="2"/>
      <c r="K12" s="2"/>
    </row>
    <row r="13" spans="1:21" x14ac:dyDescent="0.3">
      <c r="J13" s="2"/>
      <c r="K13" s="2"/>
    </row>
    <row r="14" spans="1:21" x14ac:dyDescent="0.3">
      <c r="J14" s="2"/>
      <c r="K14" s="2"/>
    </row>
    <row r="15" spans="1:21" x14ac:dyDescent="0.3">
      <c r="J15" s="2"/>
      <c r="K15" s="2"/>
    </row>
    <row r="16" spans="1:21" x14ac:dyDescent="0.3">
      <c r="J16" s="2"/>
      <c r="K16" s="2"/>
    </row>
    <row r="17" spans="10:11" x14ac:dyDescent="0.3">
      <c r="J17" s="2"/>
      <c r="K17" s="2"/>
    </row>
    <row r="18" spans="10:11" x14ac:dyDescent="0.3">
      <c r="J18" s="2"/>
      <c r="K18" s="2"/>
    </row>
    <row r="19" spans="10:11" x14ac:dyDescent="0.3">
      <c r="J19" s="2"/>
      <c r="K19" s="2"/>
    </row>
    <row r="20" spans="10:11" x14ac:dyDescent="0.3">
      <c r="J20" s="2"/>
      <c r="K20" s="2"/>
    </row>
    <row r="21" spans="10:11" x14ac:dyDescent="0.3">
      <c r="J21" s="2"/>
      <c r="K21" s="2"/>
    </row>
    <row r="22" spans="10:11" x14ac:dyDescent="0.3">
      <c r="J22" s="2"/>
      <c r="K22" s="2"/>
    </row>
    <row r="23" spans="10:11" x14ac:dyDescent="0.3">
      <c r="J23" s="2"/>
      <c r="K23" s="2"/>
    </row>
    <row r="24" spans="10:11" x14ac:dyDescent="0.3">
      <c r="J24" s="2"/>
      <c r="K24" s="2"/>
    </row>
    <row r="25" spans="10:11" x14ac:dyDescent="0.3">
      <c r="J25" s="2"/>
      <c r="K25" s="2"/>
    </row>
    <row r="26" spans="10:11" x14ac:dyDescent="0.3">
      <c r="J26" s="2"/>
      <c r="K26" s="2"/>
    </row>
    <row r="27" spans="10:11" x14ac:dyDescent="0.3">
      <c r="J27" s="2"/>
      <c r="K27" s="2"/>
    </row>
    <row r="28" spans="10:11" x14ac:dyDescent="0.3">
      <c r="J28" s="2"/>
      <c r="K28" s="2"/>
    </row>
    <row r="29" spans="10:11" x14ac:dyDescent="0.3">
      <c r="J29" s="2"/>
      <c r="K29" s="2"/>
    </row>
    <row r="30" spans="10:11" x14ac:dyDescent="0.3">
      <c r="J30" s="2"/>
      <c r="K30" s="2"/>
    </row>
    <row r="31" spans="10:11" x14ac:dyDescent="0.3">
      <c r="J31" s="2"/>
      <c r="K31" s="2"/>
    </row>
    <row r="32" spans="10:11" x14ac:dyDescent="0.3">
      <c r="J32" s="2"/>
      <c r="K32" s="2"/>
    </row>
    <row r="33" spans="10:11" x14ac:dyDescent="0.3">
      <c r="J33" s="2"/>
      <c r="K33" s="2"/>
    </row>
    <row r="34" spans="10:11" x14ac:dyDescent="0.3">
      <c r="J34" s="2"/>
      <c r="K3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AA09-BC53-4E83-9A51-8E5E4D984060}">
  <dimension ref="A1:V142"/>
  <sheetViews>
    <sheetView tabSelected="1" topLeftCell="M1" workbookViewId="0">
      <selection activeCell="V23" sqref="V23"/>
    </sheetView>
  </sheetViews>
  <sheetFormatPr defaultRowHeight="14.4" x14ac:dyDescent="0.3"/>
  <cols>
    <col min="1" max="1" width="13.77734375" bestFit="1" customWidth="1"/>
    <col min="2" max="2" width="220.5546875" bestFit="1" customWidth="1"/>
    <col min="3" max="3" width="6.88671875" bestFit="1" customWidth="1"/>
    <col min="4" max="4" width="231.77734375" bestFit="1" customWidth="1"/>
    <col min="5" max="5" width="32.5546875" bestFit="1" customWidth="1"/>
    <col min="6" max="6" width="144.109375" bestFit="1" customWidth="1"/>
    <col min="7" max="9" width="255.77734375" bestFit="1" customWidth="1"/>
    <col min="10" max="10" width="29" bestFit="1" customWidth="1"/>
    <col min="11" max="11" width="19.44140625" bestFit="1" customWidth="1"/>
    <col min="12" max="12" width="10.109375" bestFit="1" customWidth="1"/>
    <col min="13" max="13" width="131.33203125" bestFit="1" customWidth="1"/>
    <col min="14" max="14" width="11.88671875" bestFit="1" customWidth="1"/>
    <col min="15" max="15" width="14.44140625" bestFit="1" customWidth="1"/>
    <col min="16" max="16" width="18" bestFit="1" customWidth="1"/>
    <col min="17" max="17" width="17.44140625" bestFit="1" customWidth="1"/>
    <col min="18" max="18" width="14.88671875" bestFit="1" customWidth="1"/>
    <col min="22" max="22" width="53.109375" bestFit="1" customWidth="1"/>
  </cols>
  <sheetData>
    <row r="1" spans="1:22" x14ac:dyDescent="0.3">
      <c r="A1" s="28" t="s">
        <v>3274</v>
      </c>
      <c r="B1" s="28"/>
      <c r="C1" s="28"/>
      <c r="D1" s="28"/>
      <c r="E1" s="28"/>
      <c r="F1" s="28"/>
      <c r="G1" s="28"/>
      <c r="H1" s="28"/>
      <c r="I1" s="28"/>
      <c r="J1" s="28"/>
      <c r="K1" s="28"/>
      <c r="L1" s="28"/>
      <c r="M1" s="28"/>
      <c r="N1" s="29"/>
      <c r="O1" s="26" t="s">
        <v>3273</v>
      </c>
      <c r="P1" s="27"/>
      <c r="Q1" s="27"/>
      <c r="R1" s="27"/>
    </row>
    <row r="2" spans="1:22" x14ac:dyDescent="0.3">
      <c r="A2" t="s">
        <v>2872</v>
      </c>
      <c r="B2" t="s">
        <v>3</v>
      </c>
      <c r="C2" t="s">
        <v>4</v>
      </c>
      <c r="D2" t="s">
        <v>5</v>
      </c>
      <c r="E2" t="s">
        <v>13</v>
      </c>
      <c r="F2" t="s">
        <v>14</v>
      </c>
      <c r="G2" t="s">
        <v>17</v>
      </c>
      <c r="H2" t="s">
        <v>18</v>
      </c>
      <c r="I2" t="s">
        <v>19</v>
      </c>
      <c r="J2" t="s">
        <v>39</v>
      </c>
      <c r="K2" t="s">
        <v>41</v>
      </c>
      <c r="L2" t="s">
        <v>12</v>
      </c>
      <c r="M2" t="s">
        <v>0</v>
      </c>
      <c r="N2" t="s">
        <v>44</v>
      </c>
      <c r="O2" t="s">
        <v>2925</v>
      </c>
      <c r="P2" t="s">
        <v>2926</v>
      </c>
      <c r="Q2" t="s">
        <v>2927</v>
      </c>
      <c r="R2" t="s">
        <v>3120</v>
      </c>
      <c r="V2" s="5" t="s">
        <v>3239</v>
      </c>
    </row>
    <row r="3" spans="1:22" x14ac:dyDescent="0.3">
      <c r="A3" s="3">
        <v>1</v>
      </c>
      <c r="B3" s="3" t="s">
        <v>49</v>
      </c>
      <c r="C3" s="3">
        <v>2017</v>
      </c>
      <c r="D3" s="3" t="s">
        <v>50</v>
      </c>
      <c r="E3" s="3" t="s">
        <v>52</v>
      </c>
      <c r="F3" s="3" t="s">
        <v>53</v>
      </c>
      <c r="G3" s="3" t="s">
        <v>56</v>
      </c>
      <c r="H3" s="3"/>
      <c r="I3" s="3" t="s">
        <v>57</v>
      </c>
      <c r="J3" s="3" t="s">
        <v>61</v>
      </c>
      <c r="K3" s="3" t="s">
        <v>62</v>
      </c>
      <c r="L3" s="3">
        <v>49</v>
      </c>
      <c r="M3" s="3" t="s">
        <v>46</v>
      </c>
      <c r="N3" s="3" t="s">
        <v>65</v>
      </c>
      <c r="O3" s="3" t="s">
        <v>2928</v>
      </c>
      <c r="P3" s="3" t="s">
        <v>2928</v>
      </c>
      <c r="Q3" s="3" t="s">
        <v>2929</v>
      </c>
      <c r="R3" s="3" t="s">
        <v>3121</v>
      </c>
    </row>
    <row r="4" spans="1:22" x14ac:dyDescent="0.3">
      <c r="A4" s="3">
        <v>2</v>
      </c>
      <c r="B4" s="3" t="s">
        <v>70</v>
      </c>
      <c r="C4" s="3">
        <v>2022</v>
      </c>
      <c r="D4" s="3" t="s">
        <v>71</v>
      </c>
      <c r="E4" s="3" t="s">
        <v>72</v>
      </c>
      <c r="F4" s="3" t="s">
        <v>73</v>
      </c>
      <c r="G4" s="3" t="s">
        <v>76</v>
      </c>
      <c r="H4" s="3" t="s">
        <v>77</v>
      </c>
      <c r="I4" s="3" t="s">
        <v>78</v>
      </c>
      <c r="J4" s="3" t="s">
        <v>61</v>
      </c>
      <c r="K4" s="3" t="s">
        <v>62</v>
      </c>
      <c r="L4" s="3">
        <v>3</v>
      </c>
      <c r="M4" s="3" t="s">
        <v>67</v>
      </c>
      <c r="N4" s="3" t="s">
        <v>65</v>
      </c>
      <c r="O4" s="3" t="s">
        <v>2928</v>
      </c>
      <c r="P4" s="3" t="s">
        <v>2928</v>
      </c>
      <c r="Q4" s="3" t="s">
        <v>2929</v>
      </c>
      <c r="R4" s="3" t="s">
        <v>3121</v>
      </c>
    </row>
    <row r="5" spans="1:22" x14ac:dyDescent="0.3">
      <c r="A5" s="3">
        <v>3</v>
      </c>
      <c r="B5" s="3" t="s">
        <v>88</v>
      </c>
      <c r="C5" s="3">
        <v>2020</v>
      </c>
      <c r="D5" s="3" t="s">
        <v>89</v>
      </c>
      <c r="E5" s="3" t="s">
        <v>90</v>
      </c>
      <c r="F5" s="3" t="s">
        <v>91</v>
      </c>
      <c r="G5" s="3" t="s">
        <v>94</v>
      </c>
      <c r="H5" s="3" t="s">
        <v>95</v>
      </c>
      <c r="I5" s="3" t="s">
        <v>96</v>
      </c>
      <c r="J5" s="3" t="s">
        <v>61</v>
      </c>
      <c r="K5" s="3" t="s">
        <v>105</v>
      </c>
      <c r="L5" s="3">
        <v>9</v>
      </c>
      <c r="M5" s="3" t="s">
        <v>85</v>
      </c>
      <c r="N5" s="3" t="s">
        <v>65</v>
      </c>
      <c r="O5" s="3" t="s">
        <v>2928</v>
      </c>
      <c r="P5" s="3" t="s">
        <v>2928</v>
      </c>
      <c r="Q5" s="3" t="s">
        <v>2929</v>
      </c>
      <c r="R5" s="3" t="s">
        <v>3121</v>
      </c>
    </row>
    <row r="6" spans="1:22" x14ac:dyDescent="0.3">
      <c r="A6" s="3">
        <v>4</v>
      </c>
      <c r="B6" s="3" t="s">
        <v>110</v>
      </c>
      <c r="C6" s="3">
        <v>2024</v>
      </c>
      <c r="D6" s="3" t="s">
        <v>111</v>
      </c>
      <c r="E6" s="3" t="s">
        <v>112</v>
      </c>
      <c r="F6" s="3" t="s">
        <v>113</v>
      </c>
      <c r="G6" s="3" t="s">
        <v>116</v>
      </c>
      <c r="H6" s="3" t="s">
        <v>117</v>
      </c>
      <c r="I6" s="3" t="s">
        <v>118</v>
      </c>
      <c r="J6" s="3" t="s">
        <v>61</v>
      </c>
      <c r="K6" s="3" t="s">
        <v>62</v>
      </c>
      <c r="L6" s="3">
        <v>0</v>
      </c>
      <c r="M6" s="3" t="s">
        <v>107</v>
      </c>
      <c r="N6" s="3" t="s">
        <v>65</v>
      </c>
      <c r="O6" s="3" t="s">
        <v>2928</v>
      </c>
      <c r="P6" s="3" t="s">
        <v>2928</v>
      </c>
      <c r="Q6" s="3" t="s">
        <v>2928</v>
      </c>
      <c r="R6" s="3" t="s">
        <v>3122</v>
      </c>
    </row>
    <row r="7" spans="1:22" x14ac:dyDescent="0.3">
      <c r="A7" s="3">
        <v>5</v>
      </c>
      <c r="B7" s="3" t="s">
        <v>126</v>
      </c>
      <c r="C7" s="3">
        <v>2023</v>
      </c>
      <c r="D7" s="3" t="s">
        <v>127</v>
      </c>
      <c r="E7" s="3" t="s">
        <v>128</v>
      </c>
      <c r="F7" s="3" t="s">
        <v>129</v>
      </c>
      <c r="G7" s="3" t="s">
        <v>132</v>
      </c>
      <c r="H7" s="3"/>
      <c r="I7" s="3"/>
      <c r="J7" s="3" t="s">
        <v>61</v>
      </c>
      <c r="K7" s="3" t="s">
        <v>62</v>
      </c>
      <c r="L7" s="3">
        <v>1</v>
      </c>
      <c r="M7" s="3" t="s">
        <v>123</v>
      </c>
      <c r="N7" s="3" t="s">
        <v>65</v>
      </c>
      <c r="O7" s="3" t="s">
        <v>2928</v>
      </c>
      <c r="P7" s="3" t="s">
        <v>2928</v>
      </c>
      <c r="Q7" s="3" t="s">
        <v>2929</v>
      </c>
      <c r="R7" s="3" t="s">
        <v>3121</v>
      </c>
    </row>
    <row r="8" spans="1:22" x14ac:dyDescent="0.3">
      <c r="A8" s="3">
        <v>6</v>
      </c>
      <c r="B8" s="3" t="s">
        <v>140</v>
      </c>
      <c r="C8" s="3">
        <v>2020</v>
      </c>
      <c r="D8" s="3" t="s">
        <v>141</v>
      </c>
      <c r="E8" s="3" t="s">
        <v>142</v>
      </c>
      <c r="F8" s="3" t="s">
        <v>143</v>
      </c>
      <c r="G8" s="3" t="s">
        <v>146</v>
      </c>
      <c r="H8" s="3" t="s">
        <v>147</v>
      </c>
      <c r="I8" s="3" t="s">
        <v>148</v>
      </c>
      <c r="J8" s="3" t="s">
        <v>61</v>
      </c>
      <c r="K8" s="3" t="s">
        <v>105</v>
      </c>
      <c r="L8" s="3">
        <v>2</v>
      </c>
      <c r="M8" s="3" t="s">
        <v>137</v>
      </c>
      <c r="N8" s="3" t="s">
        <v>65</v>
      </c>
      <c r="O8" s="3" t="s">
        <v>2928</v>
      </c>
      <c r="P8" s="3" t="s">
        <v>2928</v>
      </c>
      <c r="Q8" s="3" t="s">
        <v>2929</v>
      </c>
      <c r="R8" s="3" t="s">
        <v>3121</v>
      </c>
    </row>
    <row r="9" spans="1:22" x14ac:dyDescent="0.3">
      <c r="A9" s="3">
        <v>7</v>
      </c>
      <c r="B9" s="3" t="s">
        <v>160</v>
      </c>
      <c r="C9" s="3">
        <v>2024</v>
      </c>
      <c r="D9" s="3" t="s">
        <v>161</v>
      </c>
      <c r="E9" s="3" t="s">
        <v>163</v>
      </c>
      <c r="F9" s="3" t="s">
        <v>164</v>
      </c>
      <c r="G9" s="3" t="s">
        <v>167</v>
      </c>
      <c r="H9" s="3" t="s">
        <v>168</v>
      </c>
      <c r="I9" s="3" t="s">
        <v>169</v>
      </c>
      <c r="J9" s="3" t="s">
        <v>61</v>
      </c>
      <c r="K9" s="3" t="s">
        <v>105</v>
      </c>
      <c r="L9" s="3">
        <v>0</v>
      </c>
      <c r="M9" s="3" t="s">
        <v>157</v>
      </c>
      <c r="N9" s="3" t="s">
        <v>65</v>
      </c>
      <c r="O9" s="3" t="s">
        <v>2928</v>
      </c>
      <c r="P9" s="3" t="s">
        <v>2928</v>
      </c>
      <c r="Q9" s="3" t="s">
        <v>2928</v>
      </c>
      <c r="R9" s="3" t="s">
        <v>3122</v>
      </c>
    </row>
    <row r="10" spans="1:22" x14ac:dyDescent="0.3">
      <c r="A10" s="3">
        <v>8</v>
      </c>
      <c r="B10" s="3" t="s">
        <v>185</v>
      </c>
      <c r="C10" s="3">
        <v>2023</v>
      </c>
      <c r="D10" s="3" t="s">
        <v>186</v>
      </c>
      <c r="E10" s="3" t="s">
        <v>187</v>
      </c>
      <c r="F10" s="3" t="s">
        <v>188</v>
      </c>
      <c r="G10" s="3" t="s">
        <v>191</v>
      </c>
      <c r="H10" s="3" t="s">
        <v>192</v>
      </c>
      <c r="I10" s="3"/>
      <c r="J10" s="3" t="s">
        <v>61</v>
      </c>
      <c r="K10" s="3" t="s">
        <v>62</v>
      </c>
      <c r="L10" s="3">
        <v>65</v>
      </c>
      <c r="M10" s="3" t="s">
        <v>182</v>
      </c>
      <c r="N10" s="3" t="s">
        <v>65</v>
      </c>
      <c r="O10" s="3" t="s">
        <v>2928</v>
      </c>
      <c r="P10" s="3" t="s">
        <v>2929</v>
      </c>
      <c r="Q10" s="4"/>
      <c r="R10" s="3" t="s">
        <v>3121</v>
      </c>
    </row>
    <row r="11" spans="1:22" x14ac:dyDescent="0.3">
      <c r="A11" s="3">
        <v>9</v>
      </c>
      <c r="B11" s="3" t="s">
        <v>202</v>
      </c>
      <c r="C11" s="3">
        <v>2022</v>
      </c>
      <c r="D11" s="3" t="s">
        <v>203</v>
      </c>
      <c r="E11" s="3"/>
      <c r="F11" s="3" t="s">
        <v>204</v>
      </c>
      <c r="G11" s="3" t="s">
        <v>207</v>
      </c>
      <c r="H11" s="3"/>
      <c r="I11" s="3" t="s">
        <v>208</v>
      </c>
      <c r="J11" s="3" t="s">
        <v>61</v>
      </c>
      <c r="K11" s="3" t="s">
        <v>105</v>
      </c>
      <c r="L11" s="3">
        <v>3</v>
      </c>
      <c r="M11" s="3" t="s">
        <v>199</v>
      </c>
      <c r="N11" s="3" t="s">
        <v>65</v>
      </c>
      <c r="O11" s="3" t="s">
        <v>2928</v>
      </c>
      <c r="P11" s="3" t="s">
        <v>2928</v>
      </c>
      <c r="Q11" s="3" t="s">
        <v>2928</v>
      </c>
      <c r="R11" s="3" t="s">
        <v>3122</v>
      </c>
    </row>
    <row r="12" spans="1:22" x14ac:dyDescent="0.3">
      <c r="A12" s="3">
        <v>10</v>
      </c>
      <c r="B12" s="3" t="s">
        <v>3192</v>
      </c>
      <c r="C12" s="3">
        <v>2024</v>
      </c>
      <c r="D12" s="3" t="s">
        <v>623</v>
      </c>
      <c r="E12" s="3" t="s">
        <v>3196</v>
      </c>
      <c r="F12" s="3" t="s">
        <v>3197</v>
      </c>
      <c r="G12" s="3" t="s">
        <v>3202</v>
      </c>
      <c r="H12" s="3" t="s">
        <v>3203</v>
      </c>
      <c r="I12" s="3" t="s">
        <v>3204</v>
      </c>
      <c r="J12" s="3" t="s">
        <v>61</v>
      </c>
      <c r="K12" s="3" t="s">
        <v>638</v>
      </c>
      <c r="L12" s="3">
        <v>56</v>
      </c>
      <c r="M12" s="3" t="s">
        <v>3211</v>
      </c>
      <c r="N12" s="3" t="s">
        <v>65</v>
      </c>
      <c r="O12" s="3" t="s">
        <v>2928</v>
      </c>
      <c r="P12" s="3" t="s">
        <v>2929</v>
      </c>
      <c r="Q12" s="4"/>
      <c r="R12" s="3" t="s">
        <v>3121</v>
      </c>
    </row>
    <row r="13" spans="1:22" x14ac:dyDescent="0.3">
      <c r="A13" s="3">
        <v>11</v>
      </c>
      <c r="B13" s="3" t="s">
        <v>225</v>
      </c>
      <c r="C13" s="3">
        <v>2022</v>
      </c>
      <c r="D13" s="3" t="s">
        <v>226</v>
      </c>
      <c r="E13" s="3" t="s">
        <v>227</v>
      </c>
      <c r="F13" s="3" t="s">
        <v>228</v>
      </c>
      <c r="G13" s="3" t="s">
        <v>231</v>
      </c>
      <c r="H13" s="3" t="s">
        <v>232</v>
      </c>
      <c r="I13" s="3" t="s">
        <v>233</v>
      </c>
      <c r="J13" s="3" t="s">
        <v>61</v>
      </c>
      <c r="K13" s="3" t="s">
        <v>62</v>
      </c>
      <c r="L13" s="3">
        <v>4</v>
      </c>
      <c r="M13" s="3" t="s">
        <v>222</v>
      </c>
      <c r="N13" s="3" t="s">
        <v>65</v>
      </c>
      <c r="O13" s="3" t="s">
        <v>2928</v>
      </c>
      <c r="P13" s="3" t="s">
        <v>2928</v>
      </c>
      <c r="Q13" s="3" t="s">
        <v>2928</v>
      </c>
      <c r="R13" s="3" t="s">
        <v>3122</v>
      </c>
    </row>
    <row r="14" spans="1:22" x14ac:dyDescent="0.3">
      <c r="A14" s="3">
        <v>12</v>
      </c>
      <c r="B14" s="3" t="s">
        <v>2930</v>
      </c>
      <c r="C14" s="3">
        <v>2024</v>
      </c>
      <c r="D14" s="3" t="s">
        <v>2931</v>
      </c>
      <c r="E14" s="3"/>
      <c r="F14" s="3" t="s">
        <v>2932</v>
      </c>
      <c r="G14" s="3" t="s">
        <v>2933</v>
      </c>
      <c r="H14" s="3" t="s">
        <v>2934</v>
      </c>
      <c r="I14" s="3" t="s">
        <v>2935</v>
      </c>
      <c r="J14" s="3" t="s">
        <v>61</v>
      </c>
      <c r="K14" s="3" t="s">
        <v>105</v>
      </c>
      <c r="L14" s="3">
        <v>0</v>
      </c>
      <c r="M14" s="3" t="s">
        <v>2936</v>
      </c>
      <c r="N14" s="3" t="s">
        <v>65</v>
      </c>
      <c r="O14" s="3" t="s">
        <v>2928</v>
      </c>
      <c r="P14" s="3" t="s">
        <v>2928</v>
      </c>
      <c r="Q14" s="3" t="s">
        <v>2928</v>
      </c>
      <c r="R14" s="3" t="s">
        <v>3122</v>
      </c>
    </row>
    <row r="15" spans="1:22" x14ac:dyDescent="0.3">
      <c r="A15" s="3">
        <v>13</v>
      </c>
      <c r="B15" s="3" t="s">
        <v>247</v>
      </c>
      <c r="C15" s="3">
        <v>2024</v>
      </c>
      <c r="D15" s="3" t="s">
        <v>248</v>
      </c>
      <c r="E15" s="3" t="s">
        <v>249</v>
      </c>
      <c r="F15" s="3" t="s">
        <v>250</v>
      </c>
      <c r="G15" s="3" t="s">
        <v>253</v>
      </c>
      <c r="H15" s="3" t="s">
        <v>254</v>
      </c>
      <c r="I15" s="3" t="s">
        <v>255</v>
      </c>
      <c r="J15" s="3" t="s">
        <v>61</v>
      </c>
      <c r="K15" s="3" t="s">
        <v>62</v>
      </c>
      <c r="L15" s="3">
        <v>6</v>
      </c>
      <c r="M15" s="3" t="s">
        <v>244</v>
      </c>
      <c r="N15" s="3" t="s">
        <v>65</v>
      </c>
      <c r="O15" s="3" t="s">
        <v>2928</v>
      </c>
      <c r="P15" s="3" t="s">
        <v>2928</v>
      </c>
      <c r="Q15" s="3" t="s">
        <v>2929</v>
      </c>
      <c r="R15" s="3" t="s">
        <v>3121</v>
      </c>
    </row>
    <row r="16" spans="1:22" x14ac:dyDescent="0.3">
      <c r="A16" s="3">
        <v>14</v>
      </c>
      <c r="B16" s="3" t="s">
        <v>264</v>
      </c>
      <c r="C16" s="3">
        <v>2024</v>
      </c>
      <c r="D16" s="3" t="s">
        <v>265</v>
      </c>
      <c r="E16" s="3"/>
      <c r="F16" s="3" t="s">
        <v>266</v>
      </c>
      <c r="G16" s="3" t="s">
        <v>269</v>
      </c>
      <c r="H16" s="3" t="s">
        <v>270</v>
      </c>
      <c r="I16" s="3" t="s">
        <v>271</v>
      </c>
      <c r="J16" s="3" t="s">
        <v>61</v>
      </c>
      <c r="K16" s="3" t="s">
        <v>105</v>
      </c>
      <c r="L16" s="3">
        <v>0</v>
      </c>
      <c r="M16" s="3" t="s">
        <v>261</v>
      </c>
      <c r="N16" s="3" t="s">
        <v>65</v>
      </c>
      <c r="O16" s="3" t="s">
        <v>2928</v>
      </c>
      <c r="P16" s="3" t="s">
        <v>2929</v>
      </c>
      <c r="Q16" s="4"/>
      <c r="R16" s="3" t="s">
        <v>3121</v>
      </c>
    </row>
    <row r="17" spans="1:18" x14ac:dyDescent="0.3">
      <c r="A17" s="3">
        <v>15</v>
      </c>
      <c r="B17" s="3" t="s">
        <v>2983</v>
      </c>
      <c r="C17" s="3">
        <v>2024</v>
      </c>
      <c r="D17" s="3" t="s">
        <v>218</v>
      </c>
      <c r="E17" s="3" t="s">
        <v>2992</v>
      </c>
      <c r="F17" s="3" t="s">
        <v>2993</v>
      </c>
      <c r="G17" s="3" t="s">
        <v>3002</v>
      </c>
      <c r="H17" s="3" t="s">
        <v>3003</v>
      </c>
      <c r="I17" s="3"/>
      <c r="J17" s="3" t="s">
        <v>61</v>
      </c>
      <c r="K17" s="3" t="s">
        <v>62</v>
      </c>
      <c r="L17" s="3">
        <v>71</v>
      </c>
      <c r="M17" s="3" t="s">
        <v>3017</v>
      </c>
      <c r="N17" s="3" t="s">
        <v>65</v>
      </c>
      <c r="O17" s="3" t="s">
        <v>2929</v>
      </c>
      <c r="P17" s="4"/>
      <c r="Q17" s="4"/>
      <c r="R17" s="3" t="s">
        <v>3121</v>
      </c>
    </row>
    <row r="18" spans="1:18" x14ac:dyDescent="0.3">
      <c r="A18" s="3">
        <v>16</v>
      </c>
      <c r="B18" s="3" t="s">
        <v>2950</v>
      </c>
      <c r="C18" s="3">
        <v>2023</v>
      </c>
      <c r="D18" s="3" t="s">
        <v>226</v>
      </c>
      <c r="E18" s="3" t="s">
        <v>2912</v>
      </c>
      <c r="F18" s="3" t="s">
        <v>2951</v>
      </c>
      <c r="G18" s="3" t="s">
        <v>2952</v>
      </c>
      <c r="H18" s="3" t="s">
        <v>2953</v>
      </c>
      <c r="I18" s="3" t="s">
        <v>2954</v>
      </c>
      <c r="J18" s="3" t="s">
        <v>61</v>
      </c>
      <c r="K18" s="3" t="s">
        <v>638</v>
      </c>
      <c r="L18" s="3">
        <v>70</v>
      </c>
      <c r="M18" s="3" t="s">
        <v>2955</v>
      </c>
      <c r="N18" s="3" t="s">
        <v>65</v>
      </c>
      <c r="O18" s="3" t="s">
        <v>2928</v>
      </c>
      <c r="P18" s="3" t="s">
        <v>2928</v>
      </c>
      <c r="Q18" s="3" t="s">
        <v>2928</v>
      </c>
      <c r="R18" s="3" t="s">
        <v>3122</v>
      </c>
    </row>
    <row r="19" spans="1:18" x14ac:dyDescent="0.3">
      <c r="A19" s="3">
        <v>17</v>
      </c>
      <c r="B19" s="3" t="s">
        <v>293</v>
      </c>
      <c r="C19" s="3">
        <v>2024</v>
      </c>
      <c r="D19" s="3" t="s">
        <v>294</v>
      </c>
      <c r="E19" s="3" t="s">
        <v>295</v>
      </c>
      <c r="F19" s="3" t="s">
        <v>296</v>
      </c>
      <c r="G19" s="3" t="s">
        <v>299</v>
      </c>
      <c r="H19" s="3" t="s">
        <v>300</v>
      </c>
      <c r="I19" s="3" t="s">
        <v>301</v>
      </c>
      <c r="J19" s="3" t="s">
        <v>61</v>
      </c>
      <c r="K19" s="3" t="s">
        <v>105</v>
      </c>
      <c r="L19" s="3">
        <v>0</v>
      </c>
      <c r="M19" s="3" t="s">
        <v>291</v>
      </c>
      <c r="N19" s="3" t="s">
        <v>65</v>
      </c>
      <c r="O19" s="3" t="s">
        <v>2928</v>
      </c>
      <c r="P19" s="3" t="s">
        <v>2929</v>
      </c>
      <c r="Q19" s="4"/>
      <c r="R19" s="3" t="s">
        <v>3121</v>
      </c>
    </row>
    <row r="20" spans="1:18" x14ac:dyDescent="0.3">
      <c r="A20" s="3">
        <v>18</v>
      </c>
      <c r="B20" s="3" t="s">
        <v>314</v>
      </c>
      <c r="C20" s="3">
        <v>2022</v>
      </c>
      <c r="D20" s="3" t="s">
        <v>315</v>
      </c>
      <c r="E20" s="3" t="s">
        <v>316</v>
      </c>
      <c r="F20" s="3" t="s">
        <v>317</v>
      </c>
      <c r="G20" s="3" t="s">
        <v>320</v>
      </c>
      <c r="H20" s="3" t="s">
        <v>321</v>
      </c>
      <c r="I20" s="3" t="s">
        <v>322</v>
      </c>
      <c r="J20" s="3" t="s">
        <v>61</v>
      </c>
      <c r="K20" s="3" t="s">
        <v>62</v>
      </c>
      <c r="L20" s="3">
        <v>4</v>
      </c>
      <c r="M20" s="3" t="s">
        <v>311</v>
      </c>
      <c r="N20" s="3" t="s">
        <v>65</v>
      </c>
      <c r="O20" s="3" t="s">
        <v>2928</v>
      </c>
      <c r="P20" s="3" t="s">
        <v>2928</v>
      </c>
      <c r="Q20" s="3" t="s">
        <v>2929</v>
      </c>
      <c r="R20" s="3" t="s">
        <v>3121</v>
      </c>
    </row>
    <row r="21" spans="1:18" x14ac:dyDescent="0.3">
      <c r="A21" s="3">
        <v>19</v>
      </c>
      <c r="B21" s="3" t="s">
        <v>336</v>
      </c>
      <c r="C21" s="3">
        <v>2021</v>
      </c>
      <c r="D21" s="3" t="s">
        <v>337</v>
      </c>
      <c r="E21" s="3" t="s">
        <v>338</v>
      </c>
      <c r="F21" s="3" t="s">
        <v>339</v>
      </c>
      <c r="G21" s="3" t="s">
        <v>342</v>
      </c>
      <c r="H21" s="3"/>
      <c r="I21" s="3" t="s">
        <v>343</v>
      </c>
      <c r="J21" s="3" t="s">
        <v>61</v>
      </c>
      <c r="K21" s="3" t="s">
        <v>62</v>
      </c>
      <c r="L21" s="3">
        <v>23</v>
      </c>
      <c r="M21" s="3" t="s">
        <v>333</v>
      </c>
      <c r="N21" s="3" t="s">
        <v>65</v>
      </c>
      <c r="O21" s="3" t="s">
        <v>2928</v>
      </c>
      <c r="P21" s="3" t="s">
        <v>2928</v>
      </c>
      <c r="Q21" s="3" t="s">
        <v>2929</v>
      </c>
      <c r="R21" s="3" t="s">
        <v>3121</v>
      </c>
    </row>
    <row r="22" spans="1:18" x14ac:dyDescent="0.3">
      <c r="A22" s="3">
        <v>20</v>
      </c>
      <c r="B22" s="3" t="s">
        <v>351</v>
      </c>
      <c r="C22" s="3">
        <v>2024</v>
      </c>
      <c r="D22" s="3" t="s">
        <v>351</v>
      </c>
      <c r="E22" s="3"/>
      <c r="F22" s="3" t="s">
        <v>352</v>
      </c>
      <c r="G22" s="3" t="s">
        <v>353</v>
      </c>
      <c r="H22" s="3"/>
      <c r="I22" s="3"/>
      <c r="J22" s="3" t="s">
        <v>61</v>
      </c>
      <c r="K22" s="3" t="s">
        <v>362</v>
      </c>
      <c r="L22" s="3">
        <v>0</v>
      </c>
      <c r="M22" s="3"/>
      <c r="N22" s="3" t="s">
        <v>65</v>
      </c>
      <c r="O22" s="3" t="s">
        <v>2929</v>
      </c>
      <c r="P22" s="4"/>
      <c r="Q22" s="4"/>
      <c r="R22" s="3" t="s">
        <v>3121</v>
      </c>
    </row>
    <row r="23" spans="1:18" x14ac:dyDescent="0.3">
      <c r="A23" s="3">
        <v>21</v>
      </c>
      <c r="B23" s="3" t="s">
        <v>367</v>
      </c>
      <c r="C23" s="3">
        <v>2024</v>
      </c>
      <c r="D23" s="3" t="s">
        <v>368</v>
      </c>
      <c r="E23" s="3" t="s">
        <v>369</v>
      </c>
      <c r="F23" s="3" t="s">
        <v>370</v>
      </c>
      <c r="G23" s="3" t="s">
        <v>373</v>
      </c>
      <c r="H23" s="3" t="s">
        <v>374</v>
      </c>
      <c r="I23" s="3" t="s">
        <v>375</v>
      </c>
      <c r="J23" s="3" t="s">
        <v>61</v>
      </c>
      <c r="K23" s="3" t="s">
        <v>105</v>
      </c>
      <c r="L23" s="3">
        <v>0</v>
      </c>
      <c r="M23" s="3" t="s">
        <v>364</v>
      </c>
      <c r="N23" s="3" t="s">
        <v>65</v>
      </c>
      <c r="O23" s="3" t="s">
        <v>2928</v>
      </c>
      <c r="P23" s="3" t="s">
        <v>2929</v>
      </c>
      <c r="Q23" s="4"/>
      <c r="R23" s="3" t="s">
        <v>3121</v>
      </c>
    </row>
    <row r="24" spans="1:18" x14ac:dyDescent="0.3">
      <c r="A24" s="3">
        <v>22</v>
      </c>
      <c r="B24" s="3" t="s">
        <v>387</v>
      </c>
      <c r="C24" s="3">
        <v>2020</v>
      </c>
      <c r="D24" s="3" t="s">
        <v>388</v>
      </c>
      <c r="E24" s="3" t="s">
        <v>389</v>
      </c>
      <c r="F24" s="3" t="s">
        <v>390</v>
      </c>
      <c r="G24" s="3" t="s">
        <v>393</v>
      </c>
      <c r="H24" s="3" t="s">
        <v>394</v>
      </c>
      <c r="I24" s="3" t="s">
        <v>395</v>
      </c>
      <c r="J24" s="3" t="s">
        <v>61</v>
      </c>
      <c r="K24" s="3" t="s">
        <v>105</v>
      </c>
      <c r="L24" s="3">
        <v>0</v>
      </c>
      <c r="M24" s="3" t="s">
        <v>385</v>
      </c>
      <c r="N24" s="3" t="s">
        <v>65</v>
      </c>
      <c r="O24" s="3" t="s">
        <v>2928</v>
      </c>
      <c r="P24" s="3" t="s">
        <v>2928</v>
      </c>
      <c r="Q24" s="3" t="s">
        <v>2929</v>
      </c>
      <c r="R24" s="3" t="s">
        <v>3121</v>
      </c>
    </row>
    <row r="25" spans="1:18" x14ac:dyDescent="0.3">
      <c r="A25" s="3">
        <v>23</v>
      </c>
      <c r="B25" s="3" t="s">
        <v>409</v>
      </c>
      <c r="C25" s="3">
        <v>2014</v>
      </c>
      <c r="D25" s="3" t="s">
        <v>410</v>
      </c>
      <c r="E25" s="3" t="s">
        <v>411</v>
      </c>
      <c r="F25" s="3" t="s">
        <v>412</v>
      </c>
      <c r="G25" s="3" t="s">
        <v>415</v>
      </c>
      <c r="H25" s="3" t="s">
        <v>416</v>
      </c>
      <c r="I25" s="3" t="s">
        <v>417</v>
      </c>
      <c r="J25" s="3" t="s">
        <v>61</v>
      </c>
      <c r="K25" s="3" t="s">
        <v>62</v>
      </c>
      <c r="L25" s="3">
        <v>34</v>
      </c>
      <c r="M25" s="3" t="s">
        <v>406</v>
      </c>
      <c r="N25" s="3" t="s">
        <v>65</v>
      </c>
      <c r="O25" s="3" t="s">
        <v>2928</v>
      </c>
      <c r="P25" s="3" t="s">
        <v>2928</v>
      </c>
      <c r="Q25" s="3" t="s">
        <v>2929</v>
      </c>
      <c r="R25" s="3" t="s">
        <v>3121</v>
      </c>
    </row>
    <row r="26" spans="1:18" x14ac:dyDescent="0.3">
      <c r="A26" s="3">
        <v>24</v>
      </c>
      <c r="B26" s="3" t="s">
        <v>428</v>
      </c>
      <c r="C26" s="3">
        <v>2011</v>
      </c>
      <c r="D26" s="3" t="s">
        <v>429</v>
      </c>
      <c r="E26" s="3" t="s">
        <v>430</v>
      </c>
      <c r="F26" s="3" t="s">
        <v>431</v>
      </c>
      <c r="G26" s="3" t="s">
        <v>434</v>
      </c>
      <c r="H26" s="3" t="s">
        <v>435</v>
      </c>
      <c r="I26" s="3" t="s">
        <v>436</v>
      </c>
      <c r="J26" s="3" t="s">
        <v>61</v>
      </c>
      <c r="K26" s="3" t="s">
        <v>105</v>
      </c>
      <c r="L26" s="3">
        <v>6</v>
      </c>
      <c r="M26" s="3" t="s">
        <v>425</v>
      </c>
      <c r="N26" s="3" t="s">
        <v>65</v>
      </c>
      <c r="O26" s="3" t="s">
        <v>2929</v>
      </c>
      <c r="P26" s="4"/>
      <c r="Q26" s="4"/>
      <c r="R26" s="3" t="s">
        <v>3121</v>
      </c>
    </row>
    <row r="27" spans="1:18" x14ac:dyDescent="0.3">
      <c r="A27" s="3">
        <v>25</v>
      </c>
      <c r="B27" s="3" t="s">
        <v>450</v>
      </c>
      <c r="C27" s="3">
        <v>2024</v>
      </c>
      <c r="D27" s="3" t="s">
        <v>451</v>
      </c>
      <c r="E27" s="3" t="s">
        <v>452</v>
      </c>
      <c r="F27" s="3" t="s">
        <v>453</v>
      </c>
      <c r="G27" s="3" t="s">
        <v>456</v>
      </c>
      <c r="H27" s="3" t="s">
        <v>457</v>
      </c>
      <c r="I27" s="3"/>
      <c r="J27" s="3" t="s">
        <v>61</v>
      </c>
      <c r="K27" s="3" t="s">
        <v>62</v>
      </c>
      <c r="L27" s="3">
        <v>0</v>
      </c>
      <c r="M27" s="3" t="s">
        <v>447</v>
      </c>
      <c r="N27" s="3" t="s">
        <v>65</v>
      </c>
      <c r="O27" s="3" t="s">
        <v>2928</v>
      </c>
      <c r="P27" s="3" t="s">
        <v>2928</v>
      </c>
      <c r="Q27" s="3" t="s">
        <v>2929</v>
      </c>
      <c r="R27" s="3" t="s">
        <v>3121</v>
      </c>
    </row>
    <row r="28" spans="1:18" x14ac:dyDescent="0.3">
      <c r="A28" s="3">
        <v>26</v>
      </c>
      <c r="B28" s="3" t="s">
        <v>466</v>
      </c>
      <c r="C28" s="3">
        <v>2023</v>
      </c>
      <c r="D28" s="3" t="s">
        <v>467</v>
      </c>
      <c r="E28" s="3"/>
      <c r="F28" s="3" t="s">
        <v>468</v>
      </c>
      <c r="G28" s="3" t="s">
        <v>471</v>
      </c>
      <c r="H28" s="3"/>
      <c r="I28" s="3" t="s">
        <v>472</v>
      </c>
      <c r="J28" s="3" t="s">
        <v>61</v>
      </c>
      <c r="K28" s="3" t="s">
        <v>105</v>
      </c>
      <c r="L28" s="3">
        <v>5</v>
      </c>
      <c r="M28" s="3" t="s">
        <v>463</v>
      </c>
      <c r="N28" s="3" t="s">
        <v>65</v>
      </c>
      <c r="O28" s="3" t="s">
        <v>2928</v>
      </c>
      <c r="P28" s="3" t="s">
        <v>2928</v>
      </c>
      <c r="Q28" s="3" t="s">
        <v>2929</v>
      </c>
      <c r="R28" s="3" t="s">
        <v>3121</v>
      </c>
    </row>
    <row r="29" spans="1:18" x14ac:dyDescent="0.3">
      <c r="A29" s="3">
        <v>27</v>
      </c>
      <c r="B29" s="3" t="s">
        <v>484</v>
      </c>
      <c r="C29" s="3">
        <v>2022</v>
      </c>
      <c r="D29" s="3" t="s">
        <v>226</v>
      </c>
      <c r="E29" s="3" t="s">
        <v>485</v>
      </c>
      <c r="F29" s="3" t="s">
        <v>486</v>
      </c>
      <c r="G29" s="3" t="s">
        <v>489</v>
      </c>
      <c r="H29" s="3" t="s">
        <v>490</v>
      </c>
      <c r="I29" s="3" t="s">
        <v>491</v>
      </c>
      <c r="J29" s="3" t="s">
        <v>61</v>
      </c>
      <c r="K29" s="3" t="s">
        <v>62</v>
      </c>
      <c r="L29" s="3">
        <v>5</v>
      </c>
      <c r="M29" s="3" t="s">
        <v>481</v>
      </c>
      <c r="N29" s="3" t="s">
        <v>65</v>
      </c>
      <c r="O29" s="3" t="s">
        <v>2929</v>
      </c>
      <c r="P29" s="4"/>
      <c r="Q29" s="4"/>
      <c r="R29" s="3" t="s">
        <v>3121</v>
      </c>
    </row>
    <row r="30" spans="1:18" x14ac:dyDescent="0.3">
      <c r="A30" s="3">
        <v>28</v>
      </c>
      <c r="B30" s="3" t="s">
        <v>497</v>
      </c>
      <c r="C30" s="3">
        <v>2024</v>
      </c>
      <c r="D30" s="3" t="s">
        <v>498</v>
      </c>
      <c r="E30" s="3"/>
      <c r="F30" s="3" t="s">
        <v>499</v>
      </c>
      <c r="G30" s="3" t="s">
        <v>500</v>
      </c>
      <c r="H30" s="3"/>
      <c r="I30" s="3"/>
      <c r="J30" s="3" t="s">
        <v>61</v>
      </c>
      <c r="K30" s="3" t="s">
        <v>362</v>
      </c>
      <c r="L30" s="3">
        <v>0</v>
      </c>
      <c r="M30" s="3"/>
      <c r="N30" s="3" t="s">
        <v>65</v>
      </c>
      <c r="O30" s="3" t="s">
        <v>2929</v>
      </c>
      <c r="P30" s="4"/>
      <c r="Q30" s="4"/>
      <c r="R30" s="3" t="s">
        <v>3121</v>
      </c>
    </row>
    <row r="31" spans="1:18" x14ac:dyDescent="0.3">
      <c r="A31" s="3">
        <v>29</v>
      </c>
      <c r="B31" s="3" t="s">
        <v>507</v>
      </c>
      <c r="C31" s="3">
        <v>2023</v>
      </c>
      <c r="D31" s="3" t="s">
        <v>508</v>
      </c>
      <c r="E31" s="3"/>
      <c r="F31" s="3" t="s">
        <v>509</v>
      </c>
      <c r="G31" s="3" t="s">
        <v>510</v>
      </c>
      <c r="H31" s="3"/>
      <c r="I31" s="3"/>
      <c r="J31" s="3" t="s">
        <v>61</v>
      </c>
      <c r="K31" s="3" t="s">
        <v>362</v>
      </c>
      <c r="L31" s="3">
        <v>0</v>
      </c>
      <c r="M31" s="3"/>
      <c r="N31" s="3" t="s">
        <v>65</v>
      </c>
      <c r="O31" s="3" t="s">
        <v>2929</v>
      </c>
      <c r="P31" s="4"/>
      <c r="Q31" s="4"/>
      <c r="R31" s="3" t="s">
        <v>3121</v>
      </c>
    </row>
    <row r="32" spans="1:18" x14ac:dyDescent="0.3">
      <c r="A32" s="3">
        <v>30</v>
      </c>
      <c r="B32" s="3" t="s">
        <v>519</v>
      </c>
      <c r="C32" s="3">
        <v>2020</v>
      </c>
      <c r="D32" s="3" t="s">
        <v>520</v>
      </c>
      <c r="E32" s="3" t="s">
        <v>521</v>
      </c>
      <c r="F32" s="3" t="s">
        <v>522</v>
      </c>
      <c r="G32" s="3" t="s">
        <v>523</v>
      </c>
      <c r="H32" s="3" t="s">
        <v>524</v>
      </c>
      <c r="I32" s="3" t="s">
        <v>525</v>
      </c>
      <c r="J32" s="3" t="s">
        <v>61</v>
      </c>
      <c r="K32" s="3" t="s">
        <v>62</v>
      </c>
      <c r="L32" s="3">
        <v>12</v>
      </c>
      <c r="M32" s="3" t="s">
        <v>518</v>
      </c>
      <c r="N32" s="3" t="s">
        <v>65</v>
      </c>
      <c r="O32" s="3" t="s">
        <v>2929</v>
      </c>
      <c r="P32" s="4"/>
      <c r="Q32" s="4"/>
      <c r="R32" s="3" t="s">
        <v>3121</v>
      </c>
    </row>
    <row r="33" spans="1:18" x14ac:dyDescent="0.3">
      <c r="A33" s="3">
        <v>31</v>
      </c>
      <c r="B33" s="3" t="s">
        <v>3193</v>
      </c>
      <c r="C33" s="3">
        <v>2022</v>
      </c>
      <c r="D33" s="3" t="s">
        <v>226</v>
      </c>
      <c r="E33" s="3" t="s">
        <v>3198</v>
      </c>
      <c r="F33" s="3" t="s">
        <v>3199</v>
      </c>
      <c r="G33" s="3" t="s">
        <v>3205</v>
      </c>
      <c r="H33" s="3" t="s">
        <v>3206</v>
      </c>
      <c r="I33" s="3" t="s">
        <v>3207</v>
      </c>
      <c r="J33" s="3" t="s">
        <v>61</v>
      </c>
      <c r="K33" s="3" t="s">
        <v>638</v>
      </c>
      <c r="L33" s="3">
        <v>23</v>
      </c>
      <c r="M33" s="3" t="s">
        <v>3214</v>
      </c>
      <c r="N33" s="3" t="s">
        <v>65</v>
      </c>
      <c r="O33" s="3" t="s">
        <v>2928</v>
      </c>
      <c r="P33" s="3" t="s">
        <v>2929</v>
      </c>
      <c r="Q33" s="4"/>
      <c r="R33" s="3" t="s">
        <v>3121</v>
      </c>
    </row>
    <row r="34" spans="1:18" x14ac:dyDescent="0.3">
      <c r="A34" s="3">
        <v>32</v>
      </c>
      <c r="B34" s="3" t="s">
        <v>2964</v>
      </c>
      <c r="C34" s="3">
        <v>2022</v>
      </c>
      <c r="D34" s="3" t="s">
        <v>773</v>
      </c>
      <c r="E34" s="3" t="s">
        <v>2913</v>
      </c>
      <c r="F34" s="3" t="s">
        <v>2965</v>
      </c>
      <c r="G34" s="3" t="s">
        <v>2966</v>
      </c>
      <c r="H34" s="3" t="s">
        <v>2967</v>
      </c>
      <c r="I34" s="3"/>
      <c r="J34" s="3" t="s">
        <v>61</v>
      </c>
      <c r="K34" s="3" t="s">
        <v>62</v>
      </c>
      <c r="L34" s="3">
        <v>130</v>
      </c>
      <c r="M34" s="3" t="s">
        <v>2968</v>
      </c>
      <c r="N34" s="3" t="s">
        <v>65</v>
      </c>
      <c r="O34" s="3" t="s">
        <v>2928</v>
      </c>
      <c r="P34" s="3" t="s">
        <v>2928</v>
      </c>
      <c r="Q34" s="3" t="s">
        <v>2928</v>
      </c>
      <c r="R34" s="3" t="s">
        <v>3122</v>
      </c>
    </row>
    <row r="35" spans="1:18" x14ac:dyDescent="0.3">
      <c r="A35" s="3">
        <v>33</v>
      </c>
      <c r="B35" s="3" t="s">
        <v>534</v>
      </c>
      <c r="C35" s="3">
        <v>2021</v>
      </c>
      <c r="D35" s="3" t="s">
        <v>535</v>
      </c>
      <c r="E35" s="3" t="s">
        <v>537</v>
      </c>
      <c r="F35" s="3" t="s">
        <v>538</v>
      </c>
      <c r="G35" s="3" t="s">
        <v>541</v>
      </c>
      <c r="H35" s="3" t="s">
        <v>542</v>
      </c>
      <c r="I35" s="3" t="s">
        <v>543</v>
      </c>
      <c r="J35" s="3" t="s">
        <v>61</v>
      </c>
      <c r="K35" s="3" t="s">
        <v>105</v>
      </c>
      <c r="L35" s="3">
        <v>11</v>
      </c>
      <c r="M35" s="3" t="s">
        <v>531</v>
      </c>
      <c r="N35" s="3" t="s">
        <v>65</v>
      </c>
      <c r="O35" s="3" t="s">
        <v>2928</v>
      </c>
      <c r="P35" s="3" t="s">
        <v>2928</v>
      </c>
      <c r="Q35" s="3" t="s">
        <v>2929</v>
      </c>
      <c r="R35" s="3" t="s">
        <v>3121</v>
      </c>
    </row>
    <row r="36" spans="1:18" x14ac:dyDescent="0.3">
      <c r="A36" s="3">
        <v>34</v>
      </c>
      <c r="B36" s="3" t="s">
        <v>553</v>
      </c>
      <c r="C36" s="3">
        <v>2023</v>
      </c>
      <c r="D36" s="3" t="s">
        <v>554</v>
      </c>
      <c r="E36" s="3"/>
      <c r="F36" s="3" t="s">
        <v>556</v>
      </c>
      <c r="G36" s="3" t="s">
        <v>557</v>
      </c>
      <c r="H36" s="3"/>
      <c r="I36" s="3"/>
      <c r="J36" s="3" t="s">
        <v>61</v>
      </c>
      <c r="K36" s="3" t="s">
        <v>362</v>
      </c>
      <c r="L36" s="3">
        <v>0</v>
      </c>
      <c r="M36" s="3"/>
      <c r="N36" s="3" t="s">
        <v>65</v>
      </c>
      <c r="O36" s="3" t="s">
        <v>2929</v>
      </c>
      <c r="P36" s="4"/>
      <c r="Q36" s="4"/>
      <c r="R36" s="3" t="s">
        <v>3121</v>
      </c>
    </row>
    <row r="37" spans="1:18" x14ac:dyDescent="0.3">
      <c r="A37" s="3">
        <v>35</v>
      </c>
      <c r="B37" s="3" t="s">
        <v>567</v>
      </c>
      <c r="C37" s="3">
        <v>2023</v>
      </c>
      <c r="D37" s="3" t="s">
        <v>568</v>
      </c>
      <c r="E37" s="3" t="s">
        <v>569</v>
      </c>
      <c r="F37" s="3" t="s">
        <v>570</v>
      </c>
      <c r="G37" s="3" t="s">
        <v>573</v>
      </c>
      <c r="H37" s="3" t="s">
        <v>574</v>
      </c>
      <c r="I37" s="3" t="s">
        <v>575</v>
      </c>
      <c r="J37" s="3" t="s">
        <v>61</v>
      </c>
      <c r="K37" s="3" t="s">
        <v>105</v>
      </c>
      <c r="L37" s="3">
        <v>0</v>
      </c>
      <c r="M37" s="3" t="s">
        <v>564</v>
      </c>
      <c r="N37" s="3" t="s">
        <v>65</v>
      </c>
      <c r="O37" s="3" t="s">
        <v>2928</v>
      </c>
      <c r="P37" s="3" t="s">
        <v>2929</v>
      </c>
      <c r="Q37" s="4"/>
      <c r="R37" s="3" t="s">
        <v>3121</v>
      </c>
    </row>
    <row r="38" spans="1:18" x14ac:dyDescent="0.3">
      <c r="A38" s="3">
        <v>36</v>
      </c>
      <c r="B38" s="3" t="s">
        <v>588</v>
      </c>
      <c r="C38" s="3">
        <v>2023</v>
      </c>
      <c r="D38" s="3" t="s">
        <v>588</v>
      </c>
      <c r="E38" s="3"/>
      <c r="F38" s="3" t="s">
        <v>589</v>
      </c>
      <c r="G38" s="3" t="s">
        <v>590</v>
      </c>
      <c r="H38" s="3"/>
      <c r="I38" s="3"/>
      <c r="J38" s="3" t="s">
        <v>61</v>
      </c>
      <c r="K38" s="3" t="s">
        <v>362</v>
      </c>
      <c r="L38" s="3">
        <v>0</v>
      </c>
      <c r="M38" s="3"/>
      <c r="N38" s="3" t="s">
        <v>65</v>
      </c>
      <c r="O38" s="3" t="s">
        <v>2929</v>
      </c>
      <c r="P38" s="4"/>
      <c r="Q38" s="4"/>
      <c r="R38" s="3" t="s">
        <v>3121</v>
      </c>
    </row>
    <row r="39" spans="1:18" x14ac:dyDescent="0.3">
      <c r="A39" s="3">
        <v>37</v>
      </c>
      <c r="B39" s="3" t="s">
        <v>599</v>
      </c>
      <c r="C39" s="3">
        <v>2023</v>
      </c>
      <c r="D39" s="3" t="s">
        <v>600</v>
      </c>
      <c r="E39" s="3" t="s">
        <v>601</v>
      </c>
      <c r="F39" s="3" t="s">
        <v>602</v>
      </c>
      <c r="G39" s="3" t="s">
        <v>605</v>
      </c>
      <c r="H39" s="3" t="s">
        <v>606</v>
      </c>
      <c r="I39" s="3" t="s">
        <v>607</v>
      </c>
      <c r="J39" s="3" t="s">
        <v>61</v>
      </c>
      <c r="K39" s="3" t="s">
        <v>105</v>
      </c>
      <c r="L39" s="3">
        <v>1</v>
      </c>
      <c r="M39" s="3" t="s">
        <v>596</v>
      </c>
      <c r="N39" s="3" t="s">
        <v>65</v>
      </c>
      <c r="O39" s="3" t="s">
        <v>2928</v>
      </c>
      <c r="P39" s="3" t="s">
        <v>2928</v>
      </c>
      <c r="Q39" s="3" t="s">
        <v>2928</v>
      </c>
      <c r="R39" s="3" t="s">
        <v>3122</v>
      </c>
    </row>
    <row r="40" spans="1:18" x14ac:dyDescent="0.3">
      <c r="A40" s="3">
        <v>38</v>
      </c>
      <c r="B40" s="3" t="s">
        <v>622</v>
      </c>
      <c r="C40" s="3">
        <v>2023</v>
      </c>
      <c r="D40" s="3" t="s">
        <v>623</v>
      </c>
      <c r="E40" s="3" t="s">
        <v>624</v>
      </c>
      <c r="F40" s="3" t="s">
        <v>625</v>
      </c>
      <c r="G40" s="3" t="s">
        <v>628</v>
      </c>
      <c r="H40" s="3" t="s">
        <v>629</v>
      </c>
      <c r="I40" s="3"/>
      <c r="J40" s="3" t="s">
        <v>61</v>
      </c>
      <c r="K40" s="3" t="s">
        <v>638</v>
      </c>
      <c r="L40" s="3">
        <v>3</v>
      </c>
      <c r="M40" s="3" t="s">
        <v>619</v>
      </c>
      <c r="N40" s="3" t="s">
        <v>65</v>
      </c>
      <c r="O40" s="3" t="s">
        <v>2929</v>
      </c>
      <c r="P40" s="4"/>
      <c r="Q40" s="4"/>
      <c r="R40" s="3" t="s">
        <v>3121</v>
      </c>
    </row>
    <row r="41" spans="1:18" x14ac:dyDescent="0.3">
      <c r="A41" s="3">
        <v>39</v>
      </c>
      <c r="B41" s="3" t="s">
        <v>3194</v>
      </c>
      <c r="C41" s="3">
        <v>2020</v>
      </c>
      <c r="D41" s="3" t="s">
        <v>3195</v>
      </c>
      <c r="E41" s="3" t="s">
        <v>3200</v>
      </c>
      <c r="F41" s="3" t="s">
        <v>3201</v>
      </c>
      <c r="G41" s="3" t="s">
        <v>3208</v>
      </c>
      <c r="H41" s="3" t="s">
        <v>3209</v>
      </c>
      <c r="I41" s="3" t="s">
        <v>3210</v>
      </c>
      <c r="J41" s="3" t="s">
        <v>61</v>
      </c>
      <c r="K41" s="3" t="s">
        <v>638</v>
      </c>
      <c r="L41" s="3">
        <v>727</v>
      </c>
      <c r="M41" s="3" t="s">
        <v>3217</v>
      </c>
      <c r="N41" s="3" t="s">
        <v>65</v>
      </c>
      <c r="O41" s="3" t="s">
        <v>2928</v>
      </c>
      <c r="P41" s="3" t="s">
        <v>2929</v>
      </c>
      <c r="Q41" s="4"/>
      <c r="R41" s="3" t="s">
        <v>3121</v>
      </c>
    </row>
    <row r="42" spans="1:18" x14ac:dyDescent="0.3">
      <c r="A42" s="3">
        <v>40</v>
      </c>
      <c r="B42" s="3" t="s">
        <v>647</v>
      </c>
      <c r="C42" s="3">
        <v>2013</v>
      </c>
      <c r="D42" s="3" t="s">
        <v>535</v>
      </c>
      <c r="E42" s="3" t="s">
        <v>649</v>
      </c>
      <c r="F42" s="3" t="s">
        <v>650</v>
      </c>
      <c r="G42" s="3" t="s">
        <v>653</v>
      </c>
      <c r="H42" s="3"/>
      <c r="I42" s="3" t="s">
        <v>654</v>
      </c>
      <c r="J42" s="3" t="s">
        <v>61</v>
      </c>
      <c r="K42" s="3" t="s">
        <v>105</v>
      </c>
      <c r="L42" s="3">
        <v>2</v>
      </c>
      <c r="M42" s="3" t="s">
        <v>644</v>
      </c>
      <c r="N42" s="3" t="s">
        <v>65</v>
      </c>
      <c r="O42" s="3" t="s">
        <v>2928</v>
      </c>
      <c r="P42" s="3" t="s">
        <v>2929</v>
      </c>
      <c r="Q42" s="4"/>
      <c r="R42" s="3" t="s">
        <v>3121</v>
      </c>
    </row>
    <row r="43" spans="1:18" x14ac:dyDescent="0.3">
      <c r="A43" s="3">
        <v>41</v>
      </c>
      <c r="B43" s="3" t="s">
        <v>665</v>
      </c>
      <c r="C43" s="3">
        <v>2024</v>
      </c>
      <c r="D43" s="3" t="s">
        <v>666</v>
      </c>
      <c r="E43" s="3" t="s">
        <v>667</v>
      </c>
      <c r="F43" s="3" t="s">
        <v>668</v>
      </c>
      <c r="G43" s="3" t="s">
        <v>671</v>
      </c>
      <c r="H43" s="3" t="s">
        <v>672</v>
      </c>
      <c r="I43" s="3" t="s">
        <v>673</v>
      </c>
      <c r="J43" s="3" t="s">
        <v>61</v>
      </c>
      <c r="K43" s="3" t="s">
        <v>62</v>
      </c>
      <c r="L43" s="3">
        <v>0</v>
      </c>
      <c r="M43" s="3" t="s">
        <v>662</v>
      </c>
      <c r="N43" s="3" t="s">
        <v>65</v>
      </c>
      <c r="O43" s="3" t="s">
        <v>2928</v>
      </c>
      <c r="P43" s="3" t="s">
        <v>2928</v>
      </c>
      <c r="Q43" s="3" t="s">
        <v>2929</v>
      </c>
      <c r="R43" s="3" t="s">
        <v>3121</v>
      </c>
    </row>
    <row r="44" spans="1:18" x14ac:dyDescent="0.3">
      <c r="A44" s="3">
        <v>42</v>
      </c>
      <c r="B44" s="3" t="s">
        <v>682</v>
      </c>
      <c r="C44" s="3">
        <v>2024</v>
      </c>
      <c r="D44" s="3" t="s">
        <v>683</v>
      </c>
      <c r="E44" s="3" t="s">
        <v>684</v>
      </c>
      <c r="F44" s="3" t="s">
        <v>685</v>
      </c>
      <c r="G44" s="3" t="s">
        <v>688</v>
      </c>
      <c r="H44" s="3"/>
      <c r="I44" s="3" t="s">
        <v>689</v>
      </c>
      <c r="J44" s="3" t="s">
        <v>61</v>
      </c>
      <c r="K44" s="3" t="s">
        <v>105</v>
      </c>
      <c r="L44" s="3">
        <v>0</v>
      </c>
      <c r="M44" s="3" t="s">
        <v>679</v>
      </c>
      <c r="N44" s="3" t="s">
        <v>65</v>
      </c>
      <c r="O44" s="3" t="s">
        <v>2928</v>
      </c>
      <c r="P44" s="3" t="s">
        <v>2929</v>
      </c>
      <c r="Q44" s="4"/>
      <c r="R44" s="3" t="s">
        <v>3121</v>
      </c>
    </row>
    <row r="45" spans="1:18" x14ac:dyDescent="0.3">
      <c r="A45" s="3">
        <v>43</v>
      </c>
      <c r="B45" s="3" t="s">
        <v>701</v>
      </c>
      <c r="C45" s="3">
        <v>2020</v>
      </c>
      <c r="D45" s="3" t="s">
        <v>702</v>
      </c>
      <c r="E45" s="3" t="s">
        <v>703</v>
      </c>
      <c r="F45" s="3" t="s">
        <v>704</v>
      </c>
      <c r="G45" s="3" t="s">
        <v>707</v>
      </c>
      <c r="H45" s="3" t="s">
        <v>708</v>
      </c>
      <c r="I45" s="3"/>
      <c r="J45" s="3" t="s">
        <v>61</v>
      </c>
      <c r="K45" s="3" t="s">
        <v>62</v>
      </c>
      <c r="L45" s="3">
        <v>41</v>
      </c>
      <c r="M45" s="3" t="s">
        <v>698</v>
      </c>
      <c r="N45" s="3" t="s">
        <v>65</v>
      </c>
      <c r="O45" s="3" t="s">
        <v>2928</v>
      </c>
      <c r="P45" s="3" t="s">
        <v>2929</v>
      </c>
      <c r="Q45" s="4"/>
      <c r="R45" s="3" t="s">
        <v>3121</v>
      </c>
    </row>
    <row r="46" spans="1:18" x14ac:dyDescent="0.3">
      <c r="A46" s="3">
        <v>44</v>
      </c>
      <c r="B46" s="3" t="s">
        <v>719</v>
      </c>
      <c r="C46" s="3">
        <v>1994</v>
      </c>
      <c r="D46" s="3" t="s">
        <v>429</v>
      </c>
      <c r="E46" s="3" t="s">
        <v>722</v>
      </c>
      <c r="F46" s="3" t="s">
        <v>723</v>
      </c>
      <c r="G46" s="3" t="s">
        <v>726</v>
      </c>
      <c r="H46" s="3"/>
      <c r="I46" s="3" t="s">
        <v>727</v>
      </c>
      <c r="J46" s="3" t="s">
        <v>61</v>
      </c>
      <c r="K46" s="3" t="s">
        <v>105</v>
      </c>
      <c r="L46" s="3">
        <v>21</v>
      </c>
      <c r="M46" s="3" t="s">
        <v>716</v>
      </c>
      <c r="N46" s="3" t="s">
        <v>65</v>
      </c>
      <c r="O46" s="3" t="s">
        <v>2929</v>
      </c>
      <c r="P46" s="4"/>
      <c r="Q46" s="4"/>
      <c r="R46" s="3" t="s">
        <v>3121</v>
      </c>
    </row>
    <row r="47" spans="1:18" x14ac:dyDescent="0.3">
      <c r="A47" s="3">
        <v>45</v>
      </c>
      <c r="B47" s="3" t="s">
        <v>738</v>
      </c>
      <c r="C47" s="3">
        <v>2022</v>
      </c>
      <c r="D47" s="3" t="s">
        <v>739</v>
      </c>
      <c r="E47" s="3" t="s">
        <v>740</v>
      </c>
      <c r="F47" s="3" t="s">
        <v>741</v>
      </c>
      <c r="G47" s="3" t="s">
        <v>744</v>
      </c>
      <c r="H47" s="3" t="s">
        <v>745</v>
      </c>
      <c r="I47" s="3"/>
      <c r="J47" s="3" t="s">
        <v>61</v>
      </c>
      <c r="K47" s="3" t="s">
        <v>62</v>
      </c>
      <c r="L47" s="3">
        <v>5</v>
      </c>
      <c r="M47" s="3" t="s">
        <v>735</v>
      </c>
      <c r="N47" s="3" t="s">
        <v>65</v>
      </c>
      <c r="O47" s="3" t="s">
        <v>2928</v>
      </c>
      <c r="P47" s="3" t="s">
        <v>2928</v>
      </c>
      <c r="Q47" s="3" t="s">
        <v>2928</v>
      </c>
      <c r="R47" s="3" t="s">
        <v>3122</v>
      </c>
    </row>
    <row r="48" spans="1:18" x14ac:dyDescent="0.3">
      <c r="A48" s="3">
        <v>46</v>
      </c>
      <c r="B48" s="3" t="s">
        <v>3064</v>
      </c>
      <c r="C48" s="3">
        <v>2023</v>
      </c>
      <c r="D48" s="3" t="s">
        <v>3065</v>
      </c>
      <c r="E48" s="3" t="s">
        <v>3066</v>
      </c>
      <c r="F48" s="3" t="s">
        <v>3067</v>
      </c>
      <c r="G48" s="3" t="s">
        <v>3068</v>
      </c>
      <c r="H48" s="3" t="s">
        <v>3069</v>
      </c>
      <c r="I48" s="3"/>
      <c r="J48" s="3" t="s">
        <v>61</v>
      </c>
      <c r="K48" s="3" t="s">
        <v>62</v>
      </c>
      <c r="L48" s="3">
        <v>12</v>
      </c>
      <c r="M48" s="3" t="s">
        <v>3070</v>
      </c>
      <c r="N48" s="3" t="s">
        <v>65</v>
      </c>
      <c r="O48" s="3" t="s">
        <v>2928</v>
      </c>
      <c r="P48" s="3" t="s">
        <v>2929</v>
      </c>
      <c r="Q48" s="4"/>
      <c r="R48" s="3" t="s">
        <v>3121</v>
      </c>
    </row>
    <row r="49" spans="1:18" x14ac:dyDescent="0.3">
      <c r="A49" s="3">
        <v>47</v>
      </c>
      <c r="B49" s="3" t="s">
        <v>753</v>
      </c>
      <c r="C49" s="3">
        <v>2022</v>
      </c>
      <c r="D49" s="3" t="s">
        <v>754</v>
      </c>
      <c r="E49" s="3" t="s">
        <v>755</v>
      </c>
      <c r="F49" s="3" t="s">
        <v>756</v>
      </c>
      <c r="G49" s="3" t="s">
        <v>759</v>
      </c>
      <c r="H49" s="3" t="s">
        <v>760</v>
      </c>
      <c r="I49" s="3" t="s">
        <v>761</v>
      </c>
      <c r="J49" s="3" t="s">
        <v>61</v>
      </c>
      <c r="K49" s="3" t="s">
        <v>62</v>
      </c>
      <c r="L49" s="3">
        <v>12</v>
      </c>
      <c r="M49" s="3" t="s">
        <v>750</v>
      </c>
      <c r="N49" s="3" t="s">
        <v>65</v>
      </c>
      <c r="O49" s="3" t="s">
        <v>2928</v>
      </c>
      <c r="P49" s="3" t="s">
        <v>2928</v>
      </c>
      <c r="Q49" s="3" t="s">
        <v>2929</v>
      </c>
      <c r="R49" s="3" t="s">
        <v>3121</v>
      </c>
    </row>
    <row r="50" spans="1:18" x14ac:dyDescent="0.3">
      <c r="A50" s="3">
        <v>48</v>
      </c>
      <c r="B50" s="3" t="s">
        <v>772</v>
      </c>
      <c r="C50" s="3">
        <v>2024</v>
      </c>
      <c r="D50" s="3" t="s">
        <v>773</v>
      </c>
      <c r="E50" s="3" t="s">
        <v>774</v>
      </c>
      <c r="F50" s="3" t="s">
        <v>775</v>
      </c>
      <c r="G50" s="3" t="s">
        <v>778</v>
      </c>
      <c r="H50" s="3" t="s">
        <v>779</v>
      </c>
      <c r="I50" s="3"/>
      <c r="J50" s="3" t="s">
        <v>61</v>
      </c>
      <c r="K50" s="3" t="s">
        <v>62</v>
      </c>
      <c r="L50" s="3">
        <v>1</v>
      </c>
      <c r="M50" s="3" t="s">
        <v>769</v>
      </c>
      <c r="N50" s="3" t="s">
        <v>65</v>
      </c>
      <c r="O50" s="3" t="s">
        <v>2928</v>
      </c>
      <c r="P50" s="3" t="s">
        <v>2928</v>
      </c>
      <c r="Q50" s="3" t="s">
        <v>2928</v>
      </c>
      <c r="R50" s="3" t="s">
        <v>3122</v>
      </c>
    </row>
    <row r="51" spans="1:18" x14ac:dyDescent="0.3">
      <c r="A51" s="3">
        <v>49</v>
      </c>
      <c r="B51" s="3" t="s">
        <v>789</v>
      </c>
      <c r="C51" s="3">
        <v>2018</v>
      </c>
      <c r="D51" s="3" t="s">
        <v>790</v>
      </c>
      <c r="E51" s="3" t="s">
        <v>791</v>
      </c>
      <c r="F51" s="3" t="s">
        <v>792</v>
      </c>
      <c r="G51" s="3" t="s">
        <v>795</v>
      </c>
      <c r="H51" s="3" t="s">
        <v>796</v>
      </c>
      <c r="I51" s="3" t="s">
        <v>797</v>
      </c>
      <c r="J51" s="3" t="s">
        <v>61</v>
      </c>
      <c r="K51" s="3" t="s">
        <v>105</v>
      </c>
      <c r="L51" s="3">
        <v>1</v>
      </c>
      <c r="M51" s="3" t="s">
        <v>786</v>
      </c>
      <c r="N51" s="3" t="s">
        <v>65</v>
      </c>
      <c r="O51" s="3" t="s">
        <v>2928</v>
      </c>
      <c r="P51" s="3" t="s">
        <v>2929</v>
      </c>
      <c r="Q51" s="4"/>
      <c r="R51" s="3" t="s">
        <v>3121</v>
      </c>
    </row>
    <row r="52" spans="1:18" x14ac:dyDescent="0.3">
      <c r="A52" s="3">
        <v>50</v>
      </c>
      <c r="B52" s="3" t="s">
        <v>807</v>
      </c>
      <c r="C52" s="3">
        <v>2023</v>
      </c>
      <c r="D52" s="3" t="s">
        <v>808</v>
      </c>
      <c r="E52" s="3"/>
      <c r="F52" s="3" t="s">
        <v>809</v>
      </c>
      <c r="G52" s="3" t="s">
        <v>812</v>
      </c>
      <c r="H52" s="3" t="s">
        <v>813</v>
      </c>
      <c r="I52" s="3" t="s">
        <v>814</v>
      </c>
      <c r="J52" s="3" t="s">
        <v>61</v>
      </c>
      <c r="K52" s="3" t="s">
        <v>105</v>
      </c>
      <c r="L52" s="3">
        <v>0</v>
      </c>
      <c r="M52" s="3" t="s">
        <v>804</v>
      </c>
      <c r="N52" s="3" t="s">
        <v>65</v>
      </c>
      <c r="O52" s="3" t="s">
        <v>2928</v>
      </c>
      <c r="P52" s="3" t="s">
        <v>2929</v>
      </c>
      <c r="Q52" s="4"/>
      <c r="R52" s="3" t="s">
        <v>3121</v>
      </c>
    </row>
    <row r="53" spans="1:18" x14ac:dyDescent="0.3">
      <c r="A53" s="3">
        <v>51</v>
      </c>
      <c r="B53" s="3" t="s">
        <v>826</v>
      </c>
      <c r="C53" s="3">
        <v>2022</v>
      </c>
      <c r="D53" s="3" t="s">
        <v>827</v>
      </c>
      <c r="E53" s="3" t="s">
        <v>828</v>
      </c>
      <c r="F53" s="3" t="s">
        <v>829</v>
      </c>
      <c r="G53" s="3" t="s">
        <v>832</v>
      </c>
      <c r="H53" s="3" t="s">
        <v>833</v>
      </c>
      <c r="I53" s="3" t="s">
        <v>834</v>
      </c>
      <c r="J53" s="3" t="s">
        <v>61</v>
      </c>
      <c r="K53" s="3" t="s">
        <v>62</v>
      </c>
      <c r="L53" s="3">
        <v>5</v>
      </c>
      <c r="M53" s="3" t="s">
        <v>823</v>
      </c>
      <c r="N53" s="3" t="s">
        <v>65</v>
      </c>
      <c r="O53" s="3" t="s">
        <v>2928</v>
      </c>
      <c r="P53" s="3" t="s">
        <v>2928</v>
      </c>
      <c r="Q53" s="3" t="s">
        <v>2929</v>
      </c>
      <c r="R53" s="3" t="s">
        <v>3121</v>
      </c>
    </row>
    <row r="54" spans="1:18" x14ac:dyDescent="0.3">
      <c r="A54" s="3">
        <v>52</v>
      </c>
      <c r="B54" s="3" t="s">
        <v>843</v>
      </c>
      <c r="C54" s="3">
        <v>2007</v>
      </c>
      <c r="D54" s="3" t="s">
        <v>844</v>
      </c>
      <c r="E54" s="3"/>
      <c r="F54" s="3" t="s">
        <v>845</v>
      </c>
      <c r="G54" s="3" t="s">
        <v>848</v>
      </c>
      <c r="H54" s="3" t="s">
        <v>849</v>
      </c>
      <c r="I54" s="3" t="s">
        <v>850</v>
      </c>
      <c r="J54" s="3" t="s">
        <v>61</v>
      </c>
      <c r="K54" s="3" t="s">
        <v>62</v>
      </c>
      <c r="L54" s="3">
        <v>3</v>
      </c>
      <c r="M54" s="3" t="s">
        <v>840</v>
      </c>
      <c r="N54" s="3" t="s">
        <v>65</v>
      </c>
      <c r="O54" s="3" t="s">
        <v>2929</v>
      </c>
      <c r="P54" s="4"/>
      <c r="Q54" s="4"/>
      <c r="R54" s="3" t="s">
        <v>3121</v>
      </c>
    </row>
    <row r="55" spans="1:18" x14ac:dyDescent="0.3">
      <c r="A55" s="3">
        <v>53</v>
      </c>
      <c r="B55" s="3" t="s">
        <v>3050</v>
      </c>
      <c r="C55" s="3">
        <v>2024</v>
      </c>
      <c r="D55" s="3" t="s">
        <v>3051</v>
      </c>
      <c r="E55" s="3" t="s">
        <v>3052</v>
      </c>
      <c r="F55" s="3" t="s">
        <v>3053</v>
      </c>
      <c r="G55" s="3" t="s">
        <v>3054</v>
      </c>
      <c r="H55" s="3" t="s">
        <v>3055</v>
      </c>
      <c r="I55" s="3"/>
      <c r="J55" s="3" t="s">
        <v>61</v>
      </c>
      <c r="K55" s="3" t="s">
        <v>3056</v>
      </c>
      <c r="L55" s="3">
        <v>2</v>
      </c>
      <c r="M55" s="3" t="s">
        <v>3057</v>
      </c>
      <c r="N55" s="3" t="s">
        <v>65</v>
      </c>
      <c r="O55" s="3" t="s">
        <v>2928</v>
      </c>
      <c r="P55" s="3" t="s">
        <v>2929</v>
      </c>
      <c r="Q55" s="4"/>
      <c r="R55" s="3" t="s">
        <v>3121</v>
      </c>
    </row>
    <row r="56" spans="1:18" x14ac:dyDescent="0.3">
      <c r="A56" s="3">
        <v>54</v>
      </c>
      <c r="B56" s="3" t="s">
        <v>863</v>
      </c>
      <c r="C56" s="3">
        <v>2023</v>
      </c>
      <c r="D56" s="3" t="s">
        <v>864</v>
      </c>
      <c r="E56" s="3" t="s">
        <v>865</v>
      </c>
      <c r="F56" s="3" t="s">
        <v>866</v>
      </c>
      <c r="G56" s="3" t="s">
        <v>869</v>
      </c>
      <c r="H56" s="3" t="s">
        <v>870</v>
      </c>
      <c r="I56" s="3" t="s">
        <v>871</v>
      </c>
      <c r="J56" s="3" t="s">
        <v>61</v>
      </c>
      <c r="K56" s="3" t="s">
        <v>105</v>
      </c>
      <c r="L56" s="3">
        <v>8</v>
      </c>
      <c r="M56" s="3" t="s">
        <v>860</v>
      </c>
      <c r="N56" s="3" t="s">
        <v>65</v>
      </c>
      <c r="O56" s="3" t="s">
        <v>2928</v>
      </c>
      <c r="P56" s="3" t="s">
        <v>2929</v>
      </c>
      <c r="Q56" s="4"/>
      <c r="R56" s="3" t="s">
        <v>3121</v>
      </c>
    </row>
    <row r="57" spans="1:18" x14ac:dyDescent="0.3">
      <c r="A57" s="3">
        <v>55</v>
      </c>
      <c r="B57" s="3" t="s">
        <v>885</v>
      </c>
      <c r="C57" s="3">
        <v>2022</v>
      </c>
      <c r="D57" s="3" t="s">
        <v>368</v>
      </c>
      <c r="E57" s="3" t="s">
        <v>886</v>
      </c>
      <c r="F57" s="3" t="s">
        <v>887</v>
      </c>
      <c r="G57" s="3" t="s">
        <v>890</v>
      </c>
      <c r="H57" s="3" t="s">
        <v>891</v>
      </c>
      <c r="I57" s="3" t="s">
        <v>892</v>
      </c>
      <c r="J57" s="3" t="s">
        <v>61</v>
      </c>
      <c r="K57" s="3" t="s">
        <v>105</v>
      </c>
      <c r="L57" s="3">
        <v>2</v>
      </c>
      <c r="M57" s="3" t="s">
        <v>882</v>
      </c>
      <c r="N57" s="3" t="s">
        <v>65</v>
      </c>
      <c r="O57" s="3" t="s">
        <v>2928</v>
      </c>
      <c r="P57" s="3" t="s">
        <v>2929</v>
      </c>
      <c r="Q57" s="4"/>
      <c r="R57" s="3" t="s">
        <v>3121</v>
      </c>
    </row>
    <row r="58" spans="1:18" x14ac:dyDescent="0.3">
      <c r="A58" s="3">
        <v>56</v>
      </c>
      <c r="B58" s="3" t="s">
        <v>905</v>
      </c>
      <c r="C58" s="3">
        <v>2024</v>
      </c>
      <c r="D58" s="3" t="s">
        <v>226</v>
      </c>
      <c r="E58" s="3" t="s">
        <v>906</v>
      </c>
      <c r="F58" s="3" t="s">
        <v>907</v>
      </c>
      <c r="G58" s="3" t="s">
        <v>910</v>
      </c>
      <c r="H58" s="3" t="s">
        <v>911</v>
      </c>
      <c r="I58" s="3" t="s">
        <v>912</v>
      </c>
      <c r="J58" s="3" t="s">
        <v>61</v>
      </c>
      <c r="K58" s="3" t="s">
        <v>62</v>
      </c>
      <c r="L58" s="3">
        <v>1</v>
      </c>
      <c r="M58" s="3" t="s">
        <v>902</v>
      </c>
      <c r="N58" s="3" t="s">
        <v>65</v>
      </c>
      <c r="O58" s="3" t="s">
        <v>2928</v>
      </c>
      <c r="P58" s="3" t="s">
        <v>2928</v>
      </c>
      <c r="Q58" s="3" t="s">
        <v>2928</v>
      </c>
      <c r="R58" s="3" t="s">
        <v>3122</v>
      </c>
    </row>
    <row r="59" spans="1:18" x14ac:dyDescent="0.3">
      <c r="A59" s="3">
        <v>57</v>
      </c>
      <c r="B59" s="3" t="s">
        <v>920</v>
      </c>
      <c r="C59" s="3">
        <v>2021</v>
      </c>
      <c r="D59" s="3" t="s">
        <v>921</v>
      </c>
      <c r="E59" s="3"/>
      <c r="F59" s="3" t="s">
        <v>922</v>
      </c>
      <c r="G59" s="3" t="s">
        <v>925</v>
      </c>
      <c r="H59" s="3" t="s">
        <v>926</v>
      </c>
      <c r="I59" s="3" t="s">
        <v>927</v>
      </c>
      <c r="J59" s="3" t="s">
        <v>61</v>
      </c>
      <c r="K59" s="3" t="s">
        <v>105</v>
      </c>
      <c r="L59" s="3">
        <v>0</v>
      </c>
      <c r="M59" s="3" t="s">
        <v>917</v>
      </c>
      <c r="N59" s="3" t="s">
        <v>65</v>
      </c>
      <c r="O59" s="3" t="s">
        <v>2928</v>
      </c>
      <c r="P59" s="3" t="s">
        <v>2929</v>
      </c>
      <c r="Q59" s="4"/>
      <c r="R59" s="3" t="s">
        <v>3121</v>
      </c>
    </row>
    <row r="60" spans="1:18" x14ac:dyDescent="0.3">
      <c r="A60" s="3">
        <v>58</v>
      </c>
      <c r="B60" s="3" t="s">
        <v>938</v>
      </c>
      <c r="C60" s="3">
        <v>2023</v>
      </c>
      <c r="D60" s="3" t="s">
        <v>827</v>
      </c>
      <c r="E60" s="3" t="s">
        <v>939</v>
      </c>
      <c r="F60" s="3" t="s">
        <v>940</v>
      </c>
      <c r="G60" s="3" t="s">
        <v>943</v>
      </c>
      <c r="H60" s="3" t="s">
        <v>944</v>
      </c>
      <c r="I60" s="3" t="s">
        <v>945</v>
      </c>
      <c r="J60" s="3" t="s">
        <v>61</v>
      </c>
      <c r="K60" s="3" t="s">
        <v>62</v>
      </c>
      <c r="L60" s="3">
        <v>0</v>
      </c>
      <c r="M60" s="3" t="s">
        <v>935</v>
      </c>
      <c r="N60" s="3" t="s">
        <v>65</v>
      </c>
      <c r="O60" s="3" t="s">
        <v>2928</v>
      </c>
      <c r="P60" s="3" t="s">
        <v>2928</v>
      </c>
      <c r="Q60" s="3" t="s">
        <v>2928</v>
      </c>
      <c r="R60" s="3" t="s">
        <v>3122</v>
      </c>
    </row>
    <row r="61" spans="1:18" x14ac:dyDescent="0.3">
      <c r="A61" s="3">
        <v>59</v>
      </c>
      <c r="B61" s="3" t="s">
        <v>949</v>
      </c>
      <c r="C61" s="3">
        <v>1994</v>
      </c>
      <c r="D61" s="3" t="s">
        <v>950</v>
      </c>
      <c r="E61" s="3" t="s">
        <v>951</v>
      </c>
      <c r="F61" s="3" t="s">
        <v>952</v>
      </c>
      <c r="G61" s="3" t="s">
        <v>955</v>
      </c>
      <c r="H61" s="3" t="s">
        <v>956</v>
      </c>
      <c r="I61" s="3" t="s">
        <v>957</v>
      </c>
      <c r="J61" s="3" t="s">
        <v>61</v>
      </c>
      <c r="K61" s="3" t="s">
        <v>62</v>
      </c>
      <c r="L61" s="3">
        <v>33</v>
      </c>
      <c r="M61" s="3" t="s">
        <v>716</v>
      </c>
      <c r="N61" s="3" t="s">
        <v>65</v>
      </c>
      <c r="O61" s="3" t="s">
        <v>2929</v>
      </c>
      <c r="P61" s="4"/>
      <c r="Q61" s="4"/>
      <c r="R61" s="3" t="s">
        <v>3121</v>
      </c>
    </row>
    <row r="62" spans="1:18" x14ac:dyDescent="0.3">
      <c r="A62" s="3">
        <v>60</v>
      </c>
      <c r="B62" s="3" t="s">
        <v>965</v>
      </c>
      <c r="C62" s="3">
        <v>2023</v>
      </c>
      <c r="D62" s="3" t="s">
        <v>508</v>
      </c>
      <c r="E62" s="3" t="s">
        <v>966</v>
      </c>
      <c r="F62" s="3" t="s">
        <v>967</v>
      </c>
      <c r="G62" s="3" t="s">
        <v>970</v>
      </c>
      <c r="H62" s="3" t="s">
        <v>971</v>
      </c>
      <c r="I62" s="3" t="s">
        <v>972</v>
      </c>
      <c r="J62" s="3" t="s">
        <v>61</v>
      </c>
      <c r="K62" s="3" t="s">
        <v>105</v>
      </c>
      <c r="L62" s="3">
        <v>0</v>
      </c>
      <c r="M62" s="3" t="s">
        <v>962</v>
      </c>
      <c r="N62" s="3" t="s">
        <v>65</v>
      </c>
      <c r="O62" s="3" t="s">
        <v>2928</v>
      </c>
      <c r="P62" s="3" t="s">
        <v>2928</v>
      </c>
      <c r="Q62" s="3" t="s">
        <v>2929</v>
      </c>
      <c r="R62" s="3" t="s">
        <v>3121</v>
      </c>
    </row>
    <row r="63" spans="1:18" x14ac:dyDescent="0.3">
      <c r="A63" s="3">
        <v>61</v>
      </c>
      <c r="B63" s="3" t="s">
        <v>978</v>
      </c>
      <c r="C63" s="3">
        <v>2024</v>
      </c>
      <c r="D63" s="3" t="s">
        <v>979</v>
      </c>
      <c r="E63" s="3" t="s">
        <v>980</v>
      </c>
      <c r="F63" s="3" t="s">
        <v>981</v>
      </c>
      <c r="G63" s="3" t="s">
        <v>984</v>
      </c>
      <c r="H63" s="3" t="s">
        <v>985</v>
      </c>
      <c r="I63" s="3" t="s">
        <v>986</v>
      </c>
      <c r="J63" s="3" t="s">
        <v>61</v>
      </c>
      <c r="K63" s="3" t="s">
        <v>62</v>
      </c>
      <c r="L63" s="3">
        <v>0</v>
      </c>
      <c r="M63" s="3" t="s">
        <v>975</v>
      </c>
      <c r="N63" s="3" t="s">
        <v>65</v>
      </c>
      <c r="O63" s="3" t="s">
        <v>2928</v>
      </c>
      <c r="P63" s="3" t="s">
        <v>2928</v>
      </c>
      <c r="Q63" s="3" t="s">
        <v>2928</v>
      </c>
      <c r="R63" s="3" t="s">
        <v>3122</v>
      </c>
    </row>
    <row r="64" spans="1:18" x14ac:dyDescent="0.3">
      <c r="A64" s="3">
        <v>62</v>
      </c>
      <c r="B64" s="3" t="s">
        <v>996</v>
      </c>
      <c r="C64" s="3">
        <v>2023</v>
      </c>
      <c r="D64" s="3" t="s">
        <v>997</v>
      </c>
      <c r="E64" s="3" t="s">
        <v>1000</v>
      </c>
      <c r="F64" s="3" t="s">
        <v>1001</v>
      </c>
      <c r="G64" s="3" t="s">
        <v>1004</v>
      </c>
      <c r="H64" s="3" t="s">
        <v>1005</v>
      </c>
      <c r="I64" s="3"/>
      <c r="J64" s="3" t="s">
        <v>61</v>
      </c>
      <c r="K64" s="3" t="s">
        <v>62</v>
      </c>
      <c r="L64" s="3">
        <v>0</v>
      </c>
      <c r="M64" s="3" t="s">
        <v>993</v>
      </c>
      <c r="N64" s="3" t="s">
        <v>65</v>
      </c>
      <c r="O64" s="3" t="s">
        <v>2928</v>
      </c>
      <c r="P64" s="3" t="s">
        <v>2928</v>
      </c>
      <c r="Q64" s="3" t="s">
        <v>2928</v>
      </c>
      <c r="R64" s="3" t="s">
        <v>3122</v>
      </c>
    </row>
    <row r="65" spans="1:18" x14ac:dyDescent="0.3">
      <c r="A65" s="3">
        <v>63</v>
      </c>
      <c r="B65" s="3" t="s">
        <v>1014</v>
      </c>
      <c r="C65" s="3">
        <v>2023</v>
      </c>
      <c r="D65" s="3" t="s">
        <v>554</v>
      </c>
      <c r="E65" s="3" t="s">
        <v>1015</v>
      </c>
      <c r="F65" s="3" t="s">
        <v>1016</v>
      </c>
      <c r="G65" s="3" t="s">
        <v>1019</v>
      </c>
      <c r="H65" s="3" t="s">
        <v>1020</v>
      </c>
      <c r="I65" s="3" t="s">
        <v>1021</v>
      </c>
      <c r="J65" s="3" t="s">
        <v>61</v>
      </c>
      <c r="K65" s="3" t="s">
        <v>105</v>
      </c>
      <c r="L65" s="3">
        <v>2</v>
      </c>
      <c r="M65" s="3" t="s">
        <v>1011</v>
      </c>
      <c r="N65" s="3" t="s">
        <v>65</v>
      </c>
      <c r="O65" s="3" t="s">
        <v>2928</v>
      </c>
      <c r="P65" s="3" t="s">
        <v>2928</v>
      </c>
      <c r="Q65" s="3" t="s">
        <v>2929</v>
      </c>
      <c r="R65" s="3" t="s">
        <v>3121</v>
      </c>
    </row>
    <row r="66" spans="1:18" x14ac:dyDescent="0.3">
      <c r="A66" s="3">
        <v>64</v>
      </c>
      <c r="B66" s="3" t="s">
        <v>1030</v>
      </c>
      <c r="C66" s="3">
        <v>2024</v>
      </c>
      <c r="D66" s="3" t="s">
        <v>1031</v>
      </c>
      <c r="E66" s="3"/>
      <c r="F66" s="3" t="s">
        <v>1032</v>
      </c>
      <c r="G66" s="3" t="s">
        <v>1035</v>
      </c>
      <c r="H66" s="3" t="s">
        <v>1036</v>
      </c>
      <c r="I66" s="3" t="s">
        <v>1037</v>
      </c>
      <c r="J66" s="3" t="s">
        <v>61</v>
      </c>
      <c r="K66" s="3" t="s">
        <v>105</v>
      </c>
      <c r="L66" s="3">
        <v>0</v>
      </c>
      <c r="M66" s="3" t="s">
        <v>1027</v>
      </c>
      <c r="N66" s="3" t="s">
        <v>65</v>
      </c>
      <c r="O66" s="3" t="s">
        <v>2928</v>
      </c>
      <c r="P66" s="3" t="s">
        <v>2928</v>
      </c>
      <c r="Q66" s="3" t="s">
        <v>2929</v>
      </c>
      <c r="R66" s="3" t="s">
        <v>3121</v>
      </c>
    </row>
    <row r="67" spans="1:18" x14ac:dyDescent="0.3">
      <c r="A67" s="3">
        <v>65</v>
      </c>
      <c r="B67" s="3" t="s">
        <v>1050</v>
      </c>
      <c r="C67" s="3">
        <v>2024</v>
      </c>
      <c r="D67" s="3" t="s">
        <v>351</v>
      </c>
      <c r="E67" s="3" t="s">
        <v>1051</v>
      </c>
      <c r="F67" s="3" t="s">
        <v>1052</v>
      </c>
      <c r="G67" s="3" t="s">
        <v>1055</v>
      </c>
      <c r="H67" s="3" t="s">
        <v>1056</v>
      </c>
      <c r="I67" s="3" t="s">
        <v>1057</v>
      </c>
      <c r="J67" s="3" t="s">
        <v>61</v>
      </c>
      <c r="K67" s="3" t="s">
        <v>105</v>
      </c>
      <c r="L67" s="3">
        <v>0</v>
      </c>
      <c r="M67" s="3" t="s">
        <v>1047</v>
      </c>
      <c r="N67" s="3" t="s">
        <v>65</v>
      </c>
      <c r="O67" s="3" t="s">
        <v>2928</v>
      </c>
      <c r="P67" s="3" t="s">
        <v>2928</v>
      </c>
      <c r="Q67" s="3" t="s">
        <v>2929</v>
      </c>
      <c r="R67" s="3" t="s">
        <v>3121</v>
      </c>
    </row>
    <row r="68" spans="1:18" x14ac:dyDescent="0.3">
      <c r="A68" s="3">
        <v>66</v>
      </c>
      <c r="B68" s="3" t="s">
        <v>1063</v>
      </c>
      <c r="C68" s="3">
        <v>2017</v>
      </c>
      <c r="D68" s="3" t="s">
        <v>1064</v>
      </c>
      <c r="E68" s="3" t="s">
        <v>1065</v>
      </c>
      <c r="F68" s="3" t="s">
        <v>1066</v>
      </c>
      <c r="G68" s="3" t="s">
        <v>1069</v>
      </c>
      <c r="H68" s="3" t="s">
        <v>1070</v>
      </c>
      <c r="I68" s="3" t="s">
        <v>1071</v>
      </c>
      <c r="J68" s="3" t="s">
        <v>61</v>
      </c>
      <c r="K68" s="3" t="s">
        <v>62</v>
      </c>
      <c r="L68" s="3">
        <v>2</v>
      </c>
      <c r="M68" s="3" t="s">
        <v>1060</v>
      </c>
      <c r="N68" s="3" t="s">
        <v>65</v>
      </c>
      <c r="O68" s="3" t="s">
        <v>2929</v>
      </c>
      <c r="P68" s="4"/>
      <c r="Q68" s="4"/>
      <c r="R68" s="3" t="s">
        <v>3121</v>
      </c>
    </row>
    <row r="69" spans="1:18" x14ac:dyDescent="0.3">
      <c r="A69" s="3">
        <v>67</v>
      </c>
      <c r="B69" s="3" t="s">
        <v>2979</v>
      </c>
      <c r="C69" s="3">
        <v>2024</v>
      </c>
      <c r="D69" s="3" t="s">
        <v>2980</v>
      </c>
      <c r="E69" s="3" t="s">
        <v>2988</v>
      </c>
      <c r="F69" s="3" t="s">
        <v>2989</v>
      </c>
      <c r="G69" s="3" t="s">
        <v>2998</v>
      </c>
      <c r="H69" s="3" t="s">
        <v>2999</v>
      </c>
      <c r="I69" s="3"/>
      <c r="J69" s="3" t="s">
        <v>61</v>
      </c>
      <c r="K69" s="3" t="s">
        <v>62</v>
      </c>
      <c r="L69" s="3">
        <v>3</v>
      </c>
      <c r="M69" s="3" t="s">
        <v>3011</v>
      </c>
      <c r="N69" s="3" t="s">
        <v>65</v>
      </c>
      <c r="O69" s="3" t="s">
        <v>2928</v>
      </c>
      <c r="P69" s="3" t="s">
        <v>2928</v>
      </c>
      <c r="Q69" s="3" t="s">
        <v>2929</v>
      </c>
      <c r="R69" s="3" t="s">
        <v>3121</v>
      </c>
    </row>
    <row r="70" spans="1:18" x14ac:dyDescent="0.3">
      <c r="A70" s="3">
        <v>68</v>
      </c>
      <c r="B70" s="3" t="s">
        <v>1081</v>
      </c>
      <c r="C70" s="3">
        <v>2023</v>
      </c>
      <c r="D70" s="3" t="s">
        <v>1082</v>
      </c>
      <c r="E70" s="3" t="s">
        <v>1083</v>
      </c>
      <c r="F70" s="3" t="s">
        <v>1084</v>
      </c>
      <c r="G70" s="3" t="s">
        <v>1087</v>
      </c>
      <c r="H70" s="3" t="s">
        <v>1088</v>
      </c>
      <c r="I70" s="3"/>
      <c r="J70" s="3" t="s">
        <v>61</v>
      </c>
      <c r="K70" s="3" t="s">
        <v>62</v>
      </c>
      <c r="L70" s="3">
        <v>11</v>
      </c>
      <c r="M70" s="3" t="s">
        <v>1078</v>
      </c>
      <c r="N70" s="3" t="s">
        <v>65</v>
      </c>
      <c r="O70" s="3" t="s">
        <v>2928</v>
      </c>
      <c r="P70" s="3" t="s">
        <v>2928</v>
      </c>
      <c r="Q70" s="3" t="s">
        <v>2929</v>
      </c>
      <c r="R70" s="3" t="s">
        <v>3121</v>
      </c>
    </row>
    <row r="71" spans="1:18" x14ac:dyDescent="0.3">
      <c r="A71" s="3">
        <v>69</v>
      </c>
      <c r="B71" s="3" t="s">
        <v>1094</v>
      </c>
      <c r="C71" s="3">
        <v>2008</v>
      </c>
      <c r="D71" s="3" t="s">
        <v>1094</v>
      </c>
      <c r="E71" s="3"/>
      <c r="F71" s="3" t="s">
        <v>1095</v>
      </c>
      <c r="G71" s="3" t="s">
        <v>1096</v>
      </c>
      <c r="H71" s="3"/>
      <c r="I71" s="3"/>
      <c r="J71" s="3" t="s">
        <v>61</v>
      </c>
      <c r="K71" s="3" t="s">
        <v>362</v>
      </c>
      <c r="L71" s="3">
        <v>0</v>
      </c>
      <c r="M71" s="3"/>
      <c r="N71" s="3" t="s">
        <v>65</v>
      </c>
      <c r="O71" s="3" t="s">
        <v>2929</v>
      </c>
      <c r="P71" s="4"/>
      <c r="Q71" s="4"/>
      <c r="R71" s="3" t="s">
        <v>3121</v>
      </c>
    </row>
    <row r="72" spans="1:18" x14ac:dyDescent="0.3">
      <c r="A72" s="3">
        <v>70</v>
      </c>
      <c r="B72" s="3" t="s">
        <v>1104</v>
      </c>
      <c r="C72" s="3">
        <v>2020</v>
      </c>
      <c r="D72" s="3" t="s">
        <v>1105</v>
      </c>
      <c r="E72" s="3"/>
      <c r="F72" s="3" t="s">
        <v>1106</v>
      </c>
      <c r="G72" s="3" t="s">
        <v>1109</v>
      </c>
      <c r="H72" s="3" t="s">
        <v>1110</v>
      </c>
      <c r="I72" s="3"/>
      <c r="J72" s="3" t="s">
        <v>61</v>
      </c>
      <c r="K72" s="3" t="s">
        <v>62</v>
      </c>
      <c r="L72" s="3">
        <v>16</v>
      </c>
      <c r="M72" s="3" t="s">
        <v>1102</v>
      </c>
      <c r="N72" s="3" t="s">
        <v>65</v>
      </c>
      <c r="O72" s="3" t="s">
        <v>2928</v>
      </c>
      <c r="P72" s="3" t="s">
        <v>2929</v>
      </c>
      <c r="Q72" s="4"/>
      <c r="R72" s="3" t="s">
        <v>3121</v>
      </c>
    </row>
    <row r="73" spans="1:18" x14ac:dyDescent="0.3">
      <c r="A73" s="3">
        <v>71</v>
      </c>
      <c r="B73" s="3" t="s">
        <v>1119</v>
      </c>
      <c r="C73" s="3">
        <v>2023</v>
      </c>
      <c r="D73" s="3" t="s">
        <v>467</v>
      </c>
      <c r="E73" s="3"/>
      <c r="F73" s="3" t="s">
        <v>1120</v>
      </c>
      <c r="G73" s="3" t="s">
        <v>1123</v>
      </c>
      <c r="H73" s="3"/>
      <c r="I73" s="3" t="s">
        <v>1124</v>
      </c>
      <c r="J73" s="3" t="s">
        <v>61</v>
      </c>
      <c r="K73" s="3" t="s">
        <v>105</v>
      </c>
      <c r="L73" s="3">
        <v>7</v>
      </c>
      <c r="M73" s="3" t="s">
        <v>1116</v>
      </c>
      <c r="N73" s="3" t="s">
        <v>65</v>
      </c>
      <c r="O73" s="3" t="s">
        <v>2928</v>
      </c>
      <c r="P73" s="3" t="s">
        <v>2929</v>
      </c>
      <c r="Q73" s="4"/>
      <c r="R73" s="3" t="s">
        <v>3121</v>
      </c>
    </row>
    <row r="74" spans="1:18" x14ac:dyDescent="0.3">
      <c r="A74" s="3">
        <v>72</v>
      </c>
      <c r="B74" s="3" t="s">
        <v>1132</v>
      </c>
      <c r="C74" s="3">
        <v>2022</v>
      </c>
      <c r="D74" s="3" t="s">
        <v>1133</v>
      </c>
      <c r="E74" s="3" t="s">
        <v>1134</v>
      </c>
      <c r="F74" s="3" t="s">
        <v>1135</v>
      </c>
      <c r="G74" s="3" t="s">
        <v>1138</v>
      </c>
      <c r="H74" s="3" t="s">
        <v>1139</v>
      </c>
      <c r="I74" s="3"/>
      <c r="J74" s="3" t="s">
        <v>61</v>
      </c>
      <c r="K74" s="3" t="s">
        <v>62</v>
      </c>
      <c r="L74" s="3">
        <v>5</v>
      </c>
      <c r="M74" s="3" t="s">
        <v>1129</v>
      </c>
      <c r="N74" s="3" t="s">
        <v>65</v>
      </c>
      <c r="O74" s="3" t="s">
        <v>2928</v>
      </c>
      <c r="P74" s="3" t="s">
        <v>2929</v>
      </c>
      <c r="Q74" s="4"/>
      <c r="R74" s="3" t="s">
        <v>3121</v>
      </c>
    </row>
    <row r="75" spans="1:18" x14ac:dyDescent="0.3">
      <c r="A75" s="3">
        <v>73</v>
      </c>
      <c r="B75" s="3" t="s">
        <v>1150</v>
      </c>
      <c r="C75" s="3">
        <v>2021</v>
      </c>
      <c r="D75" s="3" t="s">
        <v>388</v>
      </c>
      <c r="E75" s="3" t="s">
        <v>1151</v>
      </c>
      <c r="F75" s="3" t="s">
        <v>1152</v>
      </c>
      <c r="G75" s="3" t="s">
        <v>1155</v>
      </c>
      <c r="H75" s="3" t="s">
        <v>1156</v>
      </c>
      <c r="I75" s="3" t="s">
        <v>1157</v>
      </c>
      <c r="J75" s="3" t="s">
        <v>61</v>
      </c>
      <c r="K75" s="3" t="s">
        <v>105</v>
      </c>
      <c r="L75" s="3">
        <v>1</v>
      </c>
      <c r="M75" s="3" t="s">
        <v>1147</v>
      </c>
      <c r="N75" s="3" t="s">
        <v>65</v>
      </c>
      <c r="O75" s="3" t="s">
        <v>2928</v>
      </c>
      <c r="P75" s="3" t="s">
        <v>2928</v>
      </c>
      <c r="Q75" s="3" t="s">
        <v>2929</v>
      </c>
      <c r="R75" s="3" t="s">
        <v>3121</v>
      </c>
    </row>
    <row r="76" spans="1:18" x14ac:dyDescent="0.3">
      <c r="A76" s="3">
        <v>74</v>
      </c>
      <c r="B76" s="3" t="s">
        <v>1168</v>
      </c>
      <c r="C76" s="3">
        <v>2022</v>
      </c>
      <c r="D76" s="3" t="s">
        <v>226</v>
      </c>
      <c r="E76" s="3" t="s">
        <v>1169</v>
      </c>
      <c r="F76" s="3" t="s">
        <v>1170</v>
      </c>
      <c r="G76" s="3" t="s">
        <v>1173</v>
      </c>
      <c r="H76" s="3" t="s">
        <v>1174</v>
      </c>
      <c r="I76" s="3" t="s">
        <v>1175</v>
      </c>
      <c r="J76" s="3" t="s">
        <v>61</v>
      </c>
      <c r="K76" s="3" t="s">
        <v>62</v>
      </c>
      <c r="L76" s="3">
        <v>3</v>
      </c>
      <c r="M76" s="3" t="s">
        <v>1165</v>
      </c>
      <c r="N76" s="3" t="s">
        <v>65</v>
      </c>
      <c r="O76" s="3" t="s">
        <v>2928</v>
      </c>
      <c r="P76" s="3" t="s">
        <v>2928</v>
      </c>
      <c r="Q76" s="3" t="s">
        <v>2928</v>
      </c>
      <c r="R76" s="3" t="s">
        <v>3122</v>
      </c>
    </row>
    <row r="77" spans="1:18" x14ac:dyDescent="0.3">
      <c r="A77" s="3">
        <v>75</v>
      </c>
      <c r="B77" s="3" t="s">
        <v>1182</v>
      </c>
      <c r="C77" s="3">
        <v>2023</v>
      </c>
      <c r="D77" s="3" t="s">
        <v>568</v>
      </c>
      <c r="E77" s="3" t="s">
        <v>1183</v>
      </c>
      <c r="F77" s="3" t="s">
        <v>1184</v>
      </c>
      <c r="G77" s="3" t="s">
        <v>1187</v>
      </c>
      <c r="H77" s="3" t="s">
        <v>1188</v>
      </c>
      <c r="I77" s="3" t="s">
        <v>1189</v>
      </c>
      <c r="J77" s="3" t="s">
        <v>61</v>
      </c>
      <c r="K77" s="3" t="s">
        <v>105</v>
      </c>
      <c r="L77" s="3">
        <v>0</v>
      </c>
      <c r="M77" s="3" t="s">
        <v>1179</v>
      </c>
      <c r="N77" s="3" t="s">
        <v>65</v>
      </c>
      <c r="O77" s="3" t="s">
        <v>2928</v>
      </c>
      <c r="P77" s="3" t="s">
        <v>2928</v>
      </c>
      <c r="Q77" s="3" t="s">
        <v>2929</v>
      </c>
      <c r="R77" s="3" t="s">
        <v>3121</v>
      </c>
    </row>
    <row r="78" spans="1:18" x14ac:dyDescent="0.3">
      <c r="A78" s="3">
        <v>76</v>
      </c>
      <c r="B78" s="3" t="s">
        <v>2975</v>
      </c>
      <c r="C78" s="3">
        <v>2008</v>
      </c>
      <c r="D78" s="3" t="s">
        <v>2976</v>
      </c>
      <c r="E78" s="3" t="s">
        <v>2984</v>
      </c>
      <c r="F78" s="3" t="s">
        <v>2985</v>
      </c>
      <c r="G78" s="3" t="s">
        <v>2994</v>
      </c>
      <c r="H78" s="3" t="s">
        <v>2995</v>
      </c>
      <c r="I78" s="3"/>
      <c r="J78" s="3" t="s">
        <v>61</v>
      </c>
      <c r="K78" s="3" t="s">
        <v>62</v>
      </c>
      <c r="L78" s="3">
        <v>388</v>
      </c>
      <c r="M78" s="3" t="s">
        <v>3005</v>
      </c>
      <c r="N78" s="3" t="s">
        <v>65</v>
      </c>
      <c r="O78" s="3" t="s">
        <v>2928</v>
      </c>
      <c r="P78" s="3" t="s">
        <v>2929</v>
      </c>
      <c r="Q78" s="4"/>
      <c r="R78" s="3" t="s">
        <v>3121</v>
      </c>
    </row>
    <row r="79" spans="1:18" x14ac:dyDescent="0.3">
      <c r="A79" s="3">
        <v>77</v>
      </c>
      <c r="B79" s="3" t="s">
        <v>2977</v>
      </c>
      <c r="C79" s="3">
        <v>2024</v>
      </c>
      <c r="D79" s="3" t="s">
        <v>2978</v>
      </c>
      <c r="E79" s="3" t="s">
        <v>2986</v>
      </c>
      <c r="F79" s="3" t="s">
        <v>2987</v>
      </c>
      <c r="G79" s="3" t="s">
        <v>2996</v>
      </c>
      <c r="H79" s="3" t="s">
        <v>2997</v>
      </c>
      <c r="I79" s="3"/>
      <c r="J79" s="3" t="s">
        <v>61</v>
      </c>
      <c r="K79" s="3" t="s">
        <v>62</v>
      </c>
      <c r="L79" s="3">
        <v>12</v>
      </c>
      <c r="M79" s="3" t="s">
        <v>3008</v>
      </c>
      <c r="N79" s="3" t="s">
        <v>65</v>
      </c>
      <c r="O79" s="3" t="s">
        <v>2928</v>
      </c>
      <c r="P79" s="3" t="s">
        <v>2929</v>
      </c>
      <c r="Q79" s="4"/>
      <c r="R79" s="3" t="s">
        <v>3121</v>
      </c>
    </row>
    <row r="80" spans="1:18" x14ac:dyDescent="0.3">
      <c r="A80" s="3">
        <v>78</v>
      </c>
      <c r="B80" s="3" t="s">
        <v>1205</v>
      </c>
      <c r="C80" s="3">
        <v>2017</v>
      </c>
      <c r="D80" s="3" t="s">
        <v>1206</v>
      </c>
      <c r="E80" s="3"/>
      <c r="F80" s="3" t="s">
        <v>1208</v>
      </c>
      <c r="G80" s="3" t="s">
        <v>1211</v>
      </c>
      <c r="H80" s="3" t="s">
        <v>1212</v>
      </c>
      <c r="I80" s="3" t="s">
        <v>1213</v>
      </c>
      <c r="J80" s="3" t="s">
        <v>61</v>
      </c>
      <c r="K80" s="3" t="s">
        <v>105</v>
      </c>
      <c r="L80" s="3">
        <v>11</v>
      </c>
      <c r="M80" s="3" t="s">
        <v>1202</v>
      </c>
      <c r="N80" s="3" t="s">
        <v>65</v>
      </c>
      <c r="O80" s="3" t="s">
        <v>2928</v>
      </c>
      <c r="P80" s="3" t="s">
        <v>2928</v>
      </c>
      <c r="Q80" s="3" t="s">
        <v>2929</v>
      </c>
      <c r="R80" s="3" t="s">
        <v>3121</v>
      </c>
    </row>
    <row r="81" spans="1:18" x14ac:dyDescent="0.3">
      <c r="A81" s="3">
        <v>79</v>
      </c>
      <c r="B81" s="3" t="s">
        <v>1226</v>
      </c>
      <c r="C81" s="3">
        <v>2018</v>
      </c>
      <c r="D81" s="3" t="s">
        <v>1227</v>
      </c>
      <c r="E81" s="3" t="s">
        <v>1228</v>
      </c>
      <c r="F81" s="3" t="s">
        <v>1229</v>
      </c>
      <c r="G81" s="3" t="s">
        <v>1232</v>
      </c>
      <c r="H81" s="3" t="s">
        <v>1233</v>
      </c>
      <c r="I81" s="3" t="s">
        <v>1234</v>
      </c>
      <c r="J81" s="3" t="s">
        <v>61</v>
      </c>
      <c r="K81" s="3" t="s">
        <v>1238</v>
      </c>
      <c r="L81" s="3">
        <v>7</v>
      </c>
      <c r="M81" s="3" t="s">
        <v>1223</v>
      </c>
      <c r="N81" s="3" t="s">
        <v>65</v>
      </c>
      <c r="O81" s="3" t="s">
        <v>2929</v>
      </c>
      <c r="P81" s="4"/>
      <c r="Q81" s="4"/>
      <c r="R81" s="3" t="s">
        <v>3121</v>
      </c>
    </row>
    <row r="82" spans="1:18" x14ac:dyDescent="0.3">
      <c r="A82" s="3">
        <v>80</v>
      </c>
      <c r="B82" s="3" t="s">
        <v>1243</v>
      </c>
      <c r="C82" s="3">
        <v>2022</v>
      </c>
      <c r="D82" s="3" t="s">
        <v>1244</v>
      </c>
      <c r="E82" s="3"/>
      <c r="F82" s="3" t="s">
        <v>1245</v>
      </c>
      <c r="G82" s="3" t="s">
        <v>1246</v>
      </c>
      <c r="H82" s="3"/>
      <c r="I82" s="3" t="s">
        <v>1247</v>
      </c>
      <c r="J82" s="3" t="s">
        <v>61</v>
      </c>
      <c r="K82" s="3" t="s">
        <v>105</v>
      </c>
      <c r="L82" s="3">
        <v>2</v>
      </c>
      <c r="M82" s="3" t="s">
        <v>1240</v>
      </c>
      <c r="N82" s="3" t="s">
        <v>65</v>
      </c>
      <c r="O82" s="3" t="s">
        <v>2928</v>
      </c>
      <c r="P82" s="3" t="s">
        <v>2929</v>
      </c>
      <c r="Q82" s="4"/>
      <c r="R82" s="3" t="s">
        <v>3121</v>
      </c>
    </row>
    <row r="83" spans="1:18" x14ac:dyDescent="0.3">
      <c r="A83" s="3">
        <v>81</v>
      </c>
      <c r="B83" s="3" t="s">
        <v>1259</v>
      </c>
      <c r="C83" s="3">
        <v>2018</v>
      </c>
      <c r="D83" s="3" t="s">
        <v>1260</v>
      </c>
      <c r="E83" s="3" t="s">
        <v>1262</v>
      </c>
      <c r="F83" s="3" t="s">
        <v>1263</v>
      </c>
      <c r="G83" s="3" t="s">
        <v>1266</v>
      </c>
      <c r="H83" s="3" t="s">
        <v>1267</v>
      </c>
      <c r="I83" s="3" t="s">
        <v>1268</v>
      </c>
      <c r="J83" s="3" t="s">
        <v>61</v>
      </c>
      <c r="K83" s="3" t="s">
        <v>105</v>
      </c>
      <c r="L83" s="3">
        <v>5</v>
      </c>
      <c r="M83" s="3" t="s">
        <v>1257</v>
      </c>
      <c r="N83" s="3" t="s">
        <v>65</v>
      </c>
      <c r="O83" s="3" t="s">
        <v>2929</v>
      </c>
      <c r="P83" s="4"/>
      <c r="Q83" s="4"/>
      <c r="R83" s="3" t="s">
        <v>3121</v>
      </c>
    </row>
    <row r="84" spans="1:18" x14ac:dyDescent="0.3">
      <c r="A84" s="3">
        <v>82</v>
      </c>
      <c r="B84" s="3" t="s">
        <v>1283</v>
      </c>
      <c r="C84" s="3">
        <v>2024</v>
      </c>
      <c r="D84" s="3" t="s">
        <v>1284</v>
      </c>
      <c r="E84" s="3" t="s">
        <v>1285</v>
      </c>
      <c r="F84" s="3" t="s">
        <v>1286</v>
      </c>
      <c r="G84" s="3" t="s">
        <v>1289</v>
      </c>
      <c r="H84" s="3" t="s">
        <v>1290</v>
      </c>
      <c r="I84" s="3"/>
      <c r="J84" s="3" t="s">
        <v>61</v>
      </c>
      <c r="K84" s="3" t="s">
        <v>1294</v>
      </c>
      <c r="L84" s="3">
        <v>0</v>
      </c>
      <c r="M84" s="3" t="s">
        <v>1280</v>
      </c>
      <c r="N84" s="3" t="s">
        <v>65</v>
      </c>
      <c r="O84" s="3" t="s">
        <v>2929</v>
      </c>
      <c r="P84" s="4"/>
      <c r="Q84" s="4"/>
      <c r="R84" s="3" t="s">
        <v>3121</v>
      </c>
    </row>
    <row r="85" spans="1:18" x14ac:dyDescent="0.3">
      <c r="A85" s="3">
        <v>83</v>
      </c>
      <c r="B85" s="3" t="s">
        <v>1299</v>
      </c>
      <c r="C85" s="3">
        <v>2022</v>
      </c>
      <c r="D85" s="3" t="s">
        <v>203</v>
      </c>
      <c r="E85" s="3"/>
      <c r="F85" s="3" t="s">
        <v>1300</v>
      </c>
      <c r="G85" s="3" t="s">
        <v>1303</v>
      </c>
      <c r="H85" s="3"/>
      <c r="I85" s="3" t="s">
        <v>1304</v>
      </c>
      <c r="J85" s="3" t="s">
        <v>61</v>
      </c>
      <c r="K85" s="3" t="s">
        <v>105</v>
      </c>
      <c r="L85" s="3">
        <v>1</v>
      </c>
      <c r="M85" s="3" t="s">
        <v>1296</v>
      </c>
      <c r="N85" s="3" t="s">
        <v>65</v>
      </c>
      <c r="O85" s="3" t="s">
        <v>2928</v>
      </c>
      <c r="P85" s="3" t="s">
        <v>2928</v>
      </c>
      <c r="Q85" s="3" t="s">
        <v>2928</v>
      </c>
      <c r="R85" s="3" t="s">
        <v>3122</v>
      </c>
    </row>
    <row r="86" spans="1:18" x14ac:dyDescent="0.3">
      <c r="A86" s="3">
        <v>84</v>
      </c>
      <c r="B86" s="3" t="s">
        <v>2981</v>
      </c>
      <c r="C86" s="3">
        <v>2023</v>
      </c>
      <c r="D86" s="3" t="s">
        <v>2982</v>
      </c>
      <c r="E86" s="3" t="s">
        <v>2990</v>
      </c>
      <c r="F86" s="3" t="s">
        <v>2991</v>
      </c>
      <c r="G86" s="3" t="s">
        <v>3000</v>
      </c>
      <c r="H86" s="3" t="s">
        <v>3001</v>
      </c>
      <c r="I86" s="3"/>
      <c r="J86" s="3" t="s">
        <v>3004</v>
      </c>
      <c r="K86" s="3" t="s">
        <v>62</v>
      </c>
      <c r="L86" s="3">
        <v>1</v>
      </c>
      <c r="M86" s="3" t="s">
        <v>3014</v>
      </c>
      <c r="N86" s="3" t="s">
        <v>65</v>
      </c>
      <c r="O86" s="3" t="s">
        <v>2928</v>
      </c>
      <c r="P86" s="3" t="s">
        <v>2929</v>
      </c>
      <c r="Q86" s="4"/>
      <c r="R86" s="3" t="s">
        <v>3121</v>
      </c>
    </row>
    <row r="87" spans="1:18" x14ac:dyDescent="0.3">
      <c r="A87" s="3">
        <v>85</v>
      </c>
      <c r="B87" s="3" t="s">
        <v>1315</v>
      </c>
      <c r="C87" s="3">
        <v>2023</v>
      </c>
      <c r="D87" s="3" t="s">
        <v>1316</v>
      </c>
      <c r="E87" s="3" t="s">
        <v>1317</v>
      </c>
      <c r="F87" s="3" t="s">
        <v>1318</v>
      </c>
      <c r="G87" s="3" t="s">
        <v>1321</v>
      </c>
      <c r="H87" s="3" t="s">
        <v>1322</v>
      </c>
      <c r="I87" s="3" t="s">
        <v>1323</v>
      </c>
      <c r="J87" s="3" t="s">
        <v>61</v>
      </c>
      <c r="K87" s="3" t="s">
        <v>62</v>
      </c>
      <c r="L87" s="3">
        <v>0</v>
      </c>
      <c r="M87" s="3" t="s">
        <v>1313</v>
      </c>
      <c r="N87" s="3" t="s">
        <v>65</v>
      </c>
      <c r="O87" s="3" t="s">
        <v>2929</v>
      </c>
      <c r="P87" s="4"/>
      <c r="Q87" s="4"/>
      <c r="R87" s="3" t="s">
        <v>3121</v>
      </c>
    </row>
    <row r="88" spans="1:18" x14ac:dyDescent="0.3">
      <c r="A88" s="3">
        <v>86</v>
      </c>
      <c r="B88" s="3" t="s">
        <v>1336</v>
      </c>
      <c r="C88" s="3">
        <v>2019</v>
      </c>
      <c r="D88" s="3" t="s">
        <v>1337</v>
      </c>
      <c r="E88" s="3" t="s">
        <v>1338</v>
      </c>
      <c r="F88" s="3" t="s">
        <v>1339</v>
      </c>
      <c r="G88" s="3" t="s">
        <v>1342</v>
      </c>
      <c r="H88" s="3" t="s">
        <v>1343</v>
      </c>
      <c r="I88" s="3" t="s">
        <v>1344</v>
      </c>
      <c r="J88" s="3" t="s">
        <v>61</v>
      </c>
      <c r="K88" s="3" t="s">
        <v>105</v>
      </c>
      <c r="L88" s="3">
        <v>5</v>
      </c>
      <c r="M88" s="3" t="s">
        <v>1333</v>
      </c>
      <c r="N88" s="3" t="s">
        <v>65</v>
      </c>
      <c r="O88" s="3" t="s">
        <v>2928</v>
      </c>
      <c r="P88" s="3" t="s">
        <v>2929</v>
      </c>
      <c r="Q88" s="4"/>
      <c r="R88" s="3" t="s">
        <v>3121</v>
      </c>
    </row>
    <row r="89" spans="1:18" x14ac:dyDescent="0.3">
      <c r="A89" s="3">
        <v>87</v>
      </c>
      <c r="B89" s="3" t="s">
        <v>1355</v>
      </c>
      <c r="C89" s="3">
        <v>2022</v>
      </c>
      <c r="D89" s="3" t="s">
        <v>1356</v>
      </c>
      <c r="E89" s="3" t="s">
        <v>1357</v>
      </c>
      <c r="F89" s="3" t="s">
        <v>1358</v>
      </c>
      <c r="G89" s="3" t="s">
        <v>1361</v>
      </c>
      <c r="H89" s="3" t="s">
        <v>1362</v>
      </c>
      <c r="I89" s="3" t="s">
        <v>1363</v>
      </c>
      <c r="J89" s="3" t="s">
        <v>61</v>
      </c>
      <c r="K89" s="3" t="s">
        <v>62</v>
      </c>
      <c r="L89" s="3">
        <v>12</v>
      </c>
      <c r="M89" s="3" t="s">
        <v>1352</v>
      </c>
      <c r="N89" s="3" t="s">
        <v>65</v>
      </c>
      <c r="O89" s="3" t="s">
        <v>2929</v>
      </c>
      <c r="P89" s="4"/>
      <c r="Q89" s="4"/>
      <c r="R89" s="3" t="s">
        <v>3121</v>
      </c>
    </row>
    <row r="90" spans="1:18" x14ac:dyDescent="0.3">
      <c r="A90" s="3">
        <v>88</v>
      </c>
      <c r="B90" s="3" t="s">
        <v>1374</v>
      </c>
      <c r="C90" s="3">
        <v>2023</v>
      </c>
      <c r="D90" s="3" t="s">
        <v>498</v>
      </c>
      <c r="E90" s="3"/>
      <c r="F90" s="3" t="s">
        <v>1375</v>
      </c>
      <c r="G90" s="3" t="s">
        <v>1378</v>
      </c>
      <c r="H90" s="3" t="s">
        <v>1379</v>
      </c>
      <c r="I90" s="3" t="s">
        <v>1380</v>
      </c>
      <c r="J90" s="3" t="s">
        <v>61</v>
      </c>
      <c r="K90" s="3" t="s">
        <v>105</v>
      </c>
      <c r="L90" s="3">
        <v>0</v>
      </c>
      <c r="M90" s="3" t="s">
        <v>1371</v>
      </c>
      <c r="N90" s="3" t="s">
        <v>65</v>
      </c>
      <c r="O90" s="3" t="s">
        <v>2928</v>
      </c>
      <c r="P90" s="3" t="s">
        <v>2929</v>
      </c>
      <c r="Q90" s="4"/>
      <c r="R90" s="3" t="s">
        <v>3121</v>
      </c>
    </row>
    <row r="91" spans="1:18" x14ac:dyDescent="0.3">
      <c r="A91" s="3">
        <v>89</v>
      </c>
      <c r="B91" s="3" t="s">
        <v>3178</v>
      </c>
      <c r="C91" s="3">
        <v>2024</v>
      </c>
      <c r="D91" s="3" t="s">
        <v>3179</v>
      </c>
      <c r="E91" s="3" t="s">
        <v>3180</v>
      </c>
      <c r="F91" s="3" t="s">
        <v>3181</v>
      </c>
      <c r="G91" s="3" t="s">
        <v>3182</v>
      </c>
      <c r="H91" s="3" t="s">
        <v>3183</v>
      </c>
      <c r="I91" s="3"/>
      <c r="J91" s="3" t="s">
        <v>61</v>
      </c>
      <c r="K91" s="3" t="s">
        <v>638</v>
      </c>
      <c r="L91" s="3">
        <v>21</v>
      </c>
      <c r="M91" s="3" t="s">
        <v>3184</v>
      </c>
      <c r="N91" s="3" t="s">
        <v>65</v>
      </c>
      <c r="O91" s="3" t="s">
        <v>2928</v>
      </c>
      <c r="P91" s="3" t="s">
        <v>2929</v>
      </c>
      <c r="Q91" s="4"/>
      <c r="R91" s="3" t="s">
        <v>3121</v>
      </c>
    </row>
    <row r="92" spans="1:18" x14ac:dyDescent="0.3">
      <c r="A92" s="3">
        <v>90</v>
      </c>
      <c r="B92" s="3" t="s">
        <v>528</v>
      </c>
      <c r="C92" s="3">
        <v>2024</v>
      </c>
      <c r="D92" s="3" t="s">
        <v>1454</v>
      </c>
      <c r="E92" s="3" t="s">
        <v>529</v>
      </c>
      <c r="F92" s="3" t="s">
        <v>3077</v>
      </c>
      <c r="G92" s="3" t="s">
        <v>1457</v>
      </c>
      <c r="H92" s="3" t="s">
        <v>1456</v>
      </c>
      <c r="I92" s="3" t="s">
        <v>1452</v>
      </c>
      <c r="J92" s="3" t="s">
        <v>61</v>
      </c>
      <c r="K92" s="3" t="s">
        <v>1455</v>
      </c>
      <c r="L92" s="3">
        <v>17</v>
      </c>
      <c r="M92" s="3" t="s">
        <v>1451</v>
      </c>
      <c r="N92" s="3" t="s">
        <v>2923</v>
      </c>
      <c r="O92" s="3" t="s">
        <v>2928</v>
      </c>
      <c r="P92" s="3" t="s">
        <v>2929</v>
      </c>
      <c r="Q92" s="4"/>
      <c r="R92" s="3" t="s">
        <v>3121</v>
      </c>
    </row>
    <row r="93" spans="1:18" x14ac:dyDescent="0.3">
      <c r="A93" s="3">
        <v>91</v>
      </c>
      <c r="B93" s="3" t="s">
        <v>640</v>
      </c>
      <c r="C93" s="3">
        <v>2024</v>
      </c>
      <c r="D93" s="3" t="s">
        <v>1527</v>
      </c>
      <c r="E93" s="3" t="s">
        <v>641</v>
      </c>
      <c r="F93" s="3" t="s">
        <v>3078</v>
      </c>
      <c r="G93" s="3" t="s">
        <v>1530</v>
      </c>
      <c r="H93" s="3" t="s">
        <v>1528</v>
      </c>
      <c r="I93" s="3" t="s">
        <v>1529</v>
      </c>
      <c r="J93" s="3" t="s">
        <v>61</v>
      </c>
      <c r="K93" s="3" t="s">
        <v>1455</v>
      </c>
      <c r="L93" s="3">
        <v>16</v>
      </c>
      <c r="M93" s="3" t="s">
        <v>1525</v>
      </c>
      <c r="N93" s="3" t="s">
        <v>2923</v>
      </c>
      <c r="O93" s="3" t="s">
        <v>2928</v>
      </c>
      <c r="P93" s="3" t="s">
        <v>2929</v>
      </c>
      <c r="Q93" s="4"/>
      <c r="R93" s="3" t="s">
        <v>3121</v>
      </c>
    </row>
    <row r="94" spans="1:18" x14ac:dyDescent="0.3">
      <c r="A94" s="3">
        <v>92</v>
      </c>
      <c r="B94" s="3" t="s">
        <v>1595</v>
      </c>
      <c r="C94" s="3">
        <v>2024</v>
      </c>
      <c r="D94" s="3" t="s">
        <v>1596</v>
      </c>
      <c r="E94" s="3" t="s">
        <v>1613</v>
      </c>
      <c r="F94" s="3" t="s">
        <v>3079</v>
      </c>
      <c r="G94" s="3" t="s">
        <v>1599</v>
      </c>
      <c r="H94" s="3" t="s">
        <v>1597</v>
      </c>
      <c r="I94" s="3" t="s">
        <v>1598</v>
      </c>
      <c r="J94" s="3" t="s">
        <v>61</v>
      </c>
      <c r="K94" s="3" t="s">
        <v>638</v>
      </c>
      <c r="L94" s="3">
        <v>58</v>
      </c>
      <c r="M94" s="3" t="s">
        <v>1593</v>
      </c>
      <c r="N94" s="3" t="s">
        <v>2923</v>
      </c>
      <c r="O94" s="3" t="s">
        <v>2928</v>
      </c>
      <c r="P94" s="3" t="s">
        <v>2928</v>
      </c>
      <c r="Q94" s="3" t="s">
        <v>2929</v>
      </c>
      <c r="R94" s="3" t="s">
        <v>3121</v>
      </c>
    </row>
    <row r="95" spans="1:18" x14ac:dyDescent="0.3">
      <c r="A95" s="3">
        <v>93</v>
      </c>
      <c r="B95" s="3" t="s">
        <v>1620</v>
      </c>
      <c r="C95" s="3">
        <v>2023</v>
      </c>
      <c r="D95" s="3" t="s">
        <v>1621</v>
      </c>
      <c r="E95" s="3" t="s">
        <v>1635</v>
      </c>
      <c r="F95" s="3" t="s">
        <v>3080</v>
      </c>
      <c r="G95" s="3" t="s">
        <v>1623</v>
      </c>
      <c r="H95" s="3" t="s">
        <v>1622</v>
      </c>
      <c r="I95" s="3" t="s">
        <v>1452</v>
      </c>
      <c r="J95" s="3" t="s">
        <v>61</v>
      </c>
      <c r="K95" s="3" t="s">
        <v>62</v>
      </c>
      <c r="L95" s="3">
        <v>32</v>
      </c>
      <c r="M95" s="3" t="s">
        <v>1618</v>
      </c>
      <c r="N95" s="3" t="s">
        <v>2923</v>
      </c>
      <c r="O95" s="3" t="s">
        <v>2928</v>
      </c>
      <c r="P95" s="3" t="s">
        <v>2928</v>
      </c>
      <c r="Q95" s="3" t="s">
        <v>2928</v>
      </c>
      <c r="R95" s="3" t="s">
        <v>3122</v>
      </c>
    </row>
    <row r="96" spans="1:18" x14ac:dyDescent="0.3">
      <c r="A96" s="3">
        <v>94</v>
      </c>
      <c r="B96" s="3" t="s">
        <v>217</v>
      </c>
      <c r="C96" s="3">
        <v>2023</v>
      </c>
      <c r="D96" s="3" t="s">
        <v>1753</v>
      </c>
      <c r="E96" s="3" t="s">
        <v>219</v>
      </c>
      <c r="F96" s="3" t="s">
        <v>3081</v>
      </c>
      <c r="G96" s="3" t="s">
        <v>1756</v>
      </c>
      <c r="H96" s="3" t="s">
        <v>1754</v>
      </c>
      <c r="I96" s="3" t="s">
        <v>1755</v>
      </c>
      <c r="J96" s="3" t="s">
        <v>61</v>
      </c>
      <c r="K96" s="3" t="s">
        <v>62</v>
      </c>
      <c r="L96" s="3">
        <v>100</v>
      </c>
      <c r="M96" s="3" t="s">
        <v>1751</v>
      </c>
      <c r="N96" s="3" t="s">
        <v>2923</v>
      </c>
      <c r="O96" s="3" t="s">
        <v>2928</v>
      </c>
      <c r="P96" s="3" t="s">
        <v>2929</v>
      </c>
      <c r="Q96" s="4"/>
      <c r="R96" s="3" t="s">
        <v>3121</v>
      </c>
    </row>
    <row r="97" spans="1:18" x14ac:dyDescent="0.3">
      <c r="A97" s="3">
        <v>95</v>
      </c>
      <c r="B97" s="3" t="s">
        <v>284</v>
      </c>
      <c r="C97" s="3">
        <v>2024</v>
      </c>
      <c r="D97" s="3" t="s">
        <v>1804</v>
      </c>
      <c r="E97" s="3" t="s">
        <v>285</v>
      </c>
      <c r="F97" s="3" t="s">
        <v>3082</v>
      </c>
      <c r="G97" s="3" t="s">
        <v>1805</v>
      </c>
      <c r="H97" s="3" t="s">
        <v>286</v>
      </c>
      <c r="I97" s="3" t="s">
        <v>1452</v>
      </c>
      <c r="J97" s="3" t="s">
        <v>61</v>
      </c>
      <c r="K97" s="3" t="s">
        <v>62</v>
      </c>
      <c r="L97" s="3">
        <v>25</v>
      </c>
      <c r="M97" s="3" t="s">
        <v>1802</v>
      </c>
      <c r="N97" s="3" t="s">
        <v>2923</v>
      </c>
      <c r="O97" s="3" t="s">
        <v>2928</v>
      </c>
      <c r="P97" s="3" t="s">
        <v>2929</v>
      </c>
      <c r="Q97" s="4"/>
      <c r="R97" s="3" t="s">
        <v>3121</v>
      </c>
    </row>
    <row r="98" spans="1:18" x14ac:dyDescent="0.3">
      <c r="A98" s="3">
        <v>96</v>
      </c>
      <c r="B98" s="3" t="s">
        <v>1937</v>
      </c>
      <c r="C98" s="3">
        <v>2024</v>
      </c>
      <c r="D98" s="3" t="s">
        <v>1938</v>
      </c>
      <c r="E98" s="3" t="s">
        <v>1952</v>
      </c>
      <c r="F98" s="3" t="s">
        <v>3083</v>
      </c>
      <c r="G98" s="3" t="s">
        <v>1941</v>
      </c>
      <c r="H98" s="3" t="s">
        <v>1939</v>
      </c>
      <c r="I98" s="3" t="s">
        <v>1940</v>
      </c>
      <c r="J98" s="3" t="s">
        <v>61</v>
      </c>
      <c r="K98" s="3" t="s">
        <v>62</v>
      </c>
      <c r="L98" s="3">
        <v>59</v>
      </c>
      <c r="M98" s="3" t="s">
        <v>1935</v>
      </c>
      <c r="N98" s="3" t="s">
        <v>2923</v>
      </c>
      <c r="O98" s="3" t="s">
        <v>2928</v>
      </c>
      <c r="P98" s="3" t="s">
        <v>2929</v>
      </c>
      <c r="Q98" s="4"/>
      <c r="R98" s="3" t="s">
        <v>3121</v>
      </c>
    </row>
    <row r="99" spans="1:18" x14ac:dyDescent="0.3">
      <c r="A99" s="3">
        <v>97</v>
      </c>
      <c r="B99" s="3" t="s">
        <v>1959</v>
      </c>
      <c r="C99" s="3">
        <v>2024</v>
      </c>
      <c r="D99" s="3" t="s">
        <v>1960</v>
      </c>
      <c r="E99" s="3" t="s">
        <v>1973</v>
      </c>
      <c r="F99" s="3" t="s">
        <v>3084</v>
      </c>
      <c r="G99" s="3" t="s">
        <v>1963</v>
      </c>
      <c r="H99" s="3" t="s">
        <v>1961</v>
      </c>
      <c r="I99" s="3" t="s">
        <v>1962</v>
      </c>
      <c r="J99" s="3" t="s">
        <v>61</v>
      </c>
      <c r="K99" s="3" t="s">
        <v>62</v>
      </c>
      <c r="L99" s="3">
        <v>42</v>
      </c>
      <c r="M99" s="3" t="s">
        <v>1957</v>
      </c>
      <c r="N99" s="3" t="s">
        <v>2923</v>
      </c>
      <c r="O99" s="3" t="s">
        <v>2928</v>
      </c>
      <c r="P99" s="3" t="s">
        <v>2928</v>
      </c>
      <c r="Q99" s="3" t="s">
        <v>2929</v>
      </c>
      <c r="R99" s="3" t="s">
        <v>3121</v>
      </c>
    </row>
    <row r="100" spans="1:18" x14ac:dyDescent="0.3">
      <c r="A100" s="3">
        <v>98</v>
      </c>
      <c r="B100" s="3" t="s">
        <v>1978</v>
      </c>
      <c r="C100" s="3">
        <v>2021</v>
      </c>
      <c r="D100" s="3" t="s">
        <v>1570</v>
      </c>
      <c r="E100" s="3" t="s">
        <v>1994</v>
      </c>
      <c r="F100" s="3" t="s">
        <v>3085</v>
      </c>
      <c r="G100" s="3" t="s">
        <v>1981</v>
      </c>
      <c r="H100" s="3" t="s">
        <v>1979</v>
      </c>
      <c r="I100" s="3" t="s">
        <v>1980</v>
      </c>
      <c r="J100" s="3" t="s">
        <v>61</v>
      </c>
      <c r="K100" s="3" t="s">
        <v>638</v>
      </c>
      <c r="L100" s="3">
        <v>104</v>
      </c>
      <c r="M100" s="3" t="s">
        <v>1976</v>
      </c>
      <c r="N100" s="3" t="s">
        <v>2923</v>
      </c>
      <c r="O100" s="3" t="s">
        <v>2928</v>
      </c>
      <c r="P100" s="3" t="s">
        <v>2929</v>
      </c>
      <c r="Q100" s="4"/>
      <c r="R100" s="3" t="s">
        <v>3121</v>
      </c>
    </row>
    <row r="101" spans="1:18" x14ac:dyDescent="0.3">
      <c r="A101" s="3">
        <v>99</v>
      </c>
      <c r="B101" s="3" t="s">
        <v>2014</v>
      </c>
      <c r="C101" s="3">
        <v>2021</v>
      </c>
      <c r="D101" s="3" t="s">
        <v>2015</v>
      </c>
      <c r="E101" s="3" t="s">
        <v>2028</v>
      </c>
      <c r="F101" s="3" t="s">
        <v>3086</v>
      </c>
      <c r="G101" s="3" t="s">
        <v>2018</v>
      </c>
      <c r="H101" s="3" t="s">
        <v>2016</v>
      </c>
      <c r="I101" s="3" t="s">
        <v>2017</v>
      </c>
      <c r="J101" s="3" t="s">
        <v>61</v>
      </c>
      <c r="K101" s="3" t="s">
        <v>62</v>
      </c>
      <c r="L101" s="3">
        <v>90</v>
      </c>
      <c r="M101" s="3" t="s">
        <v>2012</v>
      </c>
      <c r="N101" s="3" t="s">
        <v>2923</v>
      </c>
      <c r="O101" s="3" t="s">
        <v>2928</v>
      </c>
      <c r="P101" s="3" t="s">
        <v>2929</v>
      </c>
      <c r="Q101" s="4"/>
      <c r="R101" s="3" t="s">
        <v>3121</v>
      </c>
    </row>
    <row r="102" spans="1:18" x14ac:dyDescent="0.3">
      <c r="A102" s="3">
        <v>100</v>
      </c>
      <c r="B102" s="3" t="s">
        <v>2034</v>
      </c>
      <c r="C102" s="3">
        <v>2023</v>
      </c>
      <c r="D102" s="3" t="s">
        <v>2035</v>
      </c>
      <c r="E102" s="3" t="s">
        <v>2052</v>
      </c>
      <c r="F102" s="3" t="s">
        <v>3087</v>
      </c>
      <c r="G102" s="3" t="s">
        <v>2038</v>
      </c>
      <c r="H102" s="3" t="s">
        <v>2036</v>
      </c>
      <c r="I102" s="3" t="s">
        <v>2037</v>
      </c>
      <c r="J102" s="3" t="s">
        <v>61</v>
      </c>
      <c r="K102" s="3" t="s">
        <v>62</v>
      </c>
      <c r="L102" s="3">
        <v>214</v>
      </c>
      <c r="M102" s="3" t="s">
        <v>2032</v>
      </c>
      <c r="N102" s="3" t="s">
        <v>2923</v>
      </c>
      <c r="O102" s="3" t="s">
        <v>2929</v>
      </c>
      <c r="P102" s="4"/>
      <c r="Q102" s="4"/>
      <c r="R102" s="3" t="s">
        <v>3121</v>
      </c>
    </row>
    <row r="103" spans="1:18" x14ac:dyDescent="0.3">
      <c r="A103" s="3">
        <v>101</v>
      </c>
      <c r="B103" s="3" t="s">
        <v>2076</v>
      </c>
      <c r="C103" s="3">
        <v>2023</v>
      </c>
      <c r="D103" s="3" t="s">
        <v>1570</v>
      </c>
      <c r="E103" s="3" t="s">
        <v>2086</v>
      </c>
      <c r="F103" s="3" t="s">
        <v>3088</v>
      </c>
      <c r="G103" s="3" t="s">
        <v>2079</v>
      </c>
      <c r="H103" s="3" t="s">
        <v>2077</v>
      </c>
      <c r="I103" s="3" t="s">
        <v>2078</v>
      </c>
      <c r="J103" s="3" t="s">
        <v>61</v>
      </c>
      <c r="K103" s="3" t="s">
        <v>62</v>
      </c>
      <c r="L103" s="3">
        <v>57</v>
      </c>
      <c r="M103" s="3" t="s">
        <v>2074</v>
      </c>
      <c r="N103" s="3" t="s">
        <v>2923</v>
      </c>
      <c r="O103" s="3" t="s">
        <v>2928</v>
      </c>
      <c r="P103" s="3" t="s">
        <v>2929</v>
      </c>
      <c r="Q103" s="4"/>
      <c r="R103" s="3" t="s">
        <v>3121</v>
      </c>
    </row>
    <row r="104" spans="1:18" x14ac:dyDescent="0.3">
      <c r="A104" s="3">
        <v>102</v>
      </c>
      <c r="B104" s="3" t="s">
        <v>1197</v>
      </c>
      <c r="C104" s="3">
        <v>2021</v>
      </c>
      <c r="D104" s="3" t="s">
        <v>2092</v>
      </c>
      <c r="E104" s="3" t="s">
        <v>1198</v>
      </c>
      <c r="F104" s="3" t="s">
        <v>3089</v>
      </c>
      <c r="G104" s="3" t="s">
        <v>2094</v>
      </c>
      <c r="H104" s="3" t="s">
        <v>1199</v>
      </c>
      <c r="I104" s="3" t="s">
        <v>2093</v>
      </c>
      <c r="J104" s="3" t="s">
        <v>61</v>
      </c>
      <c r="K104" s="3" t="s">
        <v>62</v>
      </c>
      <c r="L104" s="3">
        <v>58</v>
      </c>
      <c r="M104" s="3" t="s">
        <v>2090</v>
      </c>
      <c r="N104" s="3" t="s">
        <v>2923</v>
      </c>
      <c r="O104" s="3" t="s">
        <v>2928</v>
      </c>
      <c r="P104" s="3" t="s">
        <v>2929</v>
      </c>
      <c r="Q104" s="4"/>
      <c r="R104" s="3" t="s">
        <v>3121</v>
      </c>
    </row>
    <row r="105" spans="1:18" x14ac:dyDescent="0.3">
      <c r="A105" s="3">
        <v>103</v>
      </c>
      <c r="B105" s="3" t="s">
        <v>2111</v>
      </c>
      <c r="C105" s="3">
        <v>2024</v>
      </c>
      <c r="D105" s="3" t="s">
        <v>2112</v>
      </c>
      <c r="E105" s="3" t="s">
        <v>2130</v>
      </c>
      <c r="F105" s="3" t="s">
        <v>3090</v>
      </c>
      <c r="G105" s="3" t="s">
        <v>2114</v>
      </c>
      <c r="H105" s="3" t="s">
        <v>2113</v>
      </c>
      <c r="I105" s="3" t="s">
        <v>1452</v>
      </c>
      <c r="J105" s="3" t="s">
        <v>61</v>
      </c>
      <c r="K105" s="3" t="s">
        <v>62</v>
      </c>
      <c r="L105" s="3">
        <v>42</v>
      </c>
      <c r="M105" s="3" t="s">
        <v>2109</v>
      </c>
      <c r="N105" s="3" t="s">
        <v>2923</v>
      </c>
      <c r="O105" s="3" t="s">
        <v>2928</v>
      </c>
      <c r="P105" s="3" t="s">
        <v>2928</v>
      </c>
      <c r="Q105" s="3" t="s">
        <v>2929</v>
      </c>
      <c r="R105" s="3" t="s">
        <v>3121</v>
      </c>
    </row>
    <row r="106" spans="1:18" x14ac:dyDescent="0.3">
      <c r="A106" s="3">
        <v>104</v>
      </c>
      <c r="B106" s="3" t="s">
        <v>2155</v>
      </c>
      <c r="C106" s="3">
        <v>2021</v>
      </c>
      <c r="D106" s="3" t="s">
        <v>2156</v>
      </c>
      <c r="E106" s="3" t="s">
        <v>2176</v>
      </c>
      <c r="F106" s="3" t="s">
        <v>3091</v>
      </c>
      <c r="G106" s="3" t="s">
        <v>2159</v>
      </c>
      <c r="H106" s="3" t="s">
        <v>2157</v>
      </c>
      <c r="I106" s="3" t="s">
        <v>2158</v>
      </c>
      <c r="J106" s="3" t="s">
        <v>61</v>
      </c>
      <c r="K106" s="3" t="s">
        <v>62</v>
      </c>
      <c r="L106" s="3">
        <v>81</v>
      </c>
      <c r="M106" s="3" t="s">
        <v>2153</v>
      </c>
      <c r="N106" s="3" t="s">
        <v>2923</v>
      </c>
      <c r="O106" s="3" t="s">
        <v>2929</v>
      </c>
      <c r="P106" s="4"/>
      <c r="Q106" s="4"/>
      <c r="R106" s="3" t="s">
        <v>3121</v>
      </c>
    </row>
    <row r="107" spans="1:18" x14ac:dyDescent="0.3">
      <c r="A107" s="3">
        <v>105</v>
      </c>
      <c r="B107" s="3" t="s">
        <v>3144</v>
      </c>
      <c r="C107" s="3">
        <v>2024</v>
      </c>
      <c r="D107" s="3" t="s">
        <v>3146</v>
      </c>
      <c r="E107" s="3" t="s">
        <v>3153</v>
      </c>
      <c r="F107" s="3" t="s">
        <v>3236</v>
      </c>
      <c r="G107" s="3" t="s">
        <v>3147</v>
      </c>
      <c r="H107" s="3" t="s">
        <v>3148</v>
      </c>
      <c r="I107" s="3" t="s">
        <v>3149</v>
      </c>
      <c r="J107" s="3" t="s">
        <v>61</v>
      </c>
      <c r="K107" s="3" t="s">
        <v>62</v>
      </c>
      <c r="L107" s="3">
        <v>394</v>
      </c>
      <c r="M107" s="3" t="s">
        <v>3155</v>
      </c>
      <c r="N107" s="3" t="s">
        <v>2923</v>
      </c>
      <c r="O107" s="3" t="s">
        <v>2928</v>
      </c>
      <c r="P107" s="3" t="s">
        <v>2929</v>
      </c>
      <c r="Q107" s="4"/>
      <c r="R107" s="3" t="s">
        <v>3121</v>
      </c>
    </row>
    <row r="108" spans="1:18" x14ac:dyDescent="0.3">
      <c r="A108" s="3">
        <v>106</v>
      </c>
      <c r="B108" s="3" t="s">
        <v>2226</v>
      </c>
      <c r="C108" s="3">
        <v>2023</v>
      </c>
      <c r="D108" s="3" t="s">
        <v>2227</v>
      </c>
      <c r="E108" s="3" t="s">
        <v>2241</v>
      </c>
      <c r="F108" s="3" t="s">
        <v>3092</v>
      </c>
      <c r="G108" s="3" t="s">
        <v>2230</v>
      </c>
      <c r="H108" s="3" t="s">
        <v>2228</v>
      </c>
      <c r="I108" s="3" t="s">
        <v>2229</v>
      </c>
      <c r="J108" s="3" t="s">
        <v>61</v>
      </c>
      <c r="K108" s="3" t="s">
        <v>62</v>
      </c>
      <c r="L108" s="3">
        <v>47</v>
      </c>
      <c r="M108" s="3" t="s">
        <v>2224</v>
      </c>
      <c r="N108" s="3" t="s">
        <v>2923</v>
      </c>
      <c r="O108" s="3" t="s">
        <v>2929</v>
      </c>
      <c r="P108" s="4"/>
      <c r="Q108" s="4"/>
      <c r="R108" s="3" t="s">
        <v>3121</v>
      </c>
    </row>
    <row r="109" spans="1:18" x14ac:dyDescent="0.3">
      <c r="A109" s="3">
        <v>107</v>
      </c>
      <c r="B109" s="3" t="s">
        <v>2247</v>
      </c>
      <c r="C109" s="3">
        <v>2023</v>
      </c>
      <c r="D109" s="3" t="s">
        <v>1712</v>
      </c>
      <c r="E109" s="3" t="s">
        <v>2256</v>
      </c>
      <c r="F109" s="3" t="s">
        <v>3093</v>
      </c>
      <c r="G109" s="3" t="s">
        <v>2249</v>
      </c>
      <c r="H109" s="3" t="s">
        <v>2248</v>
      </c>
      <c r="I109" s="3" t="s">
        <v>1452</v>
      </c>
      <c r="J109" s="3" t="s">
        <v>61</v>
      </c>
      <c r="K109" s="3" t="s">
        <v>62</v>
      </c>
      <c r="L109" s="3">
        <v>27</v>
      </c>
      <c r="M109" s="3" t="s">
        <v>2245</v>
      </c>
      <c r="N109" s="3" t="s">
        <v>2923</v>
      </c>
      <c r="O109" s="3" t="s">
        <v>2929</v>
      </c>
      <c r="P109" s="4"/>
      <c r="Q109" s="4"/>
      <c r="R109" s="3" t="s">
        <v>3121</v>
      </c>
    </row>
    <row r="110" spans="1:18" x14ac:dyDescent="0.3">
      <c r="A110" s="3">
        <v>108</v>
      </c>
      <c r="B110" s="3" t="s">
        <v>2261</v>
      </c>
      <c r="C110" s="3">
        <v>2022</v>
      </c>
      <c r="D110" s="3" t="s">
        <v>2262</v>
      </c>
      <c r="E110" s="3" t="s">
        <v>2279</v>
      </c>
      <c r="F110" s="3" t="s">
        <v>3094</v>
      </c>
      <c r="G110" s="3" t="s">
        <v>2264</v>
      </c>
      <c r="H110" s="3" t="s">
        <v>2263</v>
      </c>
      <c r="I110" s="3" t="s">
        <v>1452</v>
      </c>
      <c r="J110" s="3" t="s">
        <v>61</v>
      </c>
      <c r="K110" s="3" t="s">
        <v>62</v>
      </c>
      <c r="L110" s="3">
        <v>41</v>
      </c>
      <c r="M110" s="3" t="s">
        <v>2259</v>
      </c>
      <c r="N110" s="3" t="s">
        <v>2923</v>
      </c>
      <c r="O110" s="3" t="s">
        <v>2929</v>
      </c>
      <c r="P110" s="4"/>
      <c r="Q110" s="4"/>
      <c r="R110" s="3" t="s">
        <v>3121</v>
      </c>
    </row>
    <row r="111" spans="1:18" x14ac:dyDescent="0.3">
      <c r="A111" s="3">
        <v>109</v>
      </c>
      <c r="B111" s="3" t="s">
        <v>2286</v>
      </c>
      <c r="C111" s="3">
        <v>2021</v>
      </c>
      <c r="D111" s="3" t="s">
        <v>2287</v>
      </c>
      <c r="E111" s="3" t="s">
        <v>2301</v>
      </c>
      <c r="F111" s="3" t="s">
        <v>3095</v>
      </c>
      <c r="G111" s="3" t="s">
        <v>2290</v>
      </c>
      <c r="H111" s="3" t="s">
        <v>2288</v>
      </c>
      <c r="I111" s="3" t="s">
        <v>2289</v>
      </c>
      <c r="J111" s="3" t="s">
        <v>61</v>
      </c>
      <c r="K111" s="3" t="s">
        <v>62</v>
      </c>
      <c r="L111" s="3">
        <v>54</v>
      </c>
      <c r="M111" s="3" t="s">
        <v>2284</v>
      </c>
      <c r="N111" s="3" t="s">
        <v>2923</v>
      </c>
      <c r="O111" s="3" t="s">
        <v>2929</v>
      </c>
      <c r="P111" s="4"/>
      <c r="Q111" s="4"/>
      <c r="R111" s="3" t="s">
        <v>3121</v>
      </c>
    </row>
    <row r="112" spans="1:18" x14ac:dyDescent="0.3">
      <c r="A112" s="3">
        <v>110</v>
      </c>
      <c r="B112" s="3" t="s">
        <v>2307</v>
      </c>
      <c r="C112" s="3">
        <v>2024</v>
      </c>
      <c r="D112" s="3" t="s">
        <v>2308</v>
      </c>
      <c r="E112" s="3" t="s">
        <v>526</v>
      </c>
      <c r="F112" s="3" t="s">
        <v>3096</v>
      </c>
      <c r="G112" s="3" t="s">
        <v>2311</v>
      </c>
      <c r="H112" s="3" t="s">
        <v>2309</v>
      </c>
      <c r="I112" s="3" t="s">
        <v>2310</v>
      </c>
      <c r="J112" s="3" t="s">
        <v>61</v>
      </c>
      <c r="K112" s="3" t="s">
        <v>62</v>
      </c>
      <c r="L112" s="3">
        <v>36</v>
      </c>
      <c r="M112" s="3" t="s">
        <v>2305</v>
      </c>
      <c r="N112" s="3" t="s">
        <v>2923</v>
      </c>
      <c r="O112" s="3" t="s">
        <v>2928</v>
      </c>
      <c r="P112" s="3" t="s">
        <v>2929</v>
      </c>
      <c r="Q112" s="4"/>
      <c r="R112" s="3" t="s">
        <v>3121</v>
      </c>
    </row>
    <row r="113" spans="1:18" x14ac:dyDescent="0.3">
      <c r="A113" s="3">
        <v>111</v>
      </c>
      <c r="B113" s="3" t="s">
        <v>3145</v>
      </c>
      <c r="C113" s="3">
        <v>2024</v>
      </c>
      <c r="D113" s="3" t="s">
        <v>1621</v>
      </c>
      <c r="E113" s="3" t="s">
        <v>3154</v>
      </c>
      <c r="F113" s="3" t="s">
        <v>3237</v>
      </c>
      <c r="G113" s="3" t="s">
        <v>3150</v>
      </c>
      <c r="H113" s="3" t="s">
        <v>3151</v>
      </c>
      <c r="I113" s="3" t="s">
        <v>3152</v>
      </c>
      <c r="J113" s="3" t="s">
        <v>61</v>
      </c>
      <c r="K113" s="3" t="s">
        <v>638</v>
      </c>
      <c r="L113" s="3">
        <v>26</v>
      </c>
      <c r="M113" s="3" t="s">
        <v>3156</v>
      </c>
      <c r="N113" s="3" t="s">
        <v>2923</v>
      </c>
      <c r="O113" s="3" t="s">
        <v>2928</v>
      </c>
      <c r="P113" s="3" t="s">
        <v>2929</v>
      </c>
      <c r="Q113" s="4"/>
      <c r="R113" s="3" t="s">
        <v>3121</v>
      </c>
    </row>
    <row r="114" spans="1:18" x14ac:dyDescent="0.3">
      <c r="A114" s="3">
        <v>112</v>
      </c>
      <c r="B114" s="3" t="s">
        <v>2333</v>
      </c>
      <c r="C114" s="3">
        <v>2020</v>
      </c>
      <c r="D114" s="3" t="s">
        <v>2334</v>
      </c>
      <c r="E114" s="3" t="s">
        <v>2349</v>
      </c>
      <c r="F114" s="3" t="s">
        <v>3097</v>
      </c>
      <c r="G114" s="3" t="s">
        <v>2336</v>
      </c>
      <c r="H114" s="3" t="s">
        <v>2335</v>
      </c>
      <c r="I114" s="3" t="s">
        <v>1452</v>
      </c>
      <c r="J114" s="3" t="s">
        <v>61</v>
      </c>
      <c r="K114" s="3" t="s">
        <v>62</v>
      </c>
      <c r="L114" s="3">
        <v>17</v>
      </c>
      <c r="M114" s="3" t="s">
        <v>2331</v>
      </c>
      <c r="N114" s="3" t="s">
        <v>2923</v>
      </c>
      <c r="O114" s="3" t="s">
        <v>2929</v>
      </c>
      <c r="P114" s="4"/>
      <c r="Q114" s="4"/>
      <c r="R114" s="3" t="s">
        <v>3121</v>
      </c>
    </row>
    <row r="115" spans="1:18" x14ac:dyDescent="0.3">
      <c r="A115" s="3">
        <v>113</v>
      </c>
      <c r="B115" s="3" t="s">
        <v>1076</v>
      </c>
      <c r="C115" s="3">
        <v>2023</v>
      </c>
      <c r="D115" s="3" t="s">
        <v>2355</v>
      </c>
      <c r="E115" s="3" t="s">
        <v>1077</v>
      </c>
      <c r="F115" s="3" t="s">
        <v>3098</v>
      </c>
      <c r="G115" s="3" t="s">
        <v>2357</v>
      </c>
      <c r="H115" s="3" t="s">
        <v>2356</v>
      </c>
      <c r="I115" s="3" t="s">
        <v>1452</v>
      </c>
      <c r="J115" s="3" t="s">
        <v>61</v>
      </c>
      <c r="K115" s="3" t="s">
        <v>62</v>
      </c>
      <c r="L115" s="3">
        <v>29</v>
      </c>
      <c r="M115" s="3" t="s">
        <v>2353</v>
      </c>
      <c r="N115" s="3" t="s">
        <v>2923</v>
      </c>
      <c r="O115" s="3" t="s">
        <v>2929</v>
      </c>
      <c r="P115" s="4"/>
      <c r="Q115" s="4"/>
      <c r="R115" s="3" t="s">
        <v>3121</v>
      </c>
    </row>
    <row r="116" spans="1:18" x14ac:dyDescent="0.3">
      <c r="A116" s="3">
        <v>114</v>
      </c>
      <c r="B116" s="3" t="s">
        <v>2375</v>
      </c>
      <c r="C116" s="3">
        <v>2015</v>
      </c>
      <c r="D116" s="3" t="s">
        <v>2376</v>
      </c>
      <c r="E116" s="3" t="s">
        <v>2395</v>
      </c>
      <c r="F116" s="3" t="s">
        <v>3099</v>
      </c>
      <c r="G116" s="3" t="s">
        <v>2379</v>
      </c>
      <c r="H116" s="3" t="s">
        <v>2377</v>
      </c>
      <c r="I116" s="3" t="s">
        <v>2378</v>
      </c>
      <c r="J116" s="3" t="s">
        <v>61</v>
      </c>
      <c r="K116" s="3" t="s">
        <v>62</v>
      </c>
      <c r="L116" s="3">
        <v>57</v>
      </c>
      <c r="M116" s="3" t="s">
        <v>2373</v>
      </c>
      <c r="N116" s="3" t="s">
        <v>2923</v>
      </c>
      <c r="O116" s="3" t="s">
        <v>2928</v>
      </c>
      <c r="P116" s="3" t="s">
        <v>2929</v>
      </c>
      <c r="Q116" s="4"/>
      <c r="R116" s="3" t="s">
        <v>3121</v>
      </c>
    </row>
    <row r="117" spans="1:18" x14ac:dyDescent="0.3">
      <c r="A117" s="3">
        <v>115</v>
      </c>
      <c r="B117" s="3" t="s">
        <v>3123</v>
      </c>
      <c r="C117" s="3">
        <v>2017</v>
      </c>
      <c r="D117" s="3" t="s">
        <v>1570</v>
      </c>
      <c r="E117" s="3" t="s">
        <v>3124</v>
      </c>
      <c r="F117" s="3" t="s">
        <v>3238</v>
      </c>
      <c r="G117" s="3" t="s">
        <v>3125</v>
      </c>
      <c r="H117" s="3" t="s">
        <v>3126</v>
      </c>
      <c r="I117" s="3" t="s">
        <v>3127</v>
      </c>
      <c r="J117" s="3" t="s">
        <v>61</v>
      </c>
      <c r="K117" s="3" t="s">
        <v>638</v>
      </c>
      <c r="L117" s="3">
        <v>99</v>
      </c>
      <c r="M117" s="3" t="s">
        <v>3128</v>
      </c>
      <c r="N117" s="3" t="s">
        <v>2923</v>
      </c>
      <c r="O117" s="3" t="s">
        <v>2928</v>
      </c>
      <c r="P117" s="3" t="s">
        <v>2929</v>
      </c>
      <c r="Q117" s="4"/>
      <c r="R117" s="3" t="s">
        <v>3121</v>
      </c>
    </row>
    <row r="118" spans="1:18" x14ac:dyDescent="0.3">
      <c r="A118" s="3">
        <v>116</v>
      </c>
      <c r="B118" s="3" t="s">
        <v>1309</v>
      </c>
      <c r="C118" s="3">
        <v>2024</v>
      </c>
      <c r="D118" s="3" t="s">
        <v>2404</v>
      </c>
      <c r="E118" s="3" t="s">
        <v>1311</v>
      </c>
      <c r="F118" s="3" t="s">
        <v>3100</v>
      </c>
      <c r="G118" s="3" t="s">
        <v>2407</v>
      </c>
      <c r="H118" s="3" t="s">
        <v>2405</v>
      </c>
      <c r="I118" s="3" t="s">
        <v>2406</v>
      </c>
      <c r="J118" s="3" t="s">
        <v>61</v>
      </c>
      <c r="K118" s="3" t="s">
        <v>62</v>
      </c>
      <c r="L118" s="3">
        <v>55</v>
      </c>
      <c r="M118" s="3" t="s">
        <v>2402</v>
      </c>
      <c r="N118" s="3" t="s">
        <v>2923</v>
      </c>
      <c r="O118" s="3" t="s">
        <v>2929</v>
      </c>
      <c r="P118" s="4"/>
      <c r="Q118" s="4"/>
      <c r="R118" s="3" t="s">
        <v>3121</v>
      </c>
    </row>
    <row r="119" spans="1:18" x14ac:dyDescent="0.3">
      <c r="A119" s="3">
        <v>117</v>
      </c>
      <c r="B119" s="3" t="s">
        <v>1195</v>
      </c>
      <c r="C119" s="3">
        <v>2024</v>
      </c>
      <c r="D119" s="3" t="s">
        <v>1734</v>
      </c>
      <c r="E119" s="3" t="s">
        <v>1196</v>
      </c>
      <c r="F119" s="3" t="s">
        <v>3101</v>
      </c>
      <c r="G119" s="3" t="s">
        <v>2428</v>
      </c>
      <c r="H119" s="3" t="s">
        <v>2427</v>
      </c>
      <c r="I119" s="3" t="s">
        <v>1452</v>
      </c>
      <c r="J119" s="3" t="s">
        <v>61</v>
      </c>
      <c r="K119" s="3" t="s">
        <v>62</v>
      </c>
      <c r="L119" s="3">
        <v>39</v>
      </c>
      <c r="M119" s="3" t="s">
        <v>2425</v>
      </c>
      <c r="N119" s="3" t="s">
        <v>2923</v>
      </c>
      <c r="O119" s="3" t="s">
        <v>2928</v>
      </c>
      <c r="P119" s="3" t="s">
        <v>2929</v>
      </c>
      <c r="Q119" s="4"/>
      <c r="R119" s="3" t="s">
        <v>3121</v>
      </c>
    </row>
    <row r="120" spans="1:18" x14ac:dyDescent="0.3">
      <c r="A120" s="3">
        <v>118</v>
      </c>
      <c r="B120" s="3" t="s">
        <v>2438</v>
      </c>
      <c r="C120" s="3">
        <v>2016</v>
      </c>
      <c r="D120" s="3" t="s">
        <v>2439</v>
      </c>
      <c r="E120" s="3" t="s">
        <v>1452</v>
      </c>
      <c r="F120" s="3" t="s">
        <v>1452</v>
      </c>
      <c r="G120" s="3" t="s">
        <v>2442</v>
      </c>
      <c r="H120" s="3" t="s">
        <v>2440</v>
      </c>
      <c r="I120" s="3" t="s">
        <v>2441</v>
      </c>
      <c r="J120" s="3" t="s">
        <v>61</v>
      </c>
      <c r="K120" s="3" t="s">
        <v>638</v>
      </c>
      <c r="L120" s="3">
        <v>68</v>
      </c>
      <c r="M120" s="3" t="s">
        <v>2436</v>
      </c>
      <c r="N120" s="3" t="s">
        <v>2923</v>
      </c>
      <c r="O120" s="3" t="s">
        <v>2929</v>
      </c>
      <c r="P120" s="4"/>
      <c r="Q120" s="4"/>
      <c r="R120" s="3" t="s">
        <v>3121</v>
      </c>
    </row>
    <row r="121" spans="1:18" x14ac:dyDescent="0.3">
      <c r="A121" s="3">
        <v>119</v>
      </c>
      <c r="B121" s="3" t="s">
        <v>2461</v>
      </c>
      <c r="C121" s="3">
        <v>2022</v>
      </c>
      <c r="D121" s="3" t="s">
        <v>2462</v>
      </c>
      <c r="E121" s="3" t="s">
        <v>2477</v>
      </c>
      <c r="F121" s="3" t="s">
        <v>3102</v>
      </c>
      <c r="G121" s="3" t="s">
        <v>2465</v>
      </c>
      <c r="H121" s="3" t="s">
        <v>2463</v>
      </c>
      <c r="I121" s="3" t="s">
        <v>2464</v>
      </c>
      <c r="J121" s="3" t="s">
        <v>61</v>
      </c>
      <c r="K121" s="3" t="s">
        <v>638</v>
      </c>
      <c r="L121" s="3">
        <v>109</v>
      </c>
      <c r="M121" s="3" t="s">
        <v>2459</v>
      </c>
      <c r="N121" s="3" t="s">
        <v>2923</v>
      </c>
      <c r="O121" s="3" t="s">
        <v>2929</v>
      </c>
      <c r="P121" s="4"/>
      <c r="Q121" s="4"/>
      <c r="R121" s="3" t="s">
        <v>3121</v>
      </c>
    </row>
    <row r="122" spans="1:18" x14ac:dyDescent="0.3">
      <c r="A122" s="3">
        <v>120</v>
      </c>
      <c r="B122" s="3" t="s">
        <v>2483</v>
      </c>
      <c r="C122" s="3">
        <v>2018</v>
      </c>
      <c r="D122" s="3" t="s">
        <v>1712</v>
      </c>
      <c r="E122" s="3" t="s">
        <v>2493</v>
      </c>
      <c r="F122" s="3" t="s">
        <v>3103</v>
      </c>
      <c r="G122" s="3" t="s">
        <v>2486</v>
      </c>
      <c r="H122" s="3" t="s">
        <v>2484</v>
      </c>
      <c r="I122" s="3" t="s">
        <v>2485</v>
      </c>
      <c r="J122" s="3" t="s">
        <v>61</v>
      </c>
      <c r="K122" s="3" t="s">
        <v>62</v>
      </c>
      <c r="L122" s="3">
        <v>23</v>
      </c>
      <c r="M122" s="3" t="s">
        <v>2481</v>
      </c>
      <c r="N122" s="3" t="s">
        <v>2923</v>
      </c>
      <c r="O122" s="3" t="s">
        <v>2929</v>
      </c>
      <c r="P122" s="4"/>
      <c r="Q122" s="4"/>
      <c r="R122" s="3" t="s">
        <v>3121</v>
      </c>
    </row>
    <row r="123" spans="1:18" x14ac:dyDescent="0.3">
      <c r="A123" s="3">
        <v>121</v>
      </c>
      <c r="B123" s="3" t="s">
        <v>2499</v>
      </c>
      <c r="C123" s="3">
        <v>2020</v>
      </c>
      <c r="D123" s="3" t="s">
        <v>2500</v>
      </c>
      <c r="E123" s="3" t="s">
        <v>2517</v>
      </c>
      <c r="F123" s="3" t="s">
        <v>3104</v>
      </c>
      <c r="G123" s="3" t="s">
        <v>2503</v>
      </c>
      <c r="H123" s="3" t="s">
        <v>2501</v>
      </c>
      <c r="I123" s="3" t="s">
        <v>2502</v>
      </c>
      <c r="J123" s="3" t="s">
        <v>61</v>
      </c>
      <c r="K123" s="3" t="s">
        <v>62</v>
      </c>
      <c r="L123" s="3">
        <v>47</v>
      </c>
      <c r="M123" s="3" t="s">
        <v>2497</v>
      </c>
      <c r="N123" s="3" t="s">
        <v>2923</v>
      </c>
      <c r="O123" s="3" t="s">
        <v>2929</v>
      </c>
      <c r="P123" s="4"/>
      <c r="Q123" s="4"/>
      <c r="R123" s="3" t="s">
        <v>3121</v>
      </c>
    </row>
    <row r="124" spans="1:18" x14ac:dyDescent="0.3">
      <c r="A124" s="3">
        <v>122</v>
      </c>
      <c r="B124" s="3" t="s">
        <v>856</v>
      </c>
      <c r="C124" s="3">
        <v>2024</v>
      </c>
      <c r="D124" s="3" t="s">
        <v>2523</v>
      </c>
      <c r="E124" s="3" t="s">
        <v>857</v>
      </c>
      <c r="F124" s="3" t="s">
        <v>3105</v>
      </c>
      <c r="G124" s="3" t="s">
        <v>2525</v>
      </c>
      <c r="H124" s="3" t="s">
        <v>858</v>
      </c>
      <c r="I124" s="3" t="s">
        <v>2524</v>
      </c>
      <c r="J124" s="3" t="s">
        <v>61</v>
      </c>
      <c r="K124" s="3" t="s">
        <v>62</v>
      </c>
      <c r="L124" s="3">
        <v>57</v>
      </c>
      <c r="M124" s="3" t="s">
        <v>2521</v>
      </c>
      <c r="N124" s="3" t="s">
        <v>2923</v>
      </c>
      <c r="O124" s="3" t="s">
        <v>2928</v>
      </c>
      <c r="P124" s="3" t="s">
        <v>2929</v>
      </c>
      <c r="Q124" s="4"/>
      <c r="R124" s="3" t="s">
        <v>3121</v>
      </c>
    </row>
    <row r="125" spans="1:18" x14ac:dyDescent="0.3">
      <c r="A125" s="3">
        <v>123</v>
      </c>
      <c r="B125" s="3" t="s">
        <v>2547</v>
      </c>
      <c r="C125" s="3">
        <v>2020</v>
      </c>
      <c r="D125" s="3" t="s">
        <v>2548</v>
      </c>
      <c r="E125" s="3" t="s">
        <v>2561</v>
      </c>
      <c r="F125" s="3" t="s">
        <v>3106</v>
      </c>
      <c r="G125" s="3" t="s">
        <v>2551</v>
      </c>
      <c r="H125" s="3" t="s">
        <v>2549</v>
      </c>
      <c r="I125" s="3" t="s">
        <v>2550</v>
      </c>
      <c r="J125" s="3" t="s">
        <v>61</v>
      </c>
      <c r="K125" s="3" t="s">
        <v>638</v>
      </c>
      <c r="L125" s="3">
        <v>94</v>
      </c>
      <c r="M125" s="3" t="s">
        <v>2545</v>
      </c>
      <c r="N125" s="3" t="s">
        <v>2923</v>
      </c>
      <c r="O125" s="3" t="s">
        <v>2929</v>
      </c>
      <c r="P125" s="4"/>
      <c r="Q125" s="4"/>
      <c r="R125" s="3" t="s">
        <v>3121</v>
      </c>
    </row>
    <row r="126" spans="1:18" x14ac:dyDescent="0.3">
      <c r="A126" s="3">
        <v>124</v>
      </c>
      <c r="B126" s="3" t="s">
        <v>2567</v>
      </c>
      <c r="C126" s="3">
        <v>2024</v>
      </c>
      <c r="D126" s="3" t="s">
        <v>2568</v>
      </c>
      <c r="E126" s="3" t="s">
        <v>2585</v>
      </c>
      <c r="F126" s="3" t="s">
        <v>3107</v>
      </c>
      <c r="G126" s="3" t="s">
        <v>2570</v>
      </c>
      <c r="H126" s="3" t="s">
        <v>2569</v>
      </c>
      <c r="I126" s="3" t="s">
        <v>1452</v>
      </c>
      <c r="J126" s="3" t="s">
        <v>61</v>
      </c>
      <c r="K126" s="3" t="s">
        <v>62</v>
      </c>
      <c r="L126" s="3">
        <v>90</v>
      </c>
      <c r="M126" s="3" t="s">
        <v>2565</v>
      </c>
      <c r="N126" s="3" t="s">
        <v>2923</v>
      </c>
      <c r="O126" s="3" t="s">
        <v>2929</v>
      </c>
      <c r="P126" s="4"/>
      <c r="Q126" s="4"/>
      <c r="R126" s="3" t="s">
        <v>3121</v>
      </c>
    </row>
    <row r="127" spans="1:18" x14ac:dyDescent="0.3">
      <c r="A127" s="3">
        <v>125</v>
      </c>
      <c r="B127" s="3" t="s">
        <v>2592</v>
      </c>
      <c r="C127" s="3">
        <v>2021</v>
      </c>
      <c r="D127" s="3" t="s">
        <v>2593</v>
      </c>
      <c r="E127" s="3" t="s">
        <v>242</v>
      </c>
      <c r="F127" s="3" t="s">
        <v>3108</v>
      </c>
      <c r="G127" s="3" t="s">
        <v>2596</v>
      </c>
      <c r="H127" s="3" t="s">
        <v>2594</v>
      </c>
      <c r="I127" s="3" t="s">
        <v>2595</v>
      </c>
      <c r="J127" s="3" t="s">
        <v>61</v>
      </c>
      <c r="K127" s="3" t="s">
        <v>62</v>
      </c>
      <c r="L127" s="3">
        <v>46</v>
      </c>
      <c r="M127" s="3" t="s">
        <v>2590</v>
      </c>
      <c r="N127" s="3" t="s">
        <v>2923</v>
      </c>
      <c r="O127" s="3" t="s">
        <v>2929</v>
      </c>
      <c r="P127" s="4"/>
      <c r="Q127" s="4"/>
      <c r="R127" s="3" t="s">
        <v>3121</v>
      </c>
    </row>
    <row r="128" spans="1:18" x14ac:dyDescent="0.3">
      <c r="A128" s="3">
        <v>126</v>
      </c>
      <c r="B128" s="3" t="s">
        <v>1387</v>
      </c>
      <c r="C128" s="3">
        <v>2015</v>
      </c>
      <c r="D128" s="3" t="s">
        <v>2615</v>
      </c>
      <c r="E128" s="3" t="s">
        <v>1388</v>
      </c>
      <c r="F128" s="3" t="s">
        <v>3109</v>
      </c>
      <c r="G128" s="3" t="s">
        <v>2617</v>
      </c>
      <c r="H128" s="3" t="s">
        <v>1389</v>
      </c>
      <c r="I128" s="3" t="s">
        <v>2616</v>
      </c>
      <c r="J128" s="3" t="s">
        <v>61</v>
      </c>
      <c r="K128" s="3" t="s">
        <v>62</v>
      </c>
      <c r="L128" s="3">
        <v>58</v>
      </c>
      <c r="M128" s="3" t="s">
        <v>2613</v>
      </c>
      <c r="N128" s="3" t="s">
        <v>2923</v>
      </c>
      <c r="O128" s="3" t="s">
        <v>2929</v>
      </c>
      <c r="P128" s="4"/>
      <c r="Q128" s="4"/>
      <c r="R128" s="3" t="s">
        <v>3121</v>
      </c>
    </row>
    <row r="129" spans="1:18" x14ac:dyDescent="0.3">
      <c r="A129" s="3">
        <v>127</v>
      </c>
      <c r="B129" s="3" t="s">
        <v>2639</v>
      </c>
      <c r="C129" s="3">
        <v>2018</v>
      </c>
      <c r="D129" s="3" t="s">
        <v>2640</v>
      </c>
      <c r="E129" s="3" t="s">
        <v>2660</v>
      </c>
      <c r="F129" s="3" t="s">
        <v>3110</v>
      </c>
      <c r="G129" s="3" t="s">
        <v>2642</v>
      </c>
      <c r="H129" s="3" t="s">
        <v>1452</v>
      </c>
      <c r="I129" s="3" t="s">
        <v>2641</v>
      </c>
      <c r="J129" s="3" t="s">
        <v>61</v>
      </c>
      <c r="K129" s="3" t="s">
        <v>62</v>
      </c>
      <c r="L129" s="3">
        <v>43</v>
      </c>
      <c r="M129" s="3" t="s">
        <v>2637</v>
      </c>
      <c r="N129" s="3" t="s">
        <v>2923</v>
      </c>
      <c r="O129" s="3" t="s">
        <v>2929</v>
      </c>
      <c r="P129" s="4"/>
      <c r="Q129" s="4"/>
      <c r="R129" s="3" t="s">
        <v>3121</v>
      </c>
    </row>
    <row r="130" spans="1:18" x14ac:dyDescent="0.3">
      <c r="A130" s="3">
        <v>128</v>
      </c>
      <c r="B130" s="3" t="s">
        <v>2667</v>
      </c>
      <c r="C130" s="3">
        <v>2022</v>
      </c>
      <c r="D130" s="3" t="s">
        <v>2668</v>
      </c>
      <c r="E130" s="3" t="s">
        <v>2689</v>
      </c>
      <c r="F130" s="3" t="s">
        <v>3111</v>
      </c>
      <c r="G130" s="3" t="s">
        <v>2671</v>
      </c>
      <c r="H130" s="3" t="s">
        <v>2669</v>
      </c>
      <c r="I130" s="3" t="s">
        <v>2670</v>
      </c>
      <c r="J130" s="3" t="s">
        <v>61</v>
      </c>
      <c r="K130" s="3" t="s">
        <v>638</v>
      </c>
      <c r="L130" s="3">
        <v>30</v>
      </c>
      <c r="M130" s="3" t="s">
        <v>2665</v>
      </c>
      <c r="N130" s="3" t="s">
        <v>2923</v>
      </c>
      <c r="O130" s="3" t="s">
        <v>2929</v>
      </c>
      <c r="P130" s="4"/>
      <c r="Q130" s="4"/>
      <c r="R130" s="3" t="s">
        <v>3121</v>
      </c>
    </row>
    <row r="131" spans="1:18" x14ac:dyDescent="0.3">
      <c r="A131" s="3">
        <v>129</v>
      </c>
      <c r="B131" s="3" t="s">
        <v>2696</v>
      </c>
      <c r="C131" s="3">
        <v>2021</v>
      </c>
      <c r="D131" s="3" t="s">
        <v>2697</v>
      </c>
      <c r="E131" s="3" t="s">
        <v>2716</v>
      </c>
      <c r="F131" s="3" t="s">
        <v>3112</v>
      </c>
      <c r="G131" s="3" t="s">
        <v>2700</v>
      </c>
      <c r="H131" s="3" t="s">
        <v>2698</v>
      </c>
      <c r="I131" s="3" t="s">
        <v>2699</v>
      </c>
      <c r="J131" s="3" t="s">
        <v>61</v>
      </c>
      <c r="K131" s="3" t="s">
        <v>62</v>
      </c>
      <c r="L131" s="3">
        <v>21</v>
      </c>
      <c r="M131" s="3" t="s">
        <v>2694</v>
      </c>
      <c r="N131" s="3" t="s">
        <v>2923</v>
      </c>
      <c r="O131" s="3" t="s">
        <v>2929</v>
      </c>
      <c r="P131" s="4"/>
      <c r="Q131" s="4"/>
      <c r="R131" s="3" t="s">
        <v>3121</v>
      </c>
    </row>
    <row r="132" spans="1:18" x14ac:dyDescent="0.3">
      <c r="A132" s="3">
        <v>130</v>
      </c>
      <c r="B132" s="3" t="s">
        <v>2722</v>
      </c>
      <c r="C132" s="3">
        <v>2018</v>
      </c>
      <c r="D132" s="3" t="s">
        <v>2723</v>
      </c>
      <c r="E132" s="3" t="s">
        <v>2740</v>
      </c>
      <c r="F132" s="3" t="s">
        <v>3113</v>
      </c>
      <c r="G132" s="3" t="s">
        <v>2726</v>
      </c>
      <c r="H132" s="3" t="s">
        <v>2724</v>
      </c>
      <c r="I132" s="3" t="s">
        <v>2725</v>
      </c>
      <c r="J132" s="3" t="s">
        <v>61</v>
      </c>
      <c r="K132" s="3" t="s">
        <v>62</v>
      </c>
      <c r="L132" s="3">
        <v>45</v>
      </c>
      <c r="M132" s="3" t="s">
        <v>2720</v>
      </c>
      <c r="N132" s="3" t="s">
        <v>2923</v>
      </c>
      <c r="O132" s="3" t="s">
        <v>2929</v>
      </c>
      <c r="P132" s="4"/>
      <c r="Q132" s="4"/>
      <c r="R132" s="3" t="s">
        <v>3121</v>
      </c>
    </row>
    <row r="133" spans="1:18" x14ac:dyDescent="0.3">
      <c r="A133" s="3">
        <v>131</v>
      </c>
      <c r="B133" s="3" t="s">
        <v>2746</v>
      </c>
      <c r="C133" s="3">
        <v>2023</v>
      </c>
      <c r="D133" s="3" t="s">
        <v>2747</v>
      </c>
      <c r="E133" s="3" t="s">
        <v>2762</v>
      </c>
      <c r="F133" s="3" t="s">
        <v>3114</v>
      </c>
      <c r="G133" s="3" t="s">
        <v>2750</v>
      </c>
      <c r="H133" s="3" t="s">
        <v>2748</v>
      </c>
      <c r="I133" s="3" t="s">
        <v>2749</v>
      </c>
      <c r="J133" s="3" t="s">
        <v>61</v>
      </c>
      <c r="K133" s="3" t="s">
        <v>62</v>
      </c>
      <c r="L133" s="3">
        <v>68</v>
      </c>
      <c r="M133" s="3" t="s">
        <v>2744</v>
      </c>
      <c r="N133" s="3" t="s">
        <v>2923</v>
      </c>
      <c r="O133" s="3" t="s">
        <v>2928</v>
      </c>
      <c r="P133" s="3" t="s">
        <v>2928</v>
      </c>
      <c r="Q133" s="3" t="s">
        <v>2929</v>
      </c>
      <c r="R133" s="3" t="s">
        <v>3121</v>
      </c>
    </row>
    <row r="134" spans="1:18" x14ac:dyDescent="0.3">
      <c r="A134" s="3">
        <v>132</v>
      </c>
      <c r="B134" s="3" t="s">
        <v>2768</v>
      </c>
      <c r="C134" s="3">
        <v>2021</v>
      </c>
      <c r="D134" s="3" t="s">
        <v>2769</v>
      </c>
      <c r="E134" s="3" t="s">
        <v>2786</v>
      </c>
      <c r="F134" s="3" t="s">
        <v>3115</v>
      </c>
      <c r="G134" s="3" t="s">
        <v>2772</v>
      </c>
      <c r="H134" s="3" t="s">
        <v>2770</v>
      </c>
      <c r="I134" s="3" t="s">
        <v>2771</v>
      </c>
      <c r="J134" s="3" t="s">
        <v>61</v>
      </c>
      <c r="K134" s="3" t="s">
        <v>62</v>
      </c>
      <c r="L134" s="3">
        <v>51</v>
      </c>
      <c r="M134" s="3" t="s">
        <v>2766</v>
      </c>
      <c r="N134" s="3" t="s">
        <v>2923</v>
      </c>
      <c r="O134" s="3" t="s">
        <v>2929</v>
      </c>
      <c r="P134" s="4"/>
      <c r="Q134" s="4"/>
      <c r="R134" s="3" t="s">
        <v>3121</v>
      </c>
    </row>
    <row r="135" spans="1:18" x14ac:dyDescent="0.3">
      <c r="A135" s="3">
        <v>133</v>
      </c>
      <c r="B135" s="3" t="s">
        <v>2793</v>
      </c>
      <c r="C135" s="3">
        <v>2012</v>
      </c>
      <c r="D135" s="3" t="s">
        <v>2439</v>
      </c>
      <c r="E135" s="3" t="s">
        <v>1452</v>
      </c>
      <c r="F135" s="3" t="s">
        <v>1452</v>
      </c>
      <c r="G135" s="3" t="s">
        <v>2796</v>
      </c>
      <c r="H135" s="3" t="s">
        <v>2794</v>
      </c>
      <c r="I135" s="3" t="s">
        <v>2795</v>
      </c>
      <c r="J135" s="3" t="s">
        <v>61</v>
      </c>
      <c r="K135" s="3" t="s">
        <v>62</v>
      </c>
      <c r="L135" s="3">
        <v>41</v>
      </c>
      <c r="M135" s="3" t="s">
        <v>2791</v>
      </c>
      <c r="N135" s="3" t="s">
        <v>2923</v>
      </c>
      <c r="O135" s="3" t="s">
        <v>2929</v>
      </c>
      <c r="P135" s="4"/>
      <c r="Q135" s="4"/>
      <c r="R135" s="3" t="s">
        <v>3121</v>
      </c>
    </row>
    <row r="136" spans="1:18" x14ac:dyDescent="0.3">
      <c r="A136" s="3">
        <v>134</v>
      </c>
      <c r="B136" s="3" t="s">
        <v>2807</v>
      </c>
      <c r="C136" s="3">
        <v>2022</v>
      </c>
      <c r="D136" s="3" t="s">
        <v>2808</v>
      </c>
      <c r="E136" s="3" t="s">
        <v>288</v>
      </c>
      <c r="F136" s="3" t="s">
        <v>3116</v>
      </c>
      <c r="G136" s="3" t="s">
        <v>2811</v>
      </c>
      <c r="H136" s="3" t="s">
        <v>2809</v>
      </c>
      <c r="I136" s="3" t="s">
        <v>2810</v>
      </c>
      <c r="J136" s="3" t="s">
        <v>61</v>
      </c>
      <c r="K136" s="3" t="s">
        <v>62</v>
      </c>
      <c r="L136" s="3">
        <v>61</v>
      </c>
      <c r="M136" s="3" t="s">
        <v>2805</v>
      </c>
      <c r="N136" s="3" t="s">
        <v>2923</v>
      </c>
      <c r="O136" s="3" t="s">
        <v>2929</v>
      </c>
      <c r="P136" s="4"/>
      <c r="Q136" s="4"/>
      <c r="R136" s="3" t="s">
        <v>3121</v>
      </c>
    </row>
    <row r="137" spans="1:18" x14ac:dyDescent="0.3">
      <c r="A137" s="3">
        <v>135</v>
      </c>
      <c r="B137" s="3" t="s">
        <v>2826</v>
      </c>
      <c r="C137" s="3">
        <v>2024</v>
      </c>
      <c r="D137" s="3" t="s">
        <v>2827</v>
      </c>
      <c r="E137" s="3" t="s">
        <v>2841</v>
      </c>
      <c r="F137" s="3" t="s">
        <v>3117</v>
      </c>
      <c r="G137" s="3" t="s">
        <v>2830</v>
      </c>
      <c r="H137" s="3" t="s">
        <v>2828</v>
      </c>
      <c r="I137" s="3" t="s">
        <v>2829</v>
      </c>
      <c r="J137" s="3" t="s">
        <v>61</v>
      </c>
      <c r="K137" s="3" t="s">
        <v>62</v>
      </c>
      <c r="L137" s="3">
        <v>108</v>
      </c>
      <c r="M137" s="3" t="s">
        <v>2824</v>
      </c>
      <c r="N137" s="3" t="s">
        <v>2923</v>
      </c>
      <c r="O137" s="3" t="s">
        <v>2929</v>
      </c>
      <c r="P137" s="4"/>
      <c r="Q137" s="4"/>
      <c r="R137" s="3" t="s">
        <v>3121</v>
      </c>
    </row>
    <row r="138" spans="1:18" x14ac:dyDescent="0.3">
      <c r="A138" s="3">
        <v>136</v>
      </c>
      <c r="B138" s="3" t="s">
        <v>2849</v>
      </c>
      <c r="C138" s="3">
        <v>2014</v>
      </c>
      <c r="D138" s="3" t="s">
        <v>2850</v>
      </c>
      <c r="E138" s="3" t="s">
        <v>2866</v>
      </c>
      <c r="F138" s="3" t="s">
        <v>3118</v>
      </c>
      <c r="G138" s="3" t="s">
        <v>2852</v>
      </c>
      <c r="H138" s="3" t="s">
        <v>1452</v>
      </c>
      <c r="I138" s="3" t="s">
        <v>2851</v>
      </c>
      <c r="J138" s="3" t="s">
        <v>61</v>
      </c>
      <c r="K138" s="3" t="s">
        <v>62</v>
      </c>
      <c r="L138" s="3">
        <v>87</v>
      </c>
      <c r="M138" s="3" t="s">
        <v>2847</v>
      </c>
      <c r="N138" s="3" t="s">
        <v>2923</v>
      </c>
      <c r="O138" s="3" t="s">
        <v>2929</v>
      </c>
      <c r="P138" s="4"/>
      <c r="Q138" s="4"/>
      <c r="R138" s="3" t="s">
        <v>3121</v>
      </c>
    </row>
    <row r="139" spans="1:18" x14ac:dyDescent="0.3">
      <c r="A139" s="3">
        <v>137</v>
      </c>
      <c r="B139" s="3" t="s">
        <v>2883</v>
      </c>
      <c r="C139" s="3">
        <v>2023</v>
      </c>
      <c r="D139" s="3" t="s">
        <v>2879</v>
      </c>
      <c r="E139" s="3" t="s">
        <v>2878</v>
      </c>
      <c r="F139" s="3" t="s">
        <v>2885</v>
      </c>
      <c r="G139" s="3" t="s">
        <v>2877</v>
      </c>
      <c r="H139" s="3" t="s">
        <v>2874</v>
      </c>
      <c r="I139" s="3" t="s">
        <v>2875</v>
      </c>
      <c r="J139" s="3" t="s">
        <v>2880</v>
      </c>
      <c r="K139" s="3" t="s">
        <v>2884</v>
      </c>
      <c r="L139" s="3">
        <v>0</v>
      </c>
      <c r="M139" s="3" t="s">
        <v>2873</v>
      </c>
      <c r="N139" s="3" t="s">
        <v>2924</v>
      </c>
      <c r="O139" s="3" t="s">
        <v>2928</v>
      </c>
      <c r="P139" s="3" t="s">
        <v>2928</v>
      </c>
      <c r="Q139" s="3" t="s">
        <v>2928</v>
      </c>
      <c r="R139" s="3" t="s">
        <v>3122</v>
      </c>
    </row>
    <row r="140" spans="1:18" x14ac:dyDescent="0.3">
      <c r="A140" s="3">
        <v>138</v>
      </c>
      <c r="B140" s="3" t="s">
        <v>2893</v>
      </c>
      <c r="C140" s="3">
        <v>2023</v>
      </c>
      <c r="D140" s="3" t="s">
        <v>2892</v>
      </c>
      <c r="E140" s="3" t="s">
        <v>2891</v>
      </c>
      <c r="F140" s="3" t="s">
        <v>2895</v>
      </c>
      <c r="G140" s="3" t="s">
        <v>2890</v>
      </c>
      <c r="H140" s="3" t="s">
        <v>2887</v>
      </c>
      <c r="I140" s="3" t="s">
        <v>2888</v>
      </c>
      <c r="J140" s="3" t="s">
        <v>2880</v>
      </c>
      <c r="K140" s="3" t="s">
        <v>2894</v>
      </c>
      <c r="L140" s="3">
        <v>0</v>
      </c>
      <c r="M140" s="3" t="s">
        <v>2886</v>
      </c>
      <c r="N140" s="3" t="s">
        <v>2924</v>
      </c>
      <c r="O140" s="3" t="s">
        <v>2928</v>
      </c>
      <c r="P140" s="3" t="s">
        <v>2928</v>
      </c>
      <c r="Q140" s="3" t="s">
        <v>2928</v>
      </c>
      <c r="R140" s="3" t="s">
        <v>3122</v>
      </c>
    </row>
    <row r="141" spans="1:18" x14ac:dyDescent="0.3">
      <c r="A141" s="3">
        <v>139</v>
      </c>
      <c r="B141" s="3" t="s">
        <v>2910</v>
      </c>
      <c r="C141" s="3">
        <v>2023</v>
      </c>
      <c r="D141" s="3" t="s">
        <v>2909</v>
      </c>
      <c r="E141" s="3" t="s">
        <v>2908</v>
      </c>
      <c r="F141" s="3" t="s">
        <v>2911</v>
      </c>
      <c r="G141" s="3" t="s">
        <v>2907</v>
      </c>
      <c r="H141" s="3" t="s">
        <v>2905</v>
      </c>
      <c r="I141" s="3" t="s">
        <v>2905</v>
      </c>
      <c r="J141" s="3" t="s">
        <v>2880</v>
      </c>
      <c r="K141" s="3" t="s">
        <v>2894</v>
      </c>
      <c r="L141" s="3">
        <v>2</v>
      </c>
      <c r="M141" s="3" t="s">
        <v>2904</v>
      </c>
      <c r="N141" s="3" t="s">
        <v>2924</v>
      </c>
      <c r="O141" s="3" t="s">
        <v>2928</v>
      </c>
      <c r="P141" s="3" t="s">
        <v>2928</v>
      </c>
      <c r="Q141" s="3" t="s">
        <v>2928</v>
      </c>
      <c r="R141" s="3" t="s">
        <v>3122</v>
      </c>
    </row>
    <row r="142" spans="1:18" x14ac:dyDescent="0.3">
      <c r="A142" s="3">
        <v>140</v>
      </c>
      <c r="B142" s="3" t="s">
        <v>2901</v>
      </c>
      <c r="C142" s="3">
        <v>2022</v>
      </c>
      <c r="D142" s="3" t="s">
        <v>3119</v>
      </c>
      <c r="E142" s="3" t="s">
        <v>1452</v>
      </c>
      <c r="F142" s="3" t="s">
        <v>2902</v>
      </c>
      <c r="G142" s="3" t="s">
        <v>2898</v>
      </c>
      <c r="H142" s="3" t="s">
        <v>2897</v>
      </c>
      <c r="I142" s="3" t="s">
        <v>2875</v>
      </c>
      <c r="J142" s="3" t="s">
        <v>2880</v>
      </c>
      <c r="K142" s="3" t="s">
        <v>2894</v>
      </c>
      <c r="L142" s="3">
        <v>4</v>
      </c>
      <c r="M142" s="3" t="s">
        <v>2896</v>
      </c>
      <c r="N142" s="3" t="s">
        <v>2924</v>
      </c>
      <c r="O142" s="3" t="s">
        <v>2928</v>
      </c>
      <c r="P142" s="3" t="s">
        <v>2928</v>
      </c>
      <c r="Q142" s="3" t="s">
        <v>2928</v>
      </c>
      <c r="R142" s="3" t="s">
        <v>3122</v>
      </c>
    </row>
  </sheetData>
  <mergeCells count="2">
    <mergeCell ref="O1:R1"/>
    <mergeCell ref="A1:N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7481-7EC6-4DEB-BBE5-DB05E236ABD5}">
  <dimension ref="A1:B6"/>
  <sheetViews>
    <sheetView workbookViewId="0">
      <selection activeCell="B11" sqref="B11"/>
    </sheetView>
  </sheetViews>
  <sheetFormatPr defaultRowHeight="14.4" x14ac:dyDescent="0.3"/>
  <cols>
    <col min="1" max="1" width="28.21875" bestFit="1" customWidth="1"/>
    <col min="2" max="2" width="8.21875" bestFit="1" customWidth="1"/>
  </cols>
  <sheetData>
    <row r="1" spans="1:2" x14ac:dyDescent="0.3">
      <c r="A1" s="22" t="s">
        <v>3296</v>
      </c>
      <c r="B1" s="23" t="s">
        <v>3297</v>
      </c>
    </row>
    <row r="2" spans="1:2" x14ac:dyDescent="0.3">
      <c r="A2" s="20" t="s">
        <v>3298</v>
      </c>
      <c r="B2" s="21">
        <v>161</v>
      </c>
    </row>
    <row r="3" spans="1:2" x14ac:dyDescent="0.3">
      <c r="A3" s="20" t="s">
        <v>3299</v>
      </c>
      <c r="B3" s="21">
        <v>140</v>
      </c>
    </row>
    <row r="4" spans="1:2" x14ac:dyDescent="0.3">
      <c r="A4" s="20" t="s">
        <v>3300</v>
      </c>
      <c r="B4" s="21">
        <v>94</v>
      </c>
    </row>
    <row r="5" spans="1:2" x14ac:dyDescent="0.3">
      <c r="A5" s="20" t="s">
        <v>3301</v>
      </c>
      <c r="B5" s="21">
        <v>50</v>
      </c>
    </row>
    <row r="6" spans="1:2" x14ac:dyDescent="0.3">
      <c r="A6" s="24" t="s">
        <v>3302</v>
      </c>
      <c r="B6" s="25">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C4C0-A1F4-4F19-AFFA-1F6B06F05EBD}">
  <dimension ref="A1:R22"/>
  <sheetViews>
    <sheetView workbookViewId="0">
      <selection activeCell="B2" sqref="B2"/>
    </sheetView>
  </sheetViews>
  <sheetFormatPr defaultRowHeight="14.4" x14ac:dyDescent="0.3"/>
  <cols>
    <col min="1" max="1" width="14.109375" bestFit="1" customWidth="1"/>
    <col min="2" max="2" width="38.88671875" bestFit="1" customWidth="1"/>
    <col min="3" max="3" width="116.77734375" bestFit="1" customWidth="1"/>
    <col min="4" max="4" width="7.109375" bestFit="1" customWidth="1"/>
    <col min="5" max="5" width="106" bestFit="1" customWidth="1"/>
    <col min="6" max="6" width="29.88671875" bestFit="1" customWidth="1"/>
    <col min="7" max="7" width="144.109375" bestFit="1" customWidth="1"/>
    <col min="8" max="8" width="255.77734375" bestFit="1" customWidth="1"/>
    <col min="9" max="9" width="239" bestFit="1" customWidth="1"/>
    <col min="10" max="10" width="255.77734375" bestFit="1" customWidth="1"/>
    <col min="11" max="11" width="30" bestFit="1" customWidth="1"/>
    <col min="12" max="12" width="16" bestFit="1" customWidth="1"/>
    <col min="13" max="13" width="10.109375" bestFit="1" customWidth="1"/>
    <col min="14" max="14" width="127.33203125" bestFit="1" customWidth="1"/>
    <col min="15" max="15" width="14.88671875" bestFit="1" customWidth="1"/>
    <col min="16" max="16" width="18" bestFit="1" customWidth="1"/>
    <col min="17" max="17" width="17.5546875" bestFit="1" customWidth="1"/>
    <col min="18" max="18" width="15.44140625" bestFit="1" customWidth="1"/>
  </cols>
  <sheetData>
    <row r="1" spans="1:18" x14ac:dyDescent="0.3">
      <c r="A1" s="3" t="s">
        <v>2872</v>
      </c>
      <c r="B1" s="3" t="s">
        <v>3275</v>
      </c>
      <c r="C1" s="3" t="s">
        <v>3</v>
      </c>
      <c r="D1" s="3" t="s">
        <v>4</v>
      </c>
      <c r="E1" s="3" t="s">
        <v>5</v>
      </c>
      <c r="F1" s="3" t="s">
        <v>13</v>
      </c>
      <c r="G1" s="3" t="s">
        <v>14</v>
      </c>
      <c r="H1" s="3" t="s">
        <v>17</v>
      </c>
      <c r="I1" s="3" t="s">
        <v>18</v>
      </c>
      <c r="J1" s="3" t="s">
        <v>19</v>
      </c>
      <c r="K1" s="3" t="s">
        <v>39</v>
      </c>
      <c r="L1" s="3" t="s">
        <v>41</v>
      </c>
      <c r="M1" s="3" t="s">
        <v>12</v>
      </c>
      <c r="N1" s="3" t="s">
        <v>0</v>
      </c>
      <c r="O1" s="3" t="s">
        <v>2925</v>
      </c>
      <c r="P1" s="3" t="s">
        <v>2926</v>
      </c>
      <c r="Q1" s="3" t="s">
        <v>2927</v>
      </c>
      <c r="R1" s="3" t="s">
        <v>3120</v>
      </c>
    </row>
    <row r="2" spans="1:18" x14ac:dyDescent="0.3">
      <c r="A2" s="3">
        <v>1</v>
      </c>
      <c r="B2" s="3" t="s">
        <v>3276</v>
      </c>
      <c r="C2" s="3" t="s">
        <v>1168</v>
      </c>
      <c r="D2" s="3">
        <v>2022</v>
      </c>
      <c r="E2" s="3" t="s">
        <v>226</v>
      </c>
      <c r="F2" s="3" t="s">
        <v>1169</v>
      </c>
      <c r="G2" s="3" t="s">
        <v>1170</v>
      </c>
      <c r="H2" s="3" t="s">
        <v>1173</v>
      </c>
      <c r="I2" s="3" t="s">
        <v>1174</v>
      </c>
      <c r="J2" s="3" t="s">
        <v>1175</v>
      </c>
      <c r="K2" s="3" t="s">
        <v>61</v>
      </c>
      <c r="L2" s="3" t="s">
        <v>62</v>
      </c>
      <c r="M2" s="3">
        <v>3</v>
      </c>
      <c r="N2" s="3" t="s">
        <v>1165</v>
      </c>
      <c r="O2" s="3" t="s">
        <v>2928</v>
      </c>
      <c r="P2" s="3" t="s">
        <v>2928</v>
      </c>
      <c r="Q2" s="3" t="s">
        <v>2928</v>
      </c>
      <c r="R2" s="3" t="s">
        <v>3122</v>
      </c>
    </row>
    <row r="3" spans="1:18" x14ac:dyDescent="0.3">
      <c r="A3" s="3">
        <v>2</v>
      </c>
      <c r="B3" s="3" t="s">
        <v>3277</v>
      </c>
      <c r="C3" s="3" t="s">
        <v>2901</v>
      </c>
      <c r="D3" s="3">
        <v>2022</v>
      </c>
      <c r="E3" s="3" t="s">
        <v>3119</v>
      </c>
      <c r="F3" s="3" t="s">
        <v>1452</v>
      </c>
      <c r="G3" s="3" t="s">
        <v>2902</v>
      </c>
      <c r="H3" s="3" t="s">
        <v>2898</v>
      </c>
      <c r="I3" s="3" t="s">
        <v>2897</v>
      </c>
      <c r="J3" s="3" t="s">
        <v>2875</v>
      </c>
      <c r="K3" s="3" t="s">
        <v>61</v>
      </c>
      <c r="L3" s="3" t="s">
        <v>62</v>
      </c>
      <c r="M3" s="3">
        <v>4</v>
      </c>
      <c r="N3" s="3" t="s">
        <v>2896</v>
      </c>
      <c r="O3" s="3" t="s">
        <v>2928</v>
      </c>
      <c r="P3" s="3" t="s">
        <v>2928</v>
      </c>
      <c r="Q3" s="3" t="s">
        <v>2928</v>
      </c>
      <c r="R3" s="3" t="s">
        <v>3122</v>
      </c>
    </row>
    <row r="4" spans="1:18" x14ac:dyDescent="0.3">
      <c r="A4" s="3">
        <v>3</v>
      </c>
      <c r="B4" s="3" t="s">
        <v>3278</v>
      </c>
      <c r="C4" s="3" t="s">
        <v>1299</v>
      </c>
      <c r="D4" s="3">
        <v>2022</v>
      </c>
      <c r="E4" s="3" t="s">
        <v>203</v>
      </c>
      <c r="F4" s="3"/>
      <c r="G4" s="3" t="s">
        <v>1300</v>
      </c>
      <c r="H4" s="3" t="s">
        <v>1303</v>
      </c>
      <c r="I4" s="3"/>
      <c r="J4" s="3" t="s">
        <v>1304</v>
      </c>
      <c r="K4" s="3" t="s">
        <v>61</v>
      </c>
      <c r="L4" s="3" t="s">
        <v>105</v>
      </c>
      <c r="M4" s="3">
        <v>1</v>
      </c>
      <c r="N4" s="3" t="s">
        <v>1296</v>
      </c>
      <c r="O4" s="3" t="s">
        <v>2928</v>
      </c>
      <c r="P4" s="3" t="s">
        <v>2928</v>
      </c>
      <c r="Q4" s="3" t="s">
        <v>2928</v>
      </c>
      <c r="R4" s="3" t="s">
        <v>3122</v>
      </c>
    </row>
    <row r="5" spans="1:18" x14ac:dyDescent="0.3">
      <c r="A5" s="3">
        <v>4</v>
      </c>
      <c r="B5" s="3" t="s">
        <v>3279</v>
      </c>
      <c r="C5" s="3" t="s">
        <v>738</v>
      </c>
      <c r="D5" s="3">
        <v>2022</v>
      </c>
      <c r="E5" s="3" t="s">
        <v>739</v>
      </c>
      <c r="F5" s="3" t="s">
        <v>740</v>
      </c>
      <c r="G5" s="3" t="s">
        <v>741</v>
      </c>
      <c r="H5" s="3" t="s">
        <v>744</v>
      </c>
      <c r="I5" s="3" t="s">
        <v>745</v>
      </c>
      <c r="J5" s="3"/>
      <c r="K5" s="3" t="s">
        <v>61</v>
      </c>
      <c r="L5" s="3" t="s">
        <v>62</v>
      </c>
      <c r="M5" s="3">
        <v>5</v>
      </c>
      <c r="N5" s="3" t="s">
        <v>735</v>
      </c>
      <c r="O5" s="3" t="s">
        <v>2928</v>
      </c>
      <c r="P5" s="3" t="s">
        <v>2928</v>
      </c>
      <c r="Q5" s="3" t="s">
        <v>2928</v>
      </c>
      <c r="R5" s="3" t="s">
        <v>3122</v>
      </c>
    </row>
    <row r="6" spans="1:18" x14ac:dyDescent="0.3">
      <c r="A6" s="3">
        <v>5</v>
      </c>
      <c r="B6" s="3" t="s">
        <v>3280</v>
      </c>
      <c r="C6" s="3" t="s">
        <v>225</v>
      </c>
      <c r="D6" s="3">
        <v>2022</v>
      </c>
      <c r="E6" s="3" t="s">
        <v>226</v>
      </c>
      <c r="F6" s="3" t="s">
        <v>227</v>
      </c>
      <c r="G6" s="3" t="s">
        <v>228</v>
      </c>
      <c r="H6" s="3" t="s">
        <v>231</v>
      </c>
      <c r="I6" s="3" t="s">
        <v>232</v>
      </c>
      <c r="J6" s="3" t="s">
        <v>233</v>
      </c>
      <c r="K6" s="3" t="s">
        <v>61</v>
      </c>
      <c r="L6" s="3" t="s">
        <v>62</v>
      </c>
      <c r="M6" s="3">
        <v>4</v>
      </c>
      <c r="N6" s="3" t="s">
        <v>222</v>
      </c>
      <c r="O6" s="3" t="s">
        <v>2928</v>
      </c>
      <c r="P6" s="3" t="s">
        <v>2928</v>
      </c>
      <c r="Q6" s="3" t="s">
        <v>2928</v>
      </c>
      <c r="R6" s="3" t="s">
        <v>3122</v>
      </c>
    </row>
    <row r="7" spans="1:18" x14ac:dyDescent="0.3">
      <c r="A7" s="3">
        <v>6</v>
      </c>
      <c r="B7" s="3" t="s">
        <v>3281</v>
      </c>
      <c r="C7" s="3" t="s">
        <v>202</v>
      </c>
      <c r="D7" s="3">
        <v>2022</v>
      </c>
      <c r="E7" s="3" t="s">
        <v>203</v>
      </c>
      <c r="F7" s="3"/>
      <c r="G7" s="3" t="s">
        <v>204</v>
      </c>
      <c r="H7" s="3" t="s">
        <v>207</v>
      </c>
      <c r="I7" s="3"/>
      <c r="J7" s="3" t="s">
        <v>208</v>
      </c>
      <c r="K7" s="3" t="s">
        <v>61</v>
      </c>
      <c r="L7" s="3" t="s">
        <v>105</v>
      </c>
      <c r="M7" s="3">
        <v>3</v>
      </c>
      <c r="N7" s="3" t="s">
        <v>199</v>
      </c>
      <c r="O7" s="3" t="s">
        <v>2928</v>
      </c>
      <c r="P7" s="3" t="s">
        <v>2928</v>
      </c>
      <c r="Q7" s="3" t="s">
        <v>2928</v>
      </c>
      <c r="R7" s="3" t="s">
        <v>3122</v>
      </c>
    </row>
    <row r="8" spans="1:18" x14ac:dyDescent="0.3">
      <c r="A8" s="3">
        <v>7</v>
      </c>
      <c r="B8" s="3" t="s">
        <v>3282</v>
      </c>
      <c r="C8" s="3" t="s">
        <v>2964</v>
      </c>
      <c r="D8" s="3">
        <v>2022</v>
      </c>
      <c r="E8" s="3" t="s">
        <v>773</v>
      </c>
      <c r="F8" s="3" t="s">
        <v>2913</v>
      </c>
      <c r="G8" s="3" t="s">
        <v>2965</v>
      </c>
      <c r="H8" s="3" t="s">
        <v>2966</v>
      </c>
      <c r="I8" s="3" t="s">
        <v>2967</v>
      </c>
      <c r="J8" s="3"/>
      <c r="K8" s="3" t="s">
        <v>61</v>
      </c>
      <c r="L8" s="3" t="s">
        <v>62</v>
      </c>
      <c r="M8" s="3">
        <v>130</v>
      </c>
      <c r="N8" s="3" t="s">
        <v>2968</v>
      </c>
      <c r="O8" s="3" t="s">
        <v>2928</v>
      </c>
      <c r="P8" s="3" t="s">
        <v>2928</v>
      </c>
      <c r="Q8" s="3" t="s">
        <v>2928</v>
      </c>
      <c r="R8" s="3" t="s">
        <v>3122</v>
      </c>
    </row>
    <row r="9" spans="1:18" x14ac:dyDescent="0.3">
      <c r="A9" s="3">
        <v>8</v>
      </c>
      <c r="B9" s="3" t="s">
        <v>3283</v>
      </c>
      <c r="C9" s="3" t="s">
        <v>938</v>
      </c>
      <c r="D9" s="3">
        <v>2023</v>
      </c>
      <c r="E9" s="3" t="s">
        <v>827</v>
      </c>
      <c r="F9" s="3" t="s">
        <v>939</v>
      </c>
      <c r="G9" s="3" t="s">
        <v>940</v>
      </c>
      <c r="H9" s="3" t="s">
        <v>943</v>
      </c>
      <c r="I9" s="3" t="s">
        <v>944</v>
      </c>
      <c r="J9" s="3" t="s">
        <v>945</v>
      </c>
      <c r="K9" s="3" t="s">
        <v>61</v>
      </c>
      <c r="L9" s="3" t="s">
        <v>62</v>
      </c>
      <c r="M9" s="3">
        <v>0</v>
      </c>
      <c r="N9" s="3" t="s">
        <v>935</v>
      </c>
      <c r="O9" s="3" t="s">
        <v>2928</v>
      </c>
      <c r="P9" s="3" t="s">
        <v>2928</v>
      </c>
      <c r="Q9" s="3" t="s">
        <v>2928</v>
      </c>
      <c r="R9" s="3" t="s">
        <v>3122</v>
      </c>
    </row>
    <row r="10" spans="1:18" x14ac:dyDescent="0.3">
      <c r="A10" s="3">
        <v>9</v>
      </c>
      <c r="B10" s="3" t="s">
        <v>3284</v>
      </c>
      <c r="C10" s="3" t="s">
        <v>1620</v>
      </c>
      <c r="D10" s="3">
        <v>2023</v>
      </c>
      <c r="E10" s="3" t="s">
        <v>1621</v>
      </c>
      <c r="F10" s="3" t="s">
        <v>1635</v>
      </c>
      <c r="G10" s="3" t="s">
        <v>3080</v>
      </c>
      <c r="H10" s="3" t="s">
        <v>1623</v>
      </c>
      <c r="I10" s="3" t="s">
        <v>1622</v>
      </c>
      <c r="J10" s="3" t="s">
        <v>1452</v>
      </c>
      <c r="K10" s="3" t="s">
        <v>61</v>
      </c>
      <c r="L10" s="3" t="s">
        <v>62</v>
      </c>
      <c r="M10" s="3">
        <v>32</v>
      </c>
      <c r="N10" s="3" t="s">
        <v>1618</v>
      </c>
      <c r="O10" s="3" t="s">
        <v>2928</v>
      </c>
      <c r="P10" s="3" t="s">
        <v>2928</v>
      </c>
      <c r="Q10" s="3" t="s">
        <v>2928</v>
      </c>
      <c r="R10" s="3" t="s">
        <v>3122</v>
      </c>
    </row>
    <row r="11" spans="1:18" x14ac:dyDescent="0.3">
      <c r="A11" s="3">
        <v>10</v>
      </c>
      <c r="B11" s="3" t="s">
        <v>3285</v>
      </c>
      <c r="C11" s="3" t="s">
        <v>599</v>
      </c>
      <c r="D11" s="3">
        <v>2023</v>
      </c>
      <c r="E11" s="3" t="s">
        <v>600</v>
      </c>
      <c r="F11" s="3" t="s">
        <v>601</v>
      </c>
      <c r="G11" s="3" t="s">
        <v>602</v>
      </c>
      <c r="H11" s="3" t="s">
        <v>605</v>
      </c>
      <c r="I11" s="3" t="s">
        <v>606</v>
      </c>
      <c r="J11" s="3" t="s">
        <v>607</v>
      </c>
      <c r="K11" s="3" t="s">
        <v>61</v>
      </c>
      <c r="L11" s="3" t="s">
        <v>105</v>
      </c>
      <c r="M11" s="3">
        <v>1</v>
      </c>
      <c r="N11" s="3" t="s">
        <v>596</v>
      </c>
      <c r="O11" s="3" t="s">
        <v>2928</v>
      </c>
      <c r="P11" s="3" t="s">
        <v>2928</v>
      </c>
      <c r="Q11" s="3" t="s">
        <v>2928</v>
      </c>
      <c r="R11" s="3" t="s">
        <v>3122</v>
      </c>
    </row>
    <row r="12" spans="1:18" x14ac:dyDescent="0.3">
      <c r="A12" s="3">
        <v>11</v>
      </c>
      <c r="B12" s="3" t="s">
        <v>3286</v>
      </c>
      <c r="C12" s="3" t="s">
        <v>2883</v>
      </c>
      <c r="D12" s="3">
        <v>2023</v>
      </c>
      <c r="E12" s="3" t="s">
        <v>2879</v>
      </c>
      <c r="F12" s="3" t="s">
        <v>2878</v>
      </c>
      <c r="G12" s="3" t="s">
        <v>2885</v>
      </c>
      <c r="H12" s="3" t="s">
        <v>2877</v>
      </c>
      <c r="I12" s="3" t="s">
        <v>2874</v>
      </c>
      <c r="J12" s="3" t="s">
        <v>2875</v>
      </c>
      <c r="K12" s="3" t="s">
        <v>61</v>
      </c>
      <c r="L12" s="3" t="s">
        <v>105</v>
      </c>
      <c r="M12" s="3">
        <v>0</v>
      </c>
      <c r="N12" s="3" t="s">
        <v>2873</v>
      </c>
      <c r="O12" s="3" t="s">
        <v>2928</v>
      </c>
      <c r="P12" s="3" t="s">
        <v>2928</v>
      </c>
      <c r="Q12" s="3" t="s">
        <v>2928</v>
      </c>
      <c r="R12" s="3" t="s">
        <v>3122</v>
      </c>
    </row>
    <row r="13" spans="1:18" x14ac:dyDescent="0.3">
      <c r="A13" s="3">
        <v>12</v>
      </c>
      <c r="B13" s="3" t="s">
        <v>3287</v>
      </c>
      <c r="C13" s="3" t="s">
        <v>996</v>
      </c>
      <c r="D13" s="3">
        <v>2023</v>
      </c>
      <c r="E13" s="3" t="s">
        <v>997</v>
      </c>
      <c r="F13" s="3" t="s">
        <v>1000</v>
      </c>
      <c r="G13" s="3" t="s">
        <v>1001</v>
      </c>
      <c r="H13" s="3" t="s">
        <v>1004</v>
      </c>
      <c r="I13" s="3" t="s">
        <v>1005</v>
      </c>
      <c r="J13" s="3"/>
      <c r="K13" s="3" t="s">
        <v>61</v>
      </c>
      <c r="L13" s="3" t="s">
        <v>62</v>
      </c>
      <c r="M13" s="3">
        <v>0</v>
      </c>
      <c r="N13" s="3" t="s">
        <v>993</v>
      </c>
      <c r="O13" s="3" t="s">
        <v>2928</v>
      </c>
      <c r="P13" s="3" t="s">
        <v>2928</v>
      </c>
      <c r="Q13" s="3" t="s">
        <v>2928</v>
      </c>
      <c r="R13" s="3" t="s">
        <v>3122</v>
      </c>
    </row>
    <row r="14" spans="1:18" x14ac:dyDescent="0.3">
      <c r="A14" s="3">
        <v>13</v>
      </c>
      <c r="B14" s="3" t="s">
        <v>3288</v>
      </c>
      <c r="C14" s="3" t="s">
        <v>2910</v>
      </c>
      <c r="D14" s="3">
        <v>2023</v>
      </c>
      <c r="E14" s="3" t="s">
        <v>2909</v>
      </c>
      <c r="F14" s="3" t="s">
        <v>2908</v>
      </c>
      <c r="G14" s="3" t="s">
        <v>2911</v>
      </c>
      <c r="H14" s="3" t="s">
        <v>2907</v>
      </c>
      <c r="I14" s="3" t="s">
        <v>2905</v>
      </c>
      <c r="J14" s="3" t="s">
        <v>2905</v>
      </c>
      <c r="K14" s="3" t="s">
        <v>61</v>
      </c>
      <c r="L14" s="3" t="s">
        <v>62</v>
      </c>
      <c r="M14" s="3">
        <v>2</v>
      </c>
      <c r="N14" s="3" t="s">
        <v>2904</v>
      </c>
      <c r="O14" s="3" t="s">
        <v>2928</v>
      </c>
      <c r="P14" s="3" t="s">
        <v>2928</v>
      </c>
      <c r="Q14" s="3" t="s">
        <v>2928</v>
      </c>
      <c r="R14" s="3" t="s">
        <v>3122</v>
      </c>
    </row>
    <row r="15" spans="1:18" x14ac:dyDescent="0.3">
      <c r="A15" s="3">
        <v>14</v>
      </c>
      <c r="B15" s="3" t="s">
        <v>3289</v>
      </c>
      <c r="C15" s="3" t="s">
        <v>2893</v>
      </c>
      <c r="D15" s="3">
        <v>2023</v>
      </c>
      <c r="E15" s="3" t="s">
        <v>2892</v>
      </c>
      <c r="F15" s="3" t="s">
        <v>2891</v>
      </c>
      <c r="G15" s="3" t="s">
        <v>2895</v>
      </c>
      <c r="H15" s="3" t="s">
        <v>2890</v>
      </c>
      <c r="I15" s="3" t="s">
        <v>2887</v>
      </c>
      <c r="J15" s="3" t="s">
        <v>2888</v>
      </c>
      <c r="K15" s="3" t="s">
        <v>61</v>
      </c>
      <c r="L15" s="3" t="s">
        <v>62</v>
      </c>
      <c r="M15" s="3">
        <v>0</v>
      </c>
      <c r="N15" s="3" t="s">
        <v>2886</v>
      </c>
      <c r="O15" s="3" t="s">
        <v>2928</v>
      </c>
      <c r="P15" s="3" t="s">
        <v>2928</v>
      </c>
      <c r="Q15" s="3" t="s">
        <v>2928</v>
      </c>
      <c r="R15" s="3" t="s">
        <v>3122</v>
      </c>
    </row>
    <row r="16" spans="1:18" x14ac:dyDescent="0.3">
      <c r="A16" s="3">
        <v>15</v>
      </c>
      <c r="B16" s="3" t="s">
        <v>3290</v>
      </c>
      <c r="C16" s="3" t="s">
        <v>2930</v>
      </c>
      <c r="D16" s="3">
        <v>2024</v>
      </c>
      <c r="E16" s="3" t="s">
        <v>2931</v>
      </c>
      <c r="F16" s="3"/>
      <c r="G16" s="3" t="s">
        <v>2932</v>
      </c>
      <c r="H16" s="3" t="s">
        <v>2933</v>
      </c>
      <c r="I16" s="3" t="s">
        <v>2934</v>
      </c>
      <c r="J16" s="3" t="s">
        <v>2935</v>
      </c>
      <c r="K16" s="3" t="s">
        <v>61</v>
      </c>
      <c r="L16" s="3" t="s">
        <v>105</v>
      </c>
      <c r="M16" s="3">
        <v>0</v>
      </c>
      <c r="N16" s="3" t="s">
        <v>2936</v>
      </c>
      <c r="O16" s="3" t="s">
        <v>2928</v>
      </c>
      <c r="P16" s="3" t="s">
        <v>2928</v>
      </c>
      <c r="Q16" s="3" t="s">
        <v>2928</v>
      </c>
      <c r="R16" s="3" t="s">
        <v>3122</v>
      </c>
    </row>
    <row r="17" spans="1:18" x14ac:dyDescent="0.3">
      <c r="A17" s="3">
        <v>16</v>
      </c>
      <c r="B17" s="3" t="s">
        <v>3291</v>
      </c>
      <c r="C17" s="3" t="s">
        <v>110</v>
      </c>
      <c r="D17" s="3">
        <v>2024</v>
      </c>
      <c r="E17" s="3" t="s">
        <v>111</v>
      </c>
      <c r="F17" s="3" t="s">
        <v>112</v>
      </c>
      <c r="G17" s="3" t="s">
        <v>113</v>
      </c>
      <c r="H17" s="3" t="s">
        <v>116</v>
      </c>
      <c r="I17" s="3" t="s">
        <v>117</v>
      </c>
      <c r="J17" s="3" t="s">
        <v>118</v>
      </c>
      <c r="K17" s="3" t="s">
        <v>61</v>
      </c>
      <c r="L17" s="3" t="s">
        <v>62</v>
      </c>
      <c r="M17" s="3">
        <v>0</v>
      </c>
      <c r="N17" s="3" t="s">
        <v>107</v>
      </c>
      <c r="O17" s="3" t="s">
        <v>2928</v>
      </c>
      <c r="P17" s="3" t="s">
        <v>2928</v>
      </c>
      <c r="Q17" s="3" t="s">
        <v>2928</v>
      </c>
      <c r="R17" s="3" t="s">
        <v>3122</v>
      </c>
    </row>
    <row r="18" spans="1:18" x14ac:dyDescent="0.3">
      <c r="A18" s="3">
        <v>17</v>
      </c>
      <c r="B18" s="3" t="s">
        <v>3292</v>
      </c>
      <c r="C18" s="3" t="s">
        <v>905</v>
      </c>
      <c r="D18" s="3">
        <v>2024</v>
      </c>
      <c r="E18" s="3" t="s">
        <v>226</v>
      </c>
      <c r="F18" s="3" t="s">
        <v>906</v>
      </c>
      <c r="G18" s="3" t="s">
        <v>907</v>
      </c>
      <c r="H18" s="3" t="s">
        <v>910</v>
      </c>
      <c r="I18" s="3" t="s">
        <v>911</v>
      </c>
      <c r="J18" s="3" t="s">
        <v>912</v>
      </c>
      <c r="K18" s="3" t="s">
        <v>61</v>
      </c>
      <c r="L18" s="3" t="s">
        <v>62</v>
      </c>
      <c r="M18" s="3">
        <v>1</v>
      </c>
      <c r="N18" s="3" t="s">
        <v>902</v>
      </c>
      <c r="O18" s="3" t="s">
        <v>2928</v>
      </c>
      <c r="P18" s="3" t="s">
        <v>2928</v>
      </c>
      <c r="Q18" s="3" t="s">
        <v>2928</v>
      </c>
      <c r="R18" s="3" t="s">
        <v>3122</v>
      </c>
    </row>
    <row r="19" spans="1:18" x14ac:dyDescent="0.3">
      <c r="A19" s="3">
        <v>18</v>
      </c>
      <c r="B19" s="3" t="s">
        <v>3293</v>
      </c>
      <c r="C19" s="3" t="s">
        <v>772</v>
      </c>
      <c r="D19" s="3">
        <v>2024</v>
      </c>
      <c r="E19" s="3" t="s">
        <v>773</v>
      </c>
      <c r="F19" s="3" t="s">
        <v>774</v>
      </c>
      <c r="G19" s="3" t="s">
        <v>775</v>
      </c>
      <c r="H19" s="3" t="s">
        <v>778</v>
      </c>
      <c r="I19" s="3" t="s">
        <v>779</v>
      </c>
      <c r="J19" s="3"/>
      <c r="K19" s="3" t="s">
        <v>61</v>
      </c>
      <c r="L19" s="3" t="s">
        <v>62</v>
      </c>
      <c r="M19" s="3">
        <v>1</v>
      </c>
      <c r="N19" s="3" t="s">
        <v>769</v>
      </c>
      <c r="O19" s="3" t="s">
        <v>2928</v>
      </c>
      <c r="P19" s="3" t="s">
        <v>2928</v>
      </c>
      <c r="Q19" s="3" t="s">
        <v>2928</v>
      </c>
      <c r="R19" s="3" t="s">
        <v>3122</v>
      </c>
    </row>
    <row r="20" spans="1:18" x14ac:dyDescent="0.3">
      <c r="A20" s="3">
        <v>19</v>
      </c>
      <c r="B20" s="3" t="s">
        <v>3294</v>
      </c>
      <c r="C20" s="3" t="s">
        <v>160</v>
      </c>
      <c r="D20" s="3">
        <v>2024</v>
      </c>
      <c r="E20" s="3" t="s">
        <v>161</v>
      </c>
      <c r="F20" s="3" t="s">
        <v>163</v>
      </c>
      <c r="G20" s="3" t="s">
        <v>164</v>
      </c>
      <c r="H20" s="3" t="s">
        <v>167</v>
      </c>
      <c r="I20" s="3" t="s">
        <v>168</v>
      </c>
      <c r="J20" s="3" t="s">
        <v>169</v>
      </c>
      <c r="K20" s="3" t="s">
        <v>61</v>
      </c>
      <c r="L20" s="3" t="s">
        <v>105</v>
      </c>
      <c r="M20" s="3">
        <v>0</v>
      </c>
      <c r="N20" s="3" t="s">
        <v>157</v>
      </c>
      <c r="O20" s="3" t="s">
        <v>2928</v>
      </c>
      <c r="P20" s="3" t="s">
        <v>2928</v>
      </c>
      <c r="Q20" s="3" t="s">
        <v>2928</v>
      </c>
      <c r="R20" s="3" t="s">
        <v>3122</v>
      </c>
    </row>
    <row r="21" spans="1:18" x14ac:dyDescent="0.3">
      <c r="A21" s="3">
        <v>20</v>
      </c>
      <c r="B21" s="3" t="s">
        <v>3295</v>
      </c>
      <c r="C21" s="3" t="s">
        <v>978</v>
      </c>
      <c r="D21" s="3">
        <v>2024</v>
      </c>
      <c r="E21" s="3" t="s">
        <v>979</v>
      </c>
      <c r="F21" s="3" t="s">
        <v>980</v>
      </c>
      <c r="G21" s="3" t="s">
        <v>981</v>
      </c>
      <c r="H21" s="3" t="s">
        <v>984</v>
      </c>
      <c r="I21" s="3" t="s">
        <v>985</v>
      </c>
      <c r="J21" s="3" t="s">
        <v>986</v>
      </c>
      <c r="K21" s="3" t="s">
        <v>61</v>
      </c>
      <c r="L21" s="3" t="s">
        <v>62</v>
      </c>
      <c r="M21" s="3">
        <v>0</v>
      </c>
      <c r="N21" s="3" t="s">
        <v>975</v>
      </c>
      <c r="O21" s="3" t="s">
        <v>2928</v>
      </c>
      <c r="P21" s="3" t="s">
        <v>2928</v>
      </c>
      <c r="Q21" s="3" t="s">
        <v>2928</v>
      </c>
      <c r="R21" s="3" t="s">
        <v>3122</v>
      </c>
    </row>
    <row r="22" spans="1:18" x14ac:dyDescent="0.3">
      <c r="A22" s="3">
        <v>21</v>
      </c>
      <c r="B22" s="3" t="s">
        <v>3246</v>
      </c>
      <c r="C22" s="3" t="s">
        <v>2950</v>
      </c>
      <c r="D22" s="3">
        <v>2023</v>
      </c>
      <c r="E22" s="3" t="s">
        <v>226</v>
      </c>
      <c r="F22" s="3" t="s">
        <v>2912</v>
      </c>
      <c r="G22" s="3" t="s">
        <v>2951</v>
      </c>
      <c r="H22" s="3" t="s">
        <v>2952</v>
      </c>
      <c r="I22" s="3" t="s">
        <v>2953</v>
      </c>
      <c r="J22" s="3" t="s">
        <v>2954</v>
      </c>
      <c r="K22" s="3" t="s">
        <v>61</v>
      </c>
      <c r="L22" s="3" t="s">
        <v>638</v>
      </c>
      <c r="M22" s="3">
        <v>70</v>
      </c>
      <c r="N22" s="3" t="s">
        <v>2955</v>
      </c>
      <c r="O22" s="3" t="s">
        <v>2928</v>
      </c>
      <c r="P22" s="3" t="s">
        <v>2928</v>
      </c>
      <c r="Q22" s="3" t="s">
        <v>2928</v>
      </c>
      <c r="R22" s="3" t="s">
        <v>3122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2C25-21DB-46A3-965B-D9814FD68638}">
  <dimension ref="A1:E17"/>
  <sheetViews>
    <sheetView workbookViewId="0">
      <selection activeCell="D1" sqref="D1"/>
    </sheetView>
  </sheetViews>
  <sheetFormatPr defaultRowHeight="14.4" x14ac:dyDescent="0.3"/>
  <cols>
    <col min="1" max="1" width="36.109375" bestFit="1" customWidth="1"/>
    <col min="2" max="2" width="16.6640625" bestFit="1" customWidth="1"/>
    <col min="3" max="3" width="59.5546875" bestFit="1" customWidth="1"/>
    <col min="4" max="4" width="31.88671875" customWidth="1"/>
    <col min="5" max="5" width="54.44140625" bestFit="1" customWidth="1"/>
  </cols>
  <sheetData>
    <row r="1" spans="1:5" x14ac:dyDescent="0.3">
      <c r="A1" s="13" t="s">
        <v>3243</v>
      </c>
      <c r="B1" s="14" t="s">
        <v>3244</v>
      </c>
      <c r="C1" s="14" t="s">
        <v>3245</v>
      </c>
      <c r="D1" s="14" t="s">
        <v>3246</v>
      </c>
      <c r="E1" s="15" t="s">
        <v>3271</v>
      </c>
    </row>
    <row r="2" spans="1:5" x14ac:dyDescent="0.3">
      <c r="A2" s="16" t="s">
        <v>3247</v>
      </c>
      <c r="B2" s="17" t="s">
        <v>3248</v>
      </c>
      <c r="C2" s="17" t="s">
        <v>3249</v>
      </c>
      <c r="D2" s="17" t="s">
        <v>2928</v>
      </c>
      <c r="E2" s="18"/>
    </row>
    <row r="3" spans="1:5" x14ac:dyDescent="0.3">
      <c r="A3" s="16" t="s">
        <v>3247</v>
      </c>
      <c r="B3" s="17" t="s">
        <v>3250</v>
      </c>
      <c r="C3" s="17" t="s">
        <v>3251</v>
      </c>
      <c r="D3" s="17" t="s">
        <v>2928</v>
      </c>
      <c r="E3" s="18"/>
    </row>
    <row r="4" spans="1:5" x14ac:dyDescent="0.3">
      <c r="A4" s="16" t="s">
        <v>3247</v>
      </c>
      <c r="B4" s="17" t="s">
        <v>3252</v>
      </c>
      <c r="C4" s="17" t="s">
        <v>3253</v>
      </c>
      <c r="D4" s="17" t="s">
        <v>2928</v>
      </c>
      <c r="E4" s="18"/>
    </row>
    <row r="5" spans="1:5" x14ac:dyDescent="0.3">
      <c r="A5" s="16" t="s">
        <v>3247</v>
      </c>
      <c r="B5" s="17" t="s">
        <v>3254</v>
      </c>
      <c r="C5" s="17" t="s">
        <v>3255</v>
      </c>
      <c r="D5" s="17" t="s">
        <v>3242</v>
      </c>
      <c r="E5" s="18" t="s">
        <v>3270</v>
      </c>
    </row>
    <row r="6" spans="1:5" x14ac:dyDescent="0.3">
      <c r="A6" s="16" t="s">
        <v>3247</v>
      </c>
      <c r="B6" s="17" t="s">
        <v>3256</v>
      </c>
      <c r="C6" s="17" t="s">
        <v>3257</v>
      </c>
      <c r="D6" s="17" t="s">
        <v>2928</v>
      </c>
      <c r="E6" s="18"/>
    </row>
    <row r="7" spans="1:5" x14ac:dyDescent="0.3">
      <c r="A7" s="16" t="s">
        <v>3247</v>
      </c>
      <c r="B7" s="17" t="s">
        <v>3258</v>
      </c>
      <c r="C7" s="17" t="s">
        <v>3259</v>
      </c>
      <c r="D7" s="17" t="s">
        <v>2928</v>
      </c>
      <c r="E7" s="18"/>
    </row>
    <row r="8" spans="1:5" x14ac:dyDescent="0.3">
      <c r="A8" s="16" t="s">
        <v>3260</v>
      </c>
      <c r="B8" s="17" t="s">
        <v>3261</v>
      </c>
      <c r="C8" s="17" t="s">
        <v>3262</v>
      </c>
      <c r="D8" s="17" t="s">
        <v>2928</v>
      </c>
      <c r="E8" s="18"/>
    </row>
    <row r="9" spans="1:5" x14ac:dyDescent="0.3">
      <c r="A9" s="16" t="s">
        <v>3260</v>
      </c>
      <c r="B9" s="17" t="s">
        <v>3263</v>
      </c>
      <c r="C9" s="17" t="s">
        <v>3264</v>
      </c>
      <c r="D9" s="17" t="s">
        <v>2928</v>
      </c>
      <c r="E9" s="18"/>
    </row>
    <row r="10" spans="1:5" x14ac:dyDescent="0.3">
      <c r="A10" s="16" t="s">
        <v>3260</v>
      </c>
      <c r="B10" s="17" t="s">
        <v>3265</v>
      </c>
      <c r="C10" s="17" t="s">
        <v>3266</v>
      </c>
      <c r="D10" s="17" t="s">
        <v>2928</v>
      </c>
      <c r="E10" s="18"/>
    </row>
    <row r="11" spans="1:5" x14ac:dyDescent="0.3">
      <c r="A11" s="16" t="s">
        <v>3267</v>
      </c>
      <c r="B11" s="17" t="s">
        <v>3268</v>
      </c>
      <c r="C11" s="17" t="s">
        <v>3269</v>
      </c>
      <c r="D11" s="17" t="s">
        <v>2928</v>
      </c>
      <c r="E11" s="18"/>
    </row>
    <row r="12" spans="1:5" x14ac:dyDescent="0.3">
      <c r="A12" s="30" t="s">
        <v>3272</v>
      </c>
      <c r="B12" s="30"/>
      <c r="C12" s="30"/>
      <c r="D12" s="19">
        <v>0.9</v>
      </c>
    </row>
    <row r="14" spans="1:5" x14ac:dyDescent="0.3">
      <c r="A14" s="9" t="s">
        <v>3241</v>
      </c>
    </row>
    <row r="15" spans="1:5" x14ac:dyDescent="0.3">
      <c r="A15" s="10" t="s">
        <v>2928</v>
      </c>
    </row>
    <row r="16" spans="1:5" x14ac:dyDescent="0.3">
      <c r="A16" s="11" t="s">
        <v>3242</v>
      </c>
    </row>
    <row r="17" spans="1:1" x14ac:dyDescent="0.3">
      <c r="A17" s="12" t="s">
        <v>2929</v>
      </c>
    </row>
  </sheetData>
  <mergeCells count="1">
    <mergeCell ref="A12:C12"/>
  </mergeCells>
  <conditionalFormatting sqref="A15">
    <cfRule type="colorScale" priority="1">
      <colorScale>
        <cfvo type="min"/>
        <cfvo type="percentile" val="50"/>
        <cfvo type="max"/>
        <color rgb="FFF8696B"/>
        <color rgb="FFFFEB84"/>
        <color rgb="FF63BE7B"/>
      </colorScale>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WoS</vt:lpstr>
      <vt:lpstr>Scopus</vt:lpstr>
      <vt:lpstr>Other sources</vt:lpstr>
      <vt:lpstr>Screening-Total Unique Document</vt:lpstr>
      <vt:lpstr>PRISMA Counts</vt:lpstr>
      <vt:lpstr>Final Selected</vt:lpstr>
      <vt:lpstr>CASP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seyed alireza mousavian anaraki</dc:creator>
  <cp:lastModifiedBy>seyed alireza mousavian anaraki</cp:lastModifiedBy>
  <dcterms:created xsi:type="dcterms:W3CDTF">2025-09-26T20:06:21Z</dcterms:created>
  <dcterms:modified xsi:type="dcterms:W3CDTF">2025-09-30T15:54:23Z</dcterms:modified>
</cp:coreProperties>
</file>