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fairman/Desktop/FAU_Research/Biomass/data/"/>
    </mc:Choice>
  </mc:AlternateContent>
  <xr:revisionPtr revIDLastSave="0" documentId="13_ncr:1_{B3B409D4-A6DB-1940-820F-CDA69F405E7E}" xr6:coauthVersionLast="47" xr6:coauthVersionMax="47" xr10:uidLastSave="{00000000-0000-0000-0000-000000000000}"/>
  <bookViews>
    <workbookView xWindow="0" yWindow="500" windowWidth="38400" windowHeight="19480" xr2:uid="{9275CE2E-FA8C-4174-9028-6C18BF3ECC7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6" i="1" l="1"/>
  <c r="E254" i="1"/>
  <c r="E253" i="1"/>
  <c r="E252" i="1"/>
  <c r="E251" i="1"/>
  <c r="C251" i="1"/>
  <c r="E250" i="1"/>
  <c r="E248" i="1"/>
  <c r="E247" i="1"/>
  <c r="C247" i="1"/>
  <c r="E246" i="1"/>
  <c r="E245" i="1"/>
  <c r="E244" i="1"/>
  <c r="E243" i="1"/>
  <c r="E241" i="1"/>
  <c r="C241" i="1"/>
  <c r="E239" i="1"/>
  <c r="E238" i="1"/>
  <c r="E237" i="1"/>
  <c r="E236" i="1"/>
  <c r="E235" i="1"/>
  <c r="E233" i="1"/>
  <c r="E231" i="1"/>
  <c r="E229" i="1"/>
  <c r="E228" i="1"/>
  <c r="E227" i="1"/>
  <c r="E226" i="1"/>
  <c r="C226" i="1"/>
  <c r="E224" i="1"/>
  <c r="E225" i="1"/>
  <c r="C224" i="1"/>
  <c r="E223" i="1"/>
  <c r="E220" i="1"/>
  <c r="E219" i="1"/>
  <c r="E218" i="1"/>
  <c r="E217" i="1"/>
  <c r="E216" i="1"/>
  <c r="E215" i="1"/>
  <c r="E214" i="1"/>
  <c r="C214" i="1"/>
  <c r="E211" i="1"/>
  <c r="E210" i="1"/>
  <c r="E209" i="1"/>
  <c r="E208" i="1"/>
  <c r="E207" i="1"/>
  <c r="E206" i="1"/>
  <c r="D206" i="1"/>
  <c r="C206" i="1"/>
  <c r="E205" i="1"/>
  <c r="C205" i="1"/>
  <c r="E202" i="1"/>
  <c r="E201" i="1"/>
  <c r="E200" i="1"/>
  <c r="E197" i="1"/>
  <c r="E196" i="1"/>
  <c r="C196" i="1"/>
  <c r="E194" i="1"/>
  <c r="E192" i="1"/>
  <c r="E190" i="1"/>
  <c r="E189" i="1"/>
  <c r="E188" i="1"/>
  <c r="E187" i="1"/>
  <c r="C187" i="1"/>
  <c r="E186" i="1"/>
  <c r="E184" i="1"/>
  <c r="E183" i="1"/>
  <c r="C183" i="1"/>
  <c r="E182" i="1"/>
  <c r="E181" i="1"/>
  <c r="E180" i="1"/>
  <c r="E179" i="1"/>
  <c r="E177" i="1"/>
  <c r="C177" i="1"/>
  <c r="E175" i="1"/>
  <c r="C175" i="1"/>
  <c r="E174" i="1"/>
  <c r="E173" i="1"/>
  <c r="E172" i="1"/>
  <c r="E171" i="1"/>
  <c r="E169" i="1"/>
  <c r="E165" i="1"/>
  <c r="E164" i="1"/>
  <c r="E163" i="1"/>
  <c r="E162" i="1"/>
  <c r="E160" i="1"/>
  <c r="C162" i="1"/>
  <c r="E161" i="1"/>
  <c r="C160" i="1"/>
  <c r="E159" i="1"/>
  <c r="E156" i="1"/>
  <c r="E155" i="1"/>
  <c r="E154" i="1"/>
  <c r="E153" i="1"/>
  <c r="E152" i="1"/>
  <c r="E151" i="1"/>
  <c r="C151" i="1"/>
  <c r="E150" i="1"/>
  <c r="C150" i="1"/>
  <c r="E147" i="1"/>
  <c r="E146" i="1"/>
  <c r="E145" i="1"/>
  <c r="E144" i="1"/>
  <c r="E142" i="1"/>
  <c r="E141" i="1"/>
  <c r="C141" i="1"/>
  <c r="E138" i="1"/>
  <c r="E137" i="1"/>
  <c r="E136" i="1"/>
  <c r="E134" i="1"/>
  <c r="E133" i="1"/>
  <c r="E132" i="1"/>
  <c r="C132" i="1"/>
  <c r="E130" i="1"/>
  <c r="E128" i="1"/>
  <c r="E126" i="1"/>
  <c r="E125" i="1"/>
  <c r="E124" i="1"/>
  <c r="C124" i="1"/>
  <c r="E123" i="1"/>
  <c r="C123" i="1"/>
  <c r="E122" i="1"/>
  <c r="E120" i="1"/>
  <c r="E119" i="1"/>
  <c r="C119" i="1"/>
  <c r="E118" i="1"/>
  <c r="E117" i="1"/>
  <c r="E115" i="1"/>
  <c r="C113" i="1"/>
  <c r="E113" i="1" s="1"/>
  <c r="E111" i="1"/>
  <c r="E110" i="1"/>
  <c r="E109" i="1"/>
  <c r="C108" i="1"/>
  <c r="E108" i="1" s="1"/>
  <c r="E107" i="1"/>
  <c r="E105" i="1"/>
  <c r="E103" i="1"/>
  <c r="E101" i="1"/>
  <c r="E100" i="1"/>
  <c r="C100" i="1"/>
  <c r="E99" i="1"/>
  <c r="C98" i="1"/>
  <c r="E98" i="1" s="1"/>
  <c r="E97" i="1"/>
  <c r="C96" i="1"/>
  <c r="E96" i="1" s="1"/>
  <c r="E95" i="1"/>
  <c r="C92" i="1"/>
  <c r="E92" i="1" s="1"/>
  <c r="E91" i="1"/>
  <c r="E90" i="1"/>
  <c r="E89" i="1"/>
  <c r="E88" i="1"/>
  <c r="E87" i="1"/>
  <c r="E83" i="1"/>
  <c r="C86" i="1"/>
  <c r="E86" i="1" s="1"/>
  <c r="C82" i="1"/>
  <c r="E82" i="1" s="1"/>
  <c r="C77" i="1"/>
  <c r="E77" i="1" s="1"/>
  <c r="C74" i="1"/>
  <c r="E74" i="1" s="1"/>
  <c r="E81" i="1"/>
  <c r="C80" i="1"/>
  <c r="E80" i="1" s="1"/>
  <c r="E79" i="1"/>
  <c r="E78" i="1"/>
  <c r="E73" i="1"/>
  <c r="E70" i="1"/>
  <c r="E69" i="1"/>
  <c r="C68" i="1"/>
  <c r="E68" i="1" s="1"/>
  <c r="E66" i="1"/>
  <c r="C64" i="1"/>
  <c r="E64" i="1"/>
  <c r="C59" i="1"/>
  <c r="E59" i="1" s="1"/>
  <c r="E9" i="1"/>
  <c r="E8" i="1"/>
  <c r="E6" i="1"/>
  <c r="E5" i="1"/>
  <c r="C4" i="1"/>
  <c r="E4" i="1" s="1"/>
  <c r="E7" i="1"/>
  <c r="E17" i="1"/>
  <c r="E16" i="1"/>
  <c r="E14" i="1"/>
  <c r="C13" i="1"/>
  <c r="E13" i="1" s="1"/>
  <c r="E10" i="1"/>
  <c r="E41" i="1"/>
  <c r="E39" i="1"/>
  <c r="E37" i="1"/>
  <c r="E36" i="1"/>
  <c r="E35" i="1"/>
  <c r="E25" i="1"/>
  <c r="E24" i="1"/>
  <c r="C22" i="1"/>
  <c r="E22" i="1" s="1"/>
  <c r="E19" i="1"/>
  <c r="E18" i="1"/>
  <c r="C32" i="1"/>
  <c r="E32" i="1" s="1"/>
  <c r="E33" i="1"/>
  <c r="E31" i="1"/>
  <c r="E28" i="1"/>
  <c r="E27" i="1"/>
  <c r="E26" i="1"/>
  <c r="C42" i="1"/>
  <c r="E42" i="1" s="1"/>
  <c r="C49" i="1"/>
  <c r="E49" i="1" s="1"/>
  <c r="E47" i="1"/>
  <c r="E46" i="1"/>
  <c r="E45" i="1"/>
  <c r="E44" i="1"/>
  <c r="E43" i="1"/>
  <c r="E55" i="1"/>
  <c r="E34" i="1"/>
  <c r="E2" i="1"/>
  <c r="E15" i="1"/>
  <c r="E23" i="1"/>
</calcChain>
</file>

<file path=xl/sharedStrings.xml><?xml version="1.0" encoding="utf-8"?>
<sst xmlns="http://schemas.openxmlformats.org/spreadsheetml/2006/main" count="363" uniqueCount="46">
  <si>
    <t>Date</t>
  </si>
  <si>
    <t>Tank ID</t>
  </si>
  <si>
    <t>Before Harvest (kg)</t>
  </si>
  <si>
    <t>After Harvest (kg)</t>
  </si>
  <si>
    <t>3.9.23</t>
  </si>
  <si>
    <t>3.16.23</t>
  </si>
  <si>
    <t>3.23.23</t>
  </si>
  <si>
    <t>4.6.23</t>
  </si>
  <si>
    <t>4.20.23</t>
  </si>
  <si>
    <t>Removed (kg)</t>
  </si>
  <si>
    <t>4.13.23</t>
  </si>
  <si>
    <t>3.30.23</t>
  </si>
  <si>
    <t>Comments</t>
  </si>
  <si>
    <t>4.13.22</t>
  </si>
  <si>
    <t>Nothing Removed</t>
  </si>
  <si>
    <t>Remained Empty</t>
  </si>
  <si>
    <t>Lots of Water in Algae</t>
  </si>
  <si>
    <t>Restock</t>
  </si>
  <si>
    <t>Empty</t>
  </si>
  <si>
    <t>Empty and Restock</t>
  </si>
  <si>
    <t xml:space="preserve">Empty </t>
  </si>
  <si>
    <t>4.27.23</t>
  </si>
  <si>
    <t>5.4.23</t>
  </si>
  <si>
    <t>5.11.23</t>
  </si>
  <si>
    <t>5.18.23</t>
  </si>
  <si>
    <t>5.24.23</t>
  </si>
  <si>
    <t>6.1.23</t>
  </si>
  <si>
    <t>6.8.23</t>
  </si>
  <si>
    <t>6.15.23</t>
  </si>
  <si>
    <t>6.22.23</t>
  </si>
  <si>
    <t>6.29.23</t>
  </si>
  <si>
    <t>7.06.23</t>
  </si>
  <si>
    <t>7.13.23</t>
  </si>
  <si>
    <t>7.20.23</t>
  </si>
  <si>
    <t>7.27.23</t>
  </si>
  <si>
    <t>8.03.23</t>
  </si>
  <si>
    <t>8.10.23</t>
  </si>
  <si>
    <t>8.17.23</t>
  </si>
  <si>
    <t>8.24.23</t>
  </si>
  <si>
    <t>8.31.23</t>
  </si>
  <si>
    <t>9.07.23</t>
  </si>
  <si>
    <t>9.14.23</t>
  </si>
  <si>
    <t>9.21.23</t>
  </si>
  <si>
    <t>9.28.23</t>
  </si>
  <si>
    <t>10.05.23</t>
  </si>
  <si>
    <t>10.12.23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</si>
</sst>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vertical="center"/>
    </xf>
    <xf numFmtId="0" fontId="2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D67"/>
      <color rgb="FFC04E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DA0B-53C3-45A1-919F-C0D4C2B52FAB}">
  <dimension ref="A1:G257"/>
  <sheetViews>
    <sheetView tabSelected="1" topLeftCell="A225" zoomScale="140" zoomScaleNormal="140" workbookViewId="0">
      <selection activeCell="F258" sqref="F258"/>
    </sheetView>
  </sheetViews>
  <sheetFormatPr baseColWidth="10" defaultColWidth="8.83203125" defaultRowHeight="15" x14ac:dyDescent="0.2"/>
  <cols>
    <col min="3" max="3" width="17.6640625" customWidth="1"/>
    <col min="4" max="4" width="18.5" customWidth="1"/>
    <col min="5" max="5" width="12.83203125" customWidth="1"/>
    <col min="6" max="6" width="20.5" customWidth="1"/>
    <col min="8" max="8" width="11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10" t="s">
        <v>9</v>
      </c>
      <c r="F1" s="2" t="s">
        <v>12</v>
      </c>
    </row>
    <row r="2" spans="1:6" x14ac:dyDescent="0.2">
      <c r="A2" s="4" t="s">
        <v>4</v>
      </c>
      <c r="B2" s="4">
        <v>1</v>
      </c>
      <c r="C2" s="4">
        <v>52.1</v>
      </c>
      <c r="D2" s="4">
        <v>22.11</v>
      </c>
      <c r="E2" s="12">
        <f t="shared" ref="E2:E42" si="0">C2-D2</f>
        <v>29.990000000000002</v>
      </c>
      <c r="F2" s="6"/>
    </row>
    <row r="3" spans="1:6" x14ac:dyDescent="0.2">
      <c r="A3" t="s">
        <v>4</v>
      </c>
      <c r="B3" s="1">
        <v>2</v>
      </c>
      <c r="C3">
        <v>0</v>
      </c>
      <c r="D3">
        <v>0</v>
      </c>
      <c r="E3" s="11">
        <v>0</v>
      </c>
      <c r="F3" s="5" t="s">
        <v>15</v>
      </c>
    </row>
    <row r="4" spans="1:6" x14ac:dyDescent="0.2">
      <c r="A4" t="s">
        <v>4</v>
      </c>
      <c r="B4" s="1">
        <v>3</v>
      </c>
      <c r="C4">
        <f>13.9+11.11+14.6+13.8+6.4 -1.6 * 5</f>
        <v>51.809999999999995</v>
      </c>
      <c r="D4">
        <v>0</v>
      </c>
      <c r="E4" s="11">
        <f>C4-D4</f>
        <v>51.809999999999995</v>
      </c>
      <c r="F4" s="5" t="s">
        <v>20</v>
      </c>
    </row>
    <row r="5" spans="1:6" x14ac:dyDescent="0.2">
      <c r="A5" t="s">
        <v>4</v>
      </c>
      <c r="B5" s="1">
        <v>4</v>
      </c>
      <c r="E5" s="11">
        <f>17.8+17.6-1.6*2</f>
        <v>32.200000000000003</v>
      </c>
      <c r="F5" s="5"/>
    </row>
    <row r="6" spans="1:6" x14ac:dyDescent="0.2">
      <c r="A6" t="s">
        <v>4</v>
      </c>
      <c r="B6" s="1">
        <v>5</v>
      </c>
      <c r="E6" s="11">
        <f>12.8+13.1-1.6*2</f>
        <v>22.7</v>
      </c>
      <c r="F6" s="5"/>
    </row>
    <row r="7" spans="1:6" x14ac:dyDescent="0.2">
      <c r="A7" t="s">
        <v>4</v>
      </c>
      <c r="B7">
        <v>6</v>
      </c>
      <c r="C7">
        <v>52.1</v>
      </c>
      <c r="D7">
        <v>22.11</v>
      </c>
      <c r="E7" s="11">
        <f t="shared" ref="E7" si="1">C7-D7</f>
        <v>29.990000000000002</v>
      </c>
      <c r="F7" s="5" t="s">
        <v>17</v>
      </c>
    </row>
    <row r="8" spans="1:6" x14ac:dyDescent="0.2">
      <c r="A8" t="s">
        <v>4</v>
      </c>
      <c r="B8" s="1">
        <v>7</v>
      </c>
      <c r="E8" s="11">
        <f>12.6+12.8-1.6*2</f>
        <v>22.2</v>
      </c>
      <c r="F8" s="5"/>
    </row>
    <row r="9" spans="1:6" x14ac:dyDescent="0.2">
      <c r="A9" t="s">
        <v>4</v>
      </c>
      <c r="B9" s="1">
        <v>8</v>
      </c>
      <c r="E9" s="11">
        <f>13+13.5-1.6*2</f>
        <v>23.3</v>
      </c>
      <c r="F9" s="5"/>
    </row>
    <row r="10" spans="1:6" x14ac:dyDescent="0.2">
      <c r="A10" s="4" t="s">
        <v>5</v>
      </c>
      <c r="B10" s="9">
        <v>1</v>
      </c>
      <c r="C10" s="4"/>
      <c r="D10" s="4"/>
      <c r="E10" s="12">
        <f>7+7-1.6*2</f>
        <v>10.8</v>
      </c>
      <c r="F10" s="6"/>
    </row>
    <row r="11" spans="1:6" x14ac:dyDescent="0.2">
      <c r="A11" t="s">
        <v>5</v>
      </c>
      <c r="B11" s="1">
        <v>2</v>
      </c>
      <c r="C11">
        <v>0</v>
      </c>
      <c r="D11">
        <v>22.11</v>
      </c>
      <c r="E11" s="11"/>
      <c r="F11" s="5" t="s">
        <v>17</v>
      </c>
    </row>
    <row r="12" spans="1:6" x14ac:dyDescent="0.2">
      <c r="A12" t="s">
        <v>5</v>
      </c>
      <c r="B12" s="1">
        <v>3</v>
      </c>
      <c r="C12">
        <v>0</v>
      </c>
      <c r="D12">
        <v>0</v>
      </c>
      <c r="E12" s="11">
        <v>0</v>
      </c>
      <c r="F12" s="5" t="s">
        <v>15</v>
      </c>
    </row>
    <row r="13" spans="1:6" x14ac:dyDescent="0.2">
      <c r="A13" t="s">
        <v>5</v>
      </c>
      <c r="B13" s="1">
        <v>4</v>
      </c>
      <c r="C13">
        <f>13.2+12.11+18.4+8.2-1.6*4</f>
        <v>45.51</v>
      </c>
      <c r="D13">
        <v>0</v>
      </c>
      <c r="E13" s="11">
        <f>C13-D13</f>
        <v>45.51</v>
      </c>
      <c r="F13" s="5" t="s">
        <v>18</v>
      </c>
    </row>
    <row r="14" spans="1:6" x14ac:dyDescent="0.2">
      <c r="A14" t="s">
        <v>5</v>
      </c>
      <c r="B14" s="1">
        <v>5</v>
      </c>
      <c r="E14" s="11">
        <f>9.7+9.8-1.6*2</f>
        <v>16.3</v>
      </c>
      <c r="F14" s="5"/>
    </row>
    <row r="15" spans="1:6" x14ac:dyDescent="0.2">
      <c r="A15" t="s">
        <v>5</v>
      </c>
      <c r="B15">
        <v>6</v>
      </c>
      <c r="C15">
        <v>47.11</v>
      </c>
      <c r="D15">
        <v>22.11</v>
      </c>
      <c r="E15" s="11">
        <f>C15-D15</f>
        <v>25</v>
      </c>
      <c r="F15" s="5"/>
    </row>
    <row r="16" spans="1:6" x14ac:dyDescent="0.2">
      <c r="A16" t="s">
        <v>5</v>
      </c>
      <c r="B16" s="1">
        <v>7</v>
      </c>
      <c r="E16" s="11">
        <f>12.8+13.1-1.6*2</f>
        <v>22.7</v>
      </c>
      <c r="F16" s="5"/>
    </row>
    <row r="17" spans="1:6" x14ac:dyDescent="0.2">
      <c r="A17" t="s">
        <v>5</v>
      </c>
      <c r="B17" s="1">
        <v>8</v>
      </c>
      <c r="E17" s="11">
        <f>10.5+10.4-1.6*2</f>
        <v>17.7</v>
      </c>
      <c r="F17" s="5"/>
    </row>
    <row r="18" spans="1:6" ht="16" customHeight="1" x14ac:dyDescent="0.2">
      <c r="A18" s="4" t="s">
        <v>6</v>
      </c>
      <c r="B18" s="9">
        <v>1</v>
      </c>
      <c r="C18" s="4"/>
      <c r="D18" s="4"/>
      <c r="E18" s="12">
        <f>14.2 + 14.3 - 1.6*2</f>
        <v>25.3</v>
      </c>
      <c r="F18" s="6"/>
    </row>
    <row r="19" spans="1:6" ht="16" customHeight="1" x14ac:dyDescent="0.2">
      <c r="A19" t="s">
        <v>6</v>
      </c>
      <c r="B19" s="1">
        <v>2</v>
      </c>
      <c r="E19" s="11">
        <f>14.4 + 15 - 1.6*2</f>
        <v>26.2</v>
      </c>
      <c r="F19" s="5"/>
    </row>
    <row r="20" spans="1:6" ht="16" customHeight="1" x14ac:dyDescent="0.2">
      <c r="A20" t="s">
        <v>6</v>
      </c>
      <c r="B20" s="1">
        <v>3</v>
      </c>
      <c r="C20">
        <v>0</v>
      </c>
      <c r="D20">
        <v>22.11</v>
      </c>
      <c r="E20" s="11"/>
      <c r="F20" s="5" t="s">
        <v>17</v>
      </c>
    </row>
    <row r="21" spans="1:6" ht="16" customHeight="1" x14ac:dyDescent="0.2">
      <c r="A21" t="s">
        <v>6</v>
      </c>
      <c r="B21" s="1">
        <v>4</v>
      </c>
      <c r="C21">
        <v>0</v>
      </c>
      <c r="D21">
        <v>0</v>
      </c>
      <c r="E21" s="11">
        <v>0</v>
      </c>
      <c r="F21" s="5" t="s">
        <v>15</v>
      </c>
    </row>
    <row r="22" spans="1:6" ht="16" customHeight="1" x14ac:dyDescent="0.2">
      <c r="A22" t="s">
        <v>6</v>
      </c>
      <c r="B22" s="1">
        <v>5</v>
      </c>
      <c r="C22">
        <f>18.6 + 6.71+18.5+9.8+18.2 - 1.6*5</f>
        <v>63.81</v>
      </c>
      <c r="D22">
        <v>0</v>
      </c>
      <c r="E22" s="11">
        <f>C22-D22</f>
        <v>63.81</v>
      </c>
      <c r="F22" s="5" t="s">
        <v>18</v>
      </c>
    </row>
    <row r="23" spans="1:6" ht="16" customHeight="1" x14ac:dyDescent="0.2">
      <c r="A23" t="s">
        <v>6</v>
      </c>
      <c r="B23">
        <v>6</v>
      </c>
      <c r="C23">
        <v>54.81</v>
      </c>
      <c r="D23">
        <v>22.11</v>
      </c>
      <c r="E23" s="11">
        <f>C23-D23</f>
        <v>32.700000000000003</v>
      </c>
      <c r="F23" s="5"/>
    </row>
    <row r="24" spans="1:6" ht="16" customHeight="1" x14ac:dyDescent="0.2">
      <c r="A24" t="s">
        <v>6</v>
      </c>
      <c r="B24" s="1">
        <v>7</v>
      </c>
      <c r="E24" s="11">
        <f>15.8+15.6-1.5*2</f>
        <v>28.4</v>
      </c>
      <c r="F24" s="5"/>
    </row>
    <row r="25" spans="1:6" ht="16" customHeight="1" x14ac:dyDescent="0.2">
      <c r="A25" t="s">
        <v>6</v>
      </c>
      <c r="B25" s="1">
        <v>8</v>
      </c>
      <c r="E25" s="11">
        <f>14.4+14.6 -1.6*2</f>
        <v>25.8</v>
      </c>
      <c r="F25" s="5"/>
    </row>
    <row r="26" spans="1:6" x14ac:dyDescent="0.2">
      <c r="A26" s="4" t="s">
        <v>11</v>
      </c>
      <c r="B26" s="4">
        <v>1</v>
      </c>
      <c r="C26" s="4"/>
      <c r="D26" s="4"/>
      <c r="E26" s="12">
        <f>11.2 + 11.3 - 1.6*2</f>
        <v>19.3</v>
      </c>
      <c r="F26" s="6"/>
    </row>
    <row r="27" spans="1:6" x14ac:dyDescent="0.2">
      <c r="A27" t="s">
        <v>11</v>
      </c>
      <c r="B27">
        <v>2</v>
      </c>
      <c r="E27" s="11">
        <f>9.8 + 10.1 - 1.6*2</f>
        <v>16.7</v>
      </c>
      <c r="F27" s="5"/>
    </row>
    <row r="28" spans="1:6" x14ac:dyDescent="0.2">
      <c r="A28" t="s">
        <v>11</v>
      </c>
      <c r="B28">
        <v>3</v>
      </c>
      <c r="E28" s="11">
        <f>11 + 10.9 - 1.6*2</f>
        <v>18.7</v>
      </c>
      <c r="F28" s="5"/>
    </row>
    <row r="29" spans="1:6" x14ac:dyDescent="0.2">
      <c r="A29" t="s">
        <v>11</v>
      </c>
      <c r="B29">
        <v>4</v>
      </c>
      <c r="C29">
        <v>0</v>
      </c>
      <c r="D29">
        <v>22.11</v>
      </c>
      <c r="E29" s="11"/>
      <c r="F29" s="5" t="s">
        <v>17</v>
      </c>
    </row>
    <row r="30" spans="1:6" x14ac:dyDescent="0.2">
      <c r="A30" t="s">
        <v>11</v>
      </c>
      <c r="B30">
        <v>5</v>
      </c>
      <c r="C30">
        <v>0</v>
      </c>
      <c r="D30">
        <v>0</v>
      </c>
      <c r="E30" s="11">
        <v>0</v>
      </c>
      <c r="F30" s="5" t="s">
        <v>15</v>
      </c>
    </row>
    <row r="31" spans="1:6" x14ac:dyDescent="0.2">
      <c r="A31" t="s">
        <v>11</v>
      </c>
      <c r="B31">
        <v>6</v>
      </c>
      <c r="E31" s="11">
        <f>17.5 + 17.3 - 1.6*2</f>
        <v>31.599999999999998</v>
      </c>
      <c r="F31" s="5" t="s">
        <v>16</v>
      </c>
    </row>
    <row r="32" spans="1:6" x14ac:dyDescent="0.2">
      <c r="A32" t="s">
        <v>11</v>
      </c>
      <c r="B32">
        <v>7</v>
      </c>
      <c r="C32">
        <f>12.2 + 13.11+15.8+13.2 + 12.5 - 1.6*5</f>
        <v>58.81</v>
      </c>
      <c r="D32">
        <v>0</v>
      </c>
      <c r="E32" s="11">
        <f>C32-D32</f>
        <v>58.81</v>
      </c>
      <c r="F32" s="5" t="s">
        <v>18</v>
      </c>
    </row>
    <row r="33" spans="1:6" x14ac:dyDescent="0.2">
      <c r="A33" t="s">
        <v>11</v>
      </c>
      <c r="B33">
        <v>8</v>
      </c>
      <c r="E33" s="11">
        <f>13.8 + 14.3 - 1.6*2</f>
        <v>24.900000000000002</v>
      </c>
      <c r="F33" s="5"/>
    </row>
    <row r="34" spans="1:6" x14ac:dyDescent="0.2">
      <c r="A34" s="4" t="s">
        <v>7</v>
      </c>
      <c r="B34" s="4">
        <v>1</v>
      </c>
      <c r="C34" s="4">
        <v>73.02</v>
      </c>
      <c r="D34" s="4">
        <v>22.11</v>
      </c>
      <c r="E34" s="12">
        <f t="shared" si="0"/>
        <v>50.91</v>
      </c>
      <c r="F34" s="6" t="s">
        <v>19</v>
      </c>
    </row>
    <row r="35" spans="1:6" x14ac:dyDescent="0.2">
      <c r="A35" t="s">
        <v>7</v>
      </c>
      <c r="B35">
        <v>2</v>
      </c>
      <c r="E35" s="11">
        <f>8.1 + 9.1 - 1.6*2</f>
        <v>14</v>
      </c>
      <c r="F35" s="5"/>
    </row>
    <row r="36" spans="1:6" x14ac:dyDescent="0.2">
      <c r="A36" t="s">
        <v>7</v>
      </c>
      <c r="B36">
        <v>3</v>
      </c>
      <c r="E36" s="11">
        <f>10.2 + 10.1 -1.6*2</f>
        <v>17.099999999999998</v>
      </c>
      <c r="F36" s="5"/>
    </row>
    <row r="37" spans="1:6" x14ac:dyDescent="0.2">
      <c r="A37" t="s">
        <v>7</v>
      </c>
      <c r="B37">
        <v>4</v>
      </c>
      <c r="E37" s="11">
        <f>12.2 + 12.1 - 1.6*2</f>
        <v>21.099999999999998</v>
      </c>
      <c r="F37" s="5"/>
    </row>
    <row r="38" spans="1:6" x14ac:dyDescent="0.2">
      <c r="A38" t="s">
        <v>7</v>
      </c>
      <c r="B38">
        <v>5</v>
      </c>
      <c r="C38">
        <v>0</v>
      </c>
      <c r="D38">
        <v>22.11</v>
      </c>
      <c r="E38" s="11"/>
      <c r="F38" s="5" t="s">
        <v>17</v>
      </c>
    </row>
    <row r="39" spans="1:6" x14ac:dyDescent="0.2">
      <c r="A39" t="s">
        <v>7</v>
      </c>
      <c r="B39">
        <v>6</v>
      </c>
      <c r="E39" s="11">
        <f>13.6 + 13.9 -1.6*2</f>
        <v>24.3</v>
      </c>
      <c r="F39" s="5"/>
    </row>
    <row r="40" spans="1:6" x14ac:dyDescent="0.2">
      <c r="A40" t="s">
        <v>7</v>
      </c>
      <c r="B40">
        <v>7</v>
      </c>
      <c r="C40">
        <v>0</v>
      </c>
      <c r="D40">
        <v>0</v>
      </c>
      <c r="E40" s="11">
        <v>0</v>
      </c>
      <c r="F40" s="5" t="s">
        <v>15</v>
      </c>
    </row>
    <row r="41" spans="1:6" x14ac:dyDescent="0.2">
      <c r="A41" s="7" t="s">
        <v>7</v>
      </c>
      <c r="B41" s="7">
        <v>8</v>
      </c>
      <c r="C41" s="7"/>
      <c r="D41" s="7"/>
      <c r="E41" s="13">
        <f>15.4+15.1 -1.6*2</f>
        <v>27.3</v>
      </c>
      <c r="F41" s="8"/>
    </row>
    <row r="42" spans="1:6" x14ac:dyDescent="0.2">
      <c r="A42" s="4" t="s">
        <v>10</v>
      </c>
      <c r="B42" s="4">
        <v>1</v>
      </c>
      <c r="C42" s="4">
        <f>12.8+13.8+13.7+8.8+13 - 1.6*5</f>
        <v>54.099999999999994</v>
      </c>
      <c r="D42" s="4">
        <v>0</v>
      </c>
      <c r="E42" s="12">
        <f t="shared" si="0"/>
        <v>54.099999999999994</v>
      </c>
      <c r="F42" s="6" t="s">
        <v>18</v>
      </c>
    </row>
    <row r="43" spans="1:6" x14ac:dyDescent="0.2">
      <c r="A43" t="s">
        <v>10</v>
      </c>
      <c r="B43">
        <v>2</v>
      </c>
      <c r="E43" s="11">
        <f>19 + 18.5 - 2*1.6</f>
        <v>34.299999999999997</v>
      </c>
      <c r="F43" s="5"/>
    </row>
    <row r="44" spans="1:6" x14ac:dyDescent="0.2">
      <c r="A44" t="s">
        <v>10</v>
      </c>
      <c r="B44">
        <v>3</v>
      </c>
      <c r="E44" s="11">
        <f>16.5 + 16.4 - 1.6*2</f>
        <v>29.7</v>
      </c>
      <c r="F44" s="5"/>
    </row>
    <row r="45" spans="1:6" x14ac:dyDescent="0.2">
      <c r="A45" t="s">
        <v>10</v>
      </c>
      <c r="B45">
        <v>4</v>
      </c>
      <c r="E45" s="11">
        <f>16.8 + 16.6 - 1.6*2</f>
        <v>30.200000000000006</v>
      </c>
      <c r="F45" s="5"/>
    </row>
    <row r="46" spans="1:6" x14ac:dyDescent="0.2">
      <c r="A46" t="s">
        <v>10</v>
      </c>
      <c r="B46">
        <v>5</v>
      </c>
      <c r="E46" s="11">
        <f>14.4 + 14.8 - 1.6*2</f>
        <v>26.000000000000004</v>
      </c>
      <c r="F46" s="5"/>
    </row>
    <row r="47" spans="1:6" ht="16" customHeight="1" x14ac:dyDescent="0.2">
      <c r="A47" t="s">
        <v>10</v>
      </c>
      <c r="B47">
        <v>6</v>
      </c>
      <c r="E47" s="11">
        <f>16.2 + 15.8 - 1.6*2</f>
        <v>28.8</v>
      </c>
      <c r="F47" s="5"/>
    </row>
    <row r="48" spans="1:6" ht="16" customHeight="1" x14ac:dyDescent="0.2">
      <c r="A48" t="s">
        <v>10</v>
      </c>
      <c r="B48">
        <v>7</v>
      </c>
      <c r="C48">
        <v>0</v>
      </c>
      <c r="D48">
        <v>22.11</v>
      </c>
      <c r="E48" s="11"/>
      <c r="F48" s="5" t="s">
        <v>17</v>
      </c>
    </row>
    <row r="49" spans="1:7" ht="16" customHeight="1" x14ac:dyDescent="0.2">
      <c r="A49" t="s">
        <v>13</v>
      </c>
      <c r="B49">
        <v>8</v>
      </c>
      <c r="C49">
        <f>17.8+12+12.4+12.6+11.7+12.3+9.5+10.6+9.6 - 1.6*9</f>
        <v>94.09999999999998</v>
      </c>
      <c r="D49">
        <v>0</v>
      </c>
      <c r="E49" s="11">
        <f>C49-D49</f>
        <v>94.09999999999998</v>
      </c>
      <c r="F49" s="5" t="s">
        <v>18</v>
      </c>
    </row>
    <row r="50" spans="1:7" x14ac:dyDescent="0.2">
      <c r="A50" s="4" t="s">
        <v>8</v>
      </c>
      <c r="B50" s="4">
        <v>1</v>
      </c>
      <c r="C50" s="4">
        <v>0</v>
      </c>
      <c r="D50" s="4">
        <v>22.11</v>
      </c>
      <c r="E50" s="12"/>
      <c r="F50" s="6" t="s">
        <v>17</v>
      </c>
    </row>
    <row r="51" spans="1:7" x14ac:dyDescent="0.2">
      <c r="A51" t="s">
        <v>8</v>
      </c>
      <c r="B51">
        <v>2</v>
      </c>
      <c r="E51" s="11">
        <v>19.2</v>
      </c>
      <c r="F51" s="5"/>
    </row>
    <row r="52" spans="1:7" x14ac:dyDescent="0.2">
      <c r="A52" t="s">
        <v>8</v>
      </c>
      <c r="B52">
        <v>3</v>
      </c>
      <c r="E52" s="11">
        <v>31.9</v>
      </c>
      <c r="F52" s="5"/>
    </row>
    <row r="53" spans="1:7" x14ac:dyDescent="0.2">
      <c r="A53" t="s">
        <v>8</v>
      </c>
      <c r="B53">
        <v>4</v>
      </c>
      <c r="E53" s="11">
        <v>24.2</v>
      </c>
      <c r="F53" s="5"/>
    </row>
    <row r="54" spans="1:7" x14ac:dyDescent="0.2">
      <c r="A54" s="3" t="s">
        <v>8</v>
      </c>
      <c r="B54" s="3">
        <v>5</v>
      </c>
      <c r="C54" s="3"/>
      <c r="D54" s="3"/>
      <c r="E54" s="14">
        <v>30.3</v>
      </c>
      <c r="F54" s="5"/>
    </row>
    <row r="55" spans="1:7" x14ac:dyDescent="0.2">
      <c r="A55" s="3" t="s">
        <v>8</v>
      </c>
      <c r="B55" s="3">
        <v>6</v>
      </c>
      <c r="C55" s="3">
        <v>66.709999999999994</v>
      </c>
      <c r="D55" s="3">
        <v>0</v>
      </c>
      <c r="E55" s="14">
        <f>C55-D55</f>
        <v>66.709999999999994</v>
      </c>
      <c r="F55" s="5" t="s">
        <v>18</v>
      </c>
      <c r="G55" s="3"/>
    </row>
    <row r="56" spans="1:7" x14ac:dyDescent="0.2">
      <c r="A56" s="3" t="s">
        <v>8</v>
      </c>
      <c r="B56">
        <v>7</v>
      </c>
      <c r="E56" s="11">
        <v>0</v>
      </c>
      <c r="F56" t="s">
        <v>14</v>
      </c>
    </row>
    <row r="57" spans="1:7" x14ac:dyDescent="0.2">
      <c r="A57" s="15" t="s">
        <v>8</v>
      </c>
      <c r="B57" s="7">
        <v>8</v>
      </c>
      <c r="C57" s="7">
        <v>0</v>
      </c>
      <c r="D57" s="7">
        <v>0</v>
      </c>
      <c r="E57" s="11">
        <v>0</v>
      </c>
      <c r="F57" s="7" t="s">
        <v>15</v>
      </c>
    </row>
    <row r="58" spans="1:7" x14ac:dyDescent="0.2">
      <c r="A58" s="3" t="s">
        <v>21</v>
      </c>
      <c r="B58" s="4">
        <v>1</v>
      </c>
      <c r="E58" s="12">
        <v>25.3</v>
      </c>
    </row>
    <row r="59" spans="1:7" x14ac:dyDescent="0.2">
      <c r="A59" s="3" t="s">
        <v>21</v>
      </c>
      <c r="B59">
        <v>2</v>
      </c>
      <c r="C59">
        <f>22.11+33.3</f>
        <v>55.41</v>
      </c>
      <c r="D59">
        <v>0</v>
      </c>
      <c r="E59" s="11">
        <f>C59</f>
        <v>55.41</v>
      </c>
      <c r="F59" t="s">
        <v>18</v>
      </c>
    </row>
    <row r="60" spans="1:7" x14ac:dyDescent="0.2">
      <c r="A60" s="3" t="s">
        <v>21</v>
      </c>
      <c r="B60">
        <v>3</v>
      </c>
      <c r="E60" s="11">
        <v>14.8</v>
      </c>
    </row>
    <row r="61" spans="1:7" x14ac:dyDescent="0.2">
      <c r="A61" s="3" t="s">
        <v>21</v>
      </c>
      <c r="B61">
        <v>4</v>
      </c>
      <c r="E61" s="11">
        <v>29.3</v>
      </c>
    </row>
    <row r="62" spans="1:7" x14ac:dyDescent="0.2">
      <c r="A62" s="3" t="s">
        <v>21</v>
      </c>
      <c r="B62" s="3">
        <v>5</v>
      </c>
      <c r="E62" s="11">
        <v>25.1</v>
      </c>
    </row>
    <row r="63" spans="1:7" x14ac:dyDescent="0.2">
      <c r="A63" s="3" t="s">
        <v>21</v>
      </c>
      <c r="B63" s="3">
        <v>6</v>
      </c>
      <c r="C63">
        <v>0</v>
      </c>
      <c r="D63">
        <v>0</v>
      </c>
      <c r="E63" s="11">
        <v>0</v>
      </c>
      <c r="F63" t="s">
        <v>15</v>
      </c>
    </row>
    <row r="64" spans="1:7" x14ac:dyDescent="0.2">
      <c r="A64" s="3" t="s">
        <v>21</v>
      </c>
      <c r="B64">
        <v>7</v>
      </c>
      <c r="C64">
        <f>22.11+46.9</f>
        <v>69.009999999999991</v>
      </c>
      <c r="D64">
        <v>22.11</v>
      </c>
      <c r="E64" s="11">
        <f>46.9</f>
        <v>46.9</v>
      </c>
    </row>
    <row r="65" spans="1:6" x14ac:dyDescent="0.2">
      <c r="A65" s="15" t="s">
        <v>21</v>
      </c>
      <c r="B65" s="7">
        <v>8</v>
      </c>
      <c r="C65" s="7">
        <v>0</v>
      </c>
      <c r="D65" s="7">
        <v>22.11</v>
      </c>
      <c r="E65" s="13"/>
      <c r="F65" s="7" t="s">
        <v>17</v>
      </c>
    </row>
    <row r="66" spans="1:6" x14ac:dyDescent="0.2">
      <c r="A66" s="3" t="s">
        <v>22</v>
      </c>
      <c r="B66" s="4">
        <v>1</v>
      </c>
      <c r="E66" s="11">
        <f>13.8 + 13.7 - 1.6*2</f>
        <v>24.3</v>
      </c>
    </row>
    <row r="67" spans="1:6" x14ac:dyDescent="0.2">
      <c r="A67" s="3" t="s">
        <v>22</v>
      </c>
      <c r="B67">
        <v>2</v>
      </c>
      <c r="C67">
        <v>0</v>
      </c>
      <c r="D67">
        <v>0</v>
      </c>
      <c r="E67" s="11">
        <v>0</v>
      </c>
      <c r="F67" t="s">
        <v>15</v>
      </c>
    </row>
    <row r="68" spans="1:6" x14ac:dyDescent="0.2">
      <c r="A68" s="3" t="s">
        <v>22</v>
      </c>
      <c r="B68">
        <v>3</v>
      </c>
      <c r="C68">
        <f>10.6+9.6+6.71+8.1+9.8+9.2+9.4+9.7 - 1.6 * 8</f>
        <v>60.31</v>
      </c>
      <c r="D68">
        <v>0</v>
      </c>
      <c r="E68" s="11">
        <f>C68</f>
        <v>60.31</v>
      </c>
      <c r="F68" t="s">
        <v>20</v>
      </c>
    </row>
    <row r="69" spans="1:6" x14ac:dyDescent="0.2">
      <c r="A69" s="3" t="s">
        <v>22</v>
      </c>
      <c r="B69">
        <v>4</v>
      </c>
      <c r="E69" s="11">
        <f>13.5+13.3 - 1.6*2</f>
        <v>23.6</v>
      </c>
    </row>
    <row r="70" spans="1:6" x14ac:dyDescent="0.2">
      <c r="A70" s="3" t="s">
        <v>22</v>
      </c>
      <c r="B70" s="3">
        <v>5</v>
      </c>
      <c r="E70" s="11">
        <f>9+9.4-1.6*2</f>
        <v>15.2</v>
      </c>
    </row>
    <row r="71" spans="1:6" x14ac:dyDescent="0.2">
      <c r="A71" s="3" t="s">
        <v>22</v>
      </c>
      <c r="B71" s="3">
        <v>6</v>
      </c>
      <c r="C71">
        <v>0</v>
      </c>
      <c r="D71">
        <v>22.11</v>
      </c>
      <c r="E71" s="11"/>
      <c r="F71" t="s">
        <v>17</v>
      </c>
    </row>
    <row r="72" spans="1:6" x14ac:dyDescent="0.2">
      <c r="A72" s="3" t="s">
        <v>22</v>
      </c>
      <c r="B72">
        <v>7</v>
      </c>
      <c r="E72" s="11">
        <v>0</v>
      </c>
      <c r="F72" t="s">
        <v>14</v>
      </c>
    </row>
    <row r="73" spans="1:6" x14ac:dyDescent="0.2">
      <c r="A73" s="15" t="s">
        <v>22</v>
      </c>
      <c r="B73" s="7">
        <v>8</v>
      </c>
      <c r="C73" s="7"/>
      <c r="D73" s="7"/>
      <c r="E73" s="13">
        <f>18.4+9.4-1.6*2</f>
        <v>24.599999999999998</v>
      </c>
      <c r="F73" s="7"/>
    </row>
    <row r="74" spans="1:6" x14ac:dyDescent="0.2">
      <c r="A74" s="3" t="s">
        <v>23</v>
      </c>
      <c r="B74" s="3">
        <v>1</v>
      </c>
      <c r="C74">
        <f>13.2+12.11+15.8+16.4+16.2-1.6*5</f>
        <v>65.709999999999994</v>
      </c>
      <c r="D74">
        <v>22.11</v>
      </c>
      <c r="E74" s="11">
        <f>C74-D74</f>
        <v>43.599999999999994</v>
      </c>
    </row>
    <row r="75" spans="1:6" x14ac:dyDescent="0.2">
      <c r="A75" s="3" t="s">
        <v>23</v>
      </c>
      <c r="B75" s="3">
        <v>2</v>
      </c>
      <c r="C75">
        <v>0</v>
      </c>
      <c r="D75">
        <v>22.11</v>
      </c>
      <c r="E75" s="11"/>
      <c r="F75" t="s">
        <v>17</v>
      </c>
    </row>
    <row r="76" spans="1:6" x14ac:dyDescent="0.2">
      <c r="A76" s="3" t="s">
        <v>23</v>
      </c>
      <c r="B76" s="3">
        <v>3</v>
      </c>
      <c r="C76">
        <v>0</v>
      </c>
      <c r="D76">
        <v>0</v>
      </c>
      <c r="E76" s="11">
        <v>0</v>
      </c>
      <c r="F76" t="s">
        <v>15</v>
      </c>
    </row>
    <row r="77" spans="1:6" x14ac:dyDescent="0.2">
      <c r="A77" s="3" t="s">
        <v>23</v>
      </c>
      <c r="B77" s="3">
        <v>4</v>
      </c>
      <c r="C77">
        <f>10.8+14.31+8.8+13.3+10.6-1.6*5</f>
        <v>49.809999999999995</v>
      </c>
      <c r="D77">
        <v>0</v>
      </c>
      <c r="E77" s="11">
        <f>C77</f>
        <v>49.809999999999995</v>
      </c>
      <c r="F77" t="s">
        <v>20</v>
      </c>
    </row>
    <row r="78" spans="1:6" x14ac:dyDescent="0.2">
      <c r="A78" s="3" t="s">
        <v>23</v>
      </c>
      <c r="B78" s="3">
        <v>5</v>
      </c>
      <c r="E78" s="11">
        <f>9.2+13.2+18.8-1.6*3</f>
        <v>36.400000000000006</v>
      </c>
    </row>
    <row r="79" spans="1:6" x14ac:dyDescent="0.2">
      <c r="A79" s="3" t="s">
        <v>23</v>
      </c>
      <c r="B79" s="3">
        <v>6</v>
      </c>
      <c r="E79" s="11">
        <f>16.6+16.8-1.6*2</f>
        <v>30.200000000000006</v>
      </c>
    </row>
    <row r="80" spans="1:6" x14ac:dyDescent="0.2">
      <c r="A80" s="3" t="s">
        <v>23</v>
      </c>
      <c r="B80" s="3">
        <v>7</v>
      </c>
      <c r="C80">
        <f>7.6+6.7+6.8+6.71+10.4+7.5+9.6+10+11.8+6.1-1.6*10</f>
        <v>67.209999999999994</v>
      </c>
      <c r="D80">
        <v>22.11</v>
      </c>
      <c r="E80" s="11">
        <f>C80-D80</f>
        <v>45.099999999999994</v>
      </c>
    </row>
    <row r="81" spans="1:6" x14ac:dyDescent="0.2">
      <c r="A81" s="15" t="s">
        <v>23</v>
      </c>
      <c r="B81" s="15">
        <v>8</v>
      </c>
      <c r="C81" s="7"/>
      <c r="D81" s="7"/>
      <c r="E81" s="13">
        <f>13.2+13.4-1.6*2</f>
        <v>23.400000000000002</v>
      </c>
      <c r="F81" s="7"/>
    </row>
    <row r="82" spans="1:6" x14ac:dyDescent="0.2">
      <c r="A82" s="3" t="s">
        <v>24</v>
      </c>
      <c r="B82" s="3">
        <v>1</v>
      </c>
      <c r="C82">
        <f>9 + 16.31 + 11.2 + 10.8 + 10.2 - 1.6*5</f>
        <v>49.510000000000005</v>
      </c>
      <c r="D82">
        <v>22.11</v>
      </c>
      <c r="E82" s="12">
        <f>C82-D82</f>
        <v>27.400000000000006</v>
      </c>
    </row>
    <row r="83" spans="1:6" x14ac:dyDescent="0.2">
      <c r="A83" s="3" t="s">
        <v>24</v>
      </c>
      <c r="B83" s="3">
        <v>2</v>
      </c>
      <c r="E83" s="11">
        <f>13.2 + 13.3 - 1.6*2</f>
        <v>23.3</v>
      </c>
    </row>
    <row r="84" spans="1:6" x14ac:dyDescent="0.2">
      <c r="A84" s="3" t="s">
        <v>24</v>
      </c>
      <c r="B84" s="3">
        <v>3</v>
      </c>
      <c r="C84">
        <v>0</v>
      </c>
      <c r="D84">
        <v>22.11</v>
      </c>
      <c r="E84" s="11"/>
      <c r="F84" t="s">
        <v>17</v>
      </c>
    </row>
    <row r="85" spans="1:6" x14ac:dyDescent="0.2">
      <c r="A85" s="3" t="s">
        <v>24</v>
      </c>
      <c r="B85" s="3">
        <v>4</v>
      </c>
      <c r="C85">
        <v>0</v>
      </c>
      <c r="D85">
        <v>0</v>
      </c>
      <c r="E85" s="11">
        <v>0</v>
      </c>
      <c r="F85" t="s">
        <v>15</v>
      </c>
    </row>
    <row r="86" spans="1:6" x14ac:dyDescent="0.2">
      <c r="A86" s="3" t="s">
        <v>24</v>
      </c>
      <c r="B86" s="3">
        <v>5</v>
      </c>
      <c r="C86">
        <f>13 + 11.51 + 14.8 + 13.8 + 14.2 + 16.9 + 15 - 1.6*7</f>
        <v>88.01</v>
      </c>
      <c r="D86">
        <v>0</v>
      </c>
      <c r="E86" s="11">
        <f>C86-D86</f>
        <v>88.01</v>
      </c>
      <c r="F86" t="s">
        <v>18</v>
      </c>
    </row>
    <row r="87" spans="1:6" x14ac:dyDescent="0.2">
      <c r="A87" s="3" t="s">
        <v>24</v>
      </c>
      <c r="B87" s="3">
        <v>6</v>
      </c>
      <c r="E87" s="11">
        <f>11.5 + 11.4 - 1.6*2</f>
        <v>19.7</v>
      </c>
    </row>
    <row r="88" spans="1:6" x14ac:dyDescent="0.2">
      <c r="A88" s="3" t="s">
        <v>24</v>
      </c>
      <c r="B88" s="3">
        <v>7</v>
      </c>
      <c r="E88" s="11">
        <f>12.8 + 12.6 - 1.6*2</f>
        <v>22.2</v>
      </c>
    </row>
    <row r="89" spans="1:6" x14ac:dyDescent="0.2">
      <c r="A89" s="15" t="s">
        <v>24</v>
      </c>
      <c r="B89" s="15">
        <v>8</v>
      </c>
      <c r="C89" s="7"/>
      <c r="D89" s="7"/>
      <c r="E89" s="13">
        <f>10.4 + 10.5 - 1.6*2</f>
        <v>17.7</v>
      </c>
      <c r="F89" s="7"/>
    </row>
    <row r="90" spans="1:6" x14ac:dyDescent="0.2">
      <c r="A90" s="3" t="s">
        <v>25</v>
      </c>
      <c r="B90" s="3">
        <v>1</v>
      </c>
      <c r="E90" s="11">
        <f>14.4 + 14.6 - 1.6*2</f>
        <v>25.8</v>
      </c>
    </row>
    <row r="91" spans="1:6" x14ac:dyDescent="0.2">
      <c r="A91" s="3" t="s">
        <v>25</v>
      </c>
      <c r="B91" s="3">
        <v>2</v>
      </c>
      <c r="E91" s="11">
        <f>10.1 + 13.2 - 1.6*2</f>
        <v>20.099999999999998</v>
      </c>
    </row>
    <row r="92" spans="1:6" x14ac:dyDescent="0.2">
      <c r="A92" s="3" t="s">
        <v>25</v>
      </c>
      <c r="B92" s="3">
        <v>3</v>
      </c>
      <c r="C92">
        <f>8 + 9.1 + 9.81 + 8.1 + 14.1 + 17.4 - 1.6*6</f>
        <v>56.910000000000004</v>
      </c>
      <c r="D92">
        <v>22.11</v>
      </c>
      <c r="E92" s="11">
        <f>C92-D92</f>
        <v>34.800000000000004</v>
      </c>
    </row>
    <row r="93" spans="1:6" x14ac:dyDescent="0.2">
      <c r="A93" s="3" t="s">
        <v>25</v>
      </c>
      <c r="B93" s="3">
        <v>4</v>
      </c>
      <c r="C93">
        <v>0</v>
      </c>
      <c r="D93">
        <v>22.11</v>
      </c>
      <c r="E93" s="11"/>
      <c r="F93" t="s">
        <v>17</v>
      </c>
    </row>
    <row r="94" spans="1:6" x14ac:dyDescent="0.2">
      <c r="A94" s="3" t="s">
        <v>25</v>
      </c>
      <c r="B94" s="3">
        <v>5</v>
      </c>
      <c r="C94">
        <v>0</v>
      </c>
      <c r="D94">
        <v>0</v>
      </c>
      <c r="E94" s="11">
        <v>0</v>
      </c>
      <c r="F94" t="s">
        <v>15</v>
      </c>
    </row>
    <row r="95" spans="1:6" x14ac:dyDescent="0.2">
      <c r="A95" s="3" t="s">
        <v>25</v>
      </c>
      <c r="B95" s="3">
        <v>6</v>
      </c>
      <c r="E95" s="11">
        <f>10.7 + 10.6 - 1.6*2</f>
        <v>18.099999999999998</v>
      </c>
    </row>
    <row r="96" spans="1:6" x14ac:dyDescent="0.2">
      <c r="A96" s="3" t="s">
        <v>25</v>
      </c>
      <c r="B96" s="3">
        <v>7</v>
      </c>
      <c r="C96">
        <f>9.7+10.4+6.81+13.5+6.4 - 1.6*5</f>
        <v>38.809999999999995</v>
      </c>
      <c r="D96">
        <v>0</v>
      </c>
      <c r="E96" s="11">
        <f>C96-D96</f>
        <v>38.809999999999995</v>
      </c>
      <c r="F96" t="s">
        <v>18</v>
      </c>
    </row>
    <row r="97" spans="1:6" x14ac:dyDescent="0.2">
      <c r="A97" s="15" t="s">
        <v>25</v>
      </c>
      <c r="B97" s="15">
        <v>8</v>
      </c>
      <c r="C97" s="7"/>
      <c r="D97" s="7"/>
      <c r="E97" s="13">
        <f>11.3 + 11.5 - 1.6*2</f>
        <v>19.600000000000001</v>
      </c>
      <c r="F97" s="7"/>
    </row>
    <row r="98" spans="1:6" x14ac:dyDescent="0.2">
      <c r="A98" s="3" t="s">
        <v>26</v>
      </c>
      <c r="B98" s="3">
        <v>1</v>
      </c>
      <c r="C98">
        <f>13.8 + 14.9 + 14.9 + 14 - 1.6*4</f>
        <v>51.2</v>
      </c>
      <c r="D98">
        <v>0</v>
      </c>
      <c r="E98" s="12">
        <f>C98</f>
        <v>51.2</v>
      </c>
      <c r="F98" t="s">
        <v>18</v>
      </c>
    </row>
    <row r="99" spans="1:6" x14ac:dyDescent="0.2">
      <c r="A99" s="3" t="s">
        <v>26</v>
      </c>
      <c r="B99" s="3">
        <v>2</v>
      </c>
      <c r="E99" s="11">
        <f>12.2 + 13.8 - 1.6*2</f>
        <v>22.8</v>
      </c>
    </row>
    <row r="100" spans="1:6" x14ac:dyDescent="0.2">
      <c r="A100" s="3" t="s">
        <v>26</v>
      </c>
      <c r="B100" s="3">
        <v>3</v>
      </c>
      <c r="C100">
        <f>7 + 10.1 + 14.4 + 7.5 + 11.6 + 8.1 - 1.6*5</f>
        <v>50.7</v>
      </c>
      <c r="D100">
        <v>22.11</v>
      </c>
      <c r="E100" s="11">
        <f>C100-D100</f>
        <v>28.590000000000003</v>
      </c>
    </row>
    <row r="101" spans="1:6" x14ac:dyDescent="0.2">
      <c r="A101" s="3" t="s">
        <v>26</v>
      </c>
      <c r="B101" s="3">
        <v>4</v>
      </c>
      <c r="E101" s="11">
        <f>10.5 + 8.6 - 1.6*2</f>
        <v>15.900000000000002</v>
      </c>
    </row>
    <row r="102" spans="1:6" x14ac:dyDescent="0.2">
      <c r="A102" s="3" t="s">
        <v>26</v>
      </c>
      <c r="B102" s="3">
        <v>5</v>
      </c>
      <c r="C102">
        <v>0</v>
      </c>
      <c r="D102">
        <v>22.11</v>
      </c>
      <c r="E102" s="11"/>
      <c r="F102" t="s">
        <v>17</v>
      </c>
    </row>
    <row r="103" spans="1:6" x14ac:dyDescent="0.2">
      <c r="A103" s="3" t="s">
        <v>26</v>
      </c>
      <c r="B103" s="3">
        <v>6</v>
      </c>
      <c r="E103" s="11">
        <f>11.6 + 11.9 -1.6*2</f>
        <v>20.3</v>
      </c>
    </row>
    <row r="104" spans="1:6" x14ac:dyDescent="0.2">
      <c r="A104" s="3" t="s">
        <v>26</v>
      </c>
      <c r="B104" s="3">
        <v>7</v>
      </c>
      <c r="C104">
        <v>0</v>
      </c>
      <c r="D104">
        <v>0</v>
      </c>
      <c r="E104" s="11">
        <v>0</v>
      </c>
      <c r="F104" t="s">
        <v>15</v>
      </c>
    </row>
    <row r="105" spans="1:6" x14ac:dyDescent="0.2">
      <c r="A105" s="15" t="s">
        <v>26</v>
      </c>
      <c r="B105" s="15">
        <v>8</v>
      </c>
      <c r="C105" s="7"/>
      <c r="D105" s="7"/>
      <c r="E105" s="13">
        <f>9.5 + 10.3 - 1.6*2</f>
        <v>16.600000000000001</v>
      </c>
      <c r="F105" s="7"/>
    </row>
    <row r="106" spans="1:6" x14ac:dyDescent="0.2">
      <c r="A106" s="16" t="s">
        <v>27</v>
      </c>
      <c r="B106" s="16">
        <v>1</v>
      </c>
      <c r="C106" s="4">
        <v>0</v>
      </c>
      <c r="D106" s="4">
        <v>0</v>
      </c>
      <c r="E106" s="12">
        <v>0</v>
      </c>
      <c r="F106" t="s">
        <v>15</v>
      </c>
    </row>
    <row r="107" spans="1:6" x14ac:dyDescent="0.2">
      <c r="A107" s="3" t="s">
        <v>27</v>
      </c>
      <c r="B107" s="3">
        <v>2</v>
      </c>
      <c r="E107" s="11">
        <f>13.7 + 13.8 - 1.6*2</f>
        <v>24.3</v>
      </c>
    </row>
    <row r="108" spans="1:6" x14ac:dyDescent="0.2">
      <c r="A108" s="3" t="s">
        <v>27</v>
      </c>
      <c r="B108" s="3">
        <v>3</v>
      </c>
      <c r="C108">
        <f>11.3 + 10.9 + 11.1 + 11 + 9.6 - 1.6*5</f>
        <v>45.900000000000006</v>
      </c>
      <c r="D108">
        <v>22.11</v>
      </c>
      <c r="E108" s="11">
        <f>C108-D108</f>
        <v>23.790000000000006</v>
      </c>
    </row>
    <row r="109" spans="1:6" x14ac:dyDescent="0.2">
      <c r="A109" s="3" t="s">
        <v>27</v>
      </c>
      <c r="B109" s="3">
        <v>4</v>
      </c>
      <c r="E109" s="11">
        <f>8.6 + 9.4 - 1.6*2</f>
        <v>14.8</v>
      </c>
    </row>
    <row r="110" spans="1:6" x14ac:dyDescent="0.2">
      <c r="A110" s="3" t="s">
        <v>27</v>
      </c>
      <c r="B110" s="3">
        <v>5</v>
      </c>
      <c r="E110" s="11">
        <f>7 + 7.4 - 1.6 *2</f>
        <v>11.2</v>
      </c>
    </row>
    <row r="111" spans="1:6" x14ac:dyDescent="0.2">
      <c r="A111" s="3" t="s">
        <v>27</v>
      </c>
      <c r="B111" s="3">
        <v>6</v>
      </c>
      <c r="E111" s="11">
        <f>10.3 + 9.6 - 1.6*2</f>
        <v>16.7</v>
      </c>
    </row>
    <row r="112" spans="1:6" x14ac:dyDescent="0.2">
      <c r="A112" s="3" t="s">
        <v>27</v>
      </c>
      <c r="B112" s="3">
        <v>7</v>
      </c>
      <c r="C112">
        <v>0</v>
      </c>
      <c r="D112">
        <v>22.11</v>
      </c>
      <c r="E112" s="11"/>
      <c r="F112" t="s">
        <v>17</v>
      </c>
    </row>
    <row r="113" spans="1:6" x14ac:dyDescent="0.2">
      <c r="A113" s="15" t="s">
        <v>27</v>
      </c>
      <c r="B113" s="15">
        <v>8</v>
      </c>
      <c r="C113" s="7">
        <f>10.7 + 8.8 + 9.3 + 8.6 + 8 + 7.5 + 9 + 8.6 - 1.6*8</f>
        <v>57.7</v>
      </c>
      <c r="D113" s="7">
        <v>0</v>
      </c>
      <c r="E113" s="13">
        <f>C113</f>
        <v>57.7</v>
      </c>
      <c r="F113" s="7" t="s">
        <v>18</v>
      </c>
    </row>
    <row r="114" spans="1:6" x14ac:dyDescent="0.2">
      <c r="A114" s="3" t="s">
        <v>28</v>
      </c>
      <c r="B114" s="16">
        <v>1</v>
      </c>
      <c r="C114">
        <v>0</v>
      </c>
      <c r="D114">
        <v>22.11</v>
      </c>
      <c r="F114" t="s">
        <v>17</v>
      </c>
    </row>
    <row r="115" spans="1:6" x14ac:dyDescent="0.2">
      <c r="A115" s="3" t="s">
        <v>28</v>
      </c>
      <c r="B115" s="3">
        <v>2</v>
      </c>
      <c r="E115">
        <f>8 + 7.6 - 1.6*2</f>
        <v>12.399999999999999</v>
      </c>
    </row>
    <row r="116" spans="1:6" x14ac:dyDescent="0.2">
      <c r="A116" s="3" t="s">
        <v>28</v>
      </c>
      <c r="B116" s="3">
        <v>3</v>
      </c>
      <c r="E116">
        <v>0</v>
      </c>
    </row>
    <row r="117" spans="1:6" x14ac:dyDescent="0.2">
      <c r="A117" s="3" t="s">
        <v>28</v>
      </c>
      <c r="B117" s="3">
        <v>4</v>
      </c>
      <c r="E117">
        <f>11 + 10.9 - 1.6*2</f>
        <v>18.7</v>
      </c>
    </row>
    <row r="118" spans="1:6" x14ac:dyDescent="0.2">
      <c r="A118" s="3" t="s">
        <v>28</v>
      </c>
      <c r="B118" s="3">
        <v>5</v>
      </c>
      <c r="E118">
        <f>10.6 + 10.7 - 1.6*2</f>
        <v>18.099999999999998</v>
      </c>
    </row>
    <row r="119" spans="1:6" x14ac:dyDescent="0.2">
      <c r="A119" s="3" t="s">
        <v>28</v>
      </c>
      <c r="B119" s="3">
        <v>6</v>
      </c>
      <c r="C119">
        <f>5.7 + 9.6 + 14.2 + 11.2 + 11.3 + 11.8 - 1.6*6</f>
        <v>54.199999999999996</v>
      </c>
      <c r="D119">
        <v>0</v>
      </c>
      <c r="E119">
        <f>C119</f>
        <v>54.199999999999996</v>
      </c>
      <c r="F119" t="s">
        <v>18</v>
      </c>
    </row>
    <row r="120" spans="1:6" x14ac:dyDescent="0.2">
      <c r="A120" s="3" t="s">
        <v>28</v>
      </c>
      <c r="B120" s="3">
        <v>7</v>
      </c>
      <c r="E120">
        <f>14.3 + 14.4 - 1.6*2</f>
        <v>25.500000000000004</v>
      </c>
    </row>
    <row r="121" spans="1:6" x14ac:dyDescent="0.2">
      <c r="A121" s="15" t="s">
        <v>28</v>
      </c>
      <c r="B121" s="15">
        <v>8</v>
      </c>
      <c r="C121" s="7">
        <v>0</v>
      </c>
      <c r="D121" s="7">
        <v>0</v>
      </c>
      <c r="E121" s="7">
        <v>0</v>
      </c>
      <c r="F121" s="7" t="s">
        <v>15</v>
      </c>
    </row>
    <row r="122" spans="1:6" x14ac:dyDescent="0.2">
      <c r="A122" s="3" t="s">
        <v>29</v>
      </c>
      <c r="B122" s="16">
        <v>1</v>
      </c>
      <c r="E122">
        <f>14.8+15 -1.6*2</f>
        <v>26.6</v>
      </c>
    </row>
    <row r="123" spans="1:6" x14ac:dyDescent="0.2">
      <c r="A123" s="3" t="s">
        <v>29</v>
      </c>
      <c r="B123" s="3">
        <v>2</v>
      </c>
      <c r="C123">
        <f>11.5+10.2+5.21+14.4+12+0.1+11+8.5-1.6*7</f>
        <v>61.709999999999994</v>
      </c>
      <c r="D123">
        <v>0</v>
      </c>
      <c r="E123">
        <f>C123</f>
        <v>61.709999999999994</v>
      </c>
      <c r="F123" t="s">
        <v>18</v>
      </c>
    </row>
    <row r="124" spans="1:6" x14ac:dyDescent="0.2">
      <c r="A124" s="3" t="s">
        <v>29</v>
      </c>
      <c r="B124" s="3">
        <v>3</v>
      </c>
      <c r="C124">
        <f>8.4+7.8+10.7+12.4+16.5+10+16.8-7*1.6</f>
        <v>71.399999999999991</v>
      </c>
      <c r="D124">
        <v>22.11</v>
      </c>
      <c r="E124">
        <f>C124-D124</f>
        <v>49.289999999999992</v>
      </c>
    </row>
    <row r="125" spans="1:6" x14ac:dyDescent="0.2">
      <c r="A125" s="3" t="s">
        <v>29</v>
      </c>
      <c r="B125" s="3">
        <v>4</v>
      </c>
      <c r="E125">
        <f>8.6+8.2 -1.6*2</f>
        <v>13.599999999999998</v>
      </c>
    </row>
    <row r="126" spans="1:6" x14ac:dyDescent="0.2">
      <c r="A126" s="3" t="s">
        <v>29</v>
      </c>
      <c r="B126" s="3">
        <v>5</v>
      </c>
      <c r="E126">
        <f>11.8+11.5-1.6*2</f>
        <v>20.100000000000001</v>
      </c>
    </row>
    <row r="127" spans="1:6" x14ac:dyDescent="0.2">
      <c r="A127" s="3" t="s">
        <v>29</v>
      </c>
      <c r="B127" s="3">
        <v>6</v>
      </c>
      <c r="C127">
        <v>0</v>
      </c>
      <c r="D127">
        <v>0</v>
      </c>
      <c r="E127">
        <v>0</v>
      </c>
      <c r="F127" t="s">
        <v>15</v>
      </c>
    </row>
    <row r="128" spans="1:6" x14ac:dyDescent="0.2">
      <c r="A128" s="3" t="s">
        <v>29</v>
      </c>
      <c r="B128" s="3">
        <v>7</v>
      </c>
      <c r="E128">
        <f>13.5+12.9-1.6*2</f>
        <v>23.2</v>
      </c>
    </row>
    <row r="129" spans="1:6" x14ac:dyDescent="0.2">
      <c r="A129" s="15" t="s">
        <v>29</v>
      </c>
      <c r="B129" s="15">
        <v>8</v>
      </c>
      <c r="C129" s="7">
        <v>0</v>
      </c>
      <c r="D129" s="7">
        <v>22.11</v>
      </c>
      <c r="E129" s="7"/>
      <c r="F129" s="7" t="s">
        <v>17</v>
      </c>
    </row>
    <row r="130" spans="1:6" x14ac:dyDescent="0.2">
      <c r="A130" s="3" t="s">
        <v>30</v>
      </c>
      <c r="B130" s="3">
        <v>1</v>
      </c>
      <c r="E130">
        <f>11.3+10.4-1.6*2</f>
        <v>18.500000000000004</v>
      </c>
    </row>
    <row r="131" spans="1:6" x14ac:dyDescent="0.2">
      <c r="A131" s="3" t="s">
        <v>30</v>
      </c>
      <c r="B131" s="3">
        <v>2</v>
      </c>
      <c r="C131">
        <v>0</v>
      </c>
      <c r="D131">
        <v>0</v>
      </c>
      <c r="E131">
        <v>0</v>
      </c>
      <c r="F131" t="s">
        <v>15</v>
      </c>
    </row>
    <row r="132" spans="1:6" x14ac:dyDescent="0.2">
      <c r="A132" s="3" t="s">
        <v>30</v>
      </c>
      <c r="B132" s="3">
        <v>3</v>
      </c>
      <c r="C132">
        <f>10+11.3+5.61+12.5+13.8+15.2-1.6*6</f>
        <v>58.809999999999995</v>
      </c>
      <c r="D132">
        <v>0</v>
      </c>
      <c r="E132">
        <f>C132-D132</f>
        <v>58.809999999999995</v>
      </c>
      <c r="F132" t="s">
        <v>18</v>
      </c>
    </row>
    <row r="133" spans="1:6" x14ac:dyDescent="0.2">
      <c r="A133" s="3" t="s">
        <v>30</v>
      </c>
      <c r="B133" s="3">
        <v>4</v>
      </c>
      <c r="E133">
        <f>9+9.3-1.6*2</f>
        <v>15.100000000000001</v>
      </c>
    </row>
    <row r="134" spans="1:6" x14ac:dyDescent="0.2">
      <c r="A134" s="3" t="s">
        <v>30</v>
      </c>
      <c r="B134" s="3">
        <v>5</v>
      </c>
      <c r="E134">
        <f>8.6+9.1-1.6*2</f>
        <v>14.5</v>
      </c>
    </row>
    <row r="135" spans="1:6" x14ac:dyDescent="0.2">
      <c r="A135" s="3" t="s">
        <v>30</v>
      </c>
      <c r="B135" s="3">
        <v>6</v>
      </c>
      <c r="C135">
        <v>0</v>
      </c>
      <c r="D135">
        <v>22.11</v>
      </c>
      <c r="F135" t="s">
        <v>17</v>
      </c>
    </row>
    <row r="136" spans="1:6" x14ac:dyDescent="0.2">
      <c r="A136" s="3" t="s">
        <v>30</v>
      </c>
      <c r="B136" s="3">
        <v>7</v>
      </c>
      <c r="E136">
        <f>9.8+10.1-1.6*2</f>
        <v>16.7</v>
      </c>
    </row>
    <row r="137" spans="1:6" x14ac:dyDescent="0.2">
      <c r="A137" s="15" t="s">
        <v>30</v>
      </c>
      <c r="B137" s="15">
        <v>8</v>
      </c>
      <c r="C137" s="7"/>
      <c r="D137" s="7"/>
      <c r="E137" s="7">
        <f>11.8+11.6</f>
        <v>23.4</v>
      </c>
      <c r="F137" s="7"/>
    </row>
    <row r="138" spans="1:6" x14ac:dyDescent="0.2">
      <c r="A138" s="3" t="s">
        <v>31</v>
      </c>
      <c r="B138" s="3">
        <v>1</v>
      </c>
      <c r="E138">
        <f>7+7.2-1.6*2</f>
        <v>11</v>
      </c>
    </row>
    <row r="139" spans="1:6" x14ac:dyDescent="0.2">
      <c r="A139" s="3" t="s">
        <v>31</v>
      </c>
      <c r="B139" s="3">
        <v>2</v>
      </c>
      <c r="C139">
        <v>0</v>
      </c>
      <c r="D139">
        <v>22.11</v>
      </c>
      <c r="F139" t="s">
        <v>17</v>
      </c>
    </row>
    <row r="140" spans="1:6" x14ac:dyDescent="0.2">
      <c r="A140" s="3" t="s">
        <v>31</v>
      </c>
      <c r="B140" s="3">
        <v>3</v>
      </c>
      <c r="C140">
        <v>0</v>
      </c>
      <c r="D140">
        <v>0</v>
      </c>
      <c r="E140">
        <v>0</v>
      </c>
      <c r="F140" t="s">
        <v>15</v>
      </c>
    </row>
    <row r="141" spans="1:6" x14ac:dyDescent="0.2">
      <c r="A141" s="3" t="s">
        <v>31</v>
      </c>
      <c r="B141" s="3">
        <v>4</v>
      </c>
      <c r="C141">
        <f>7+7.6+7.4+6.5+9.8+8.6+5.9+10.8-1.6*8</f>
        <v>50.8</v>
      </c>
      <c r="D141">
        <v>0</v>
      </c>
      <c r="E141">
        <f>C141</f>
        <v>50.8</v>
      </c>
      <c r="F141" t="s">
        <v>18</v>
      </c>
    </row>
    <row r="142" spans="1:6" x14ac:dyDescent="0.2">
      <c r="A142" s="3" t="s">
        <v>31</v>
      </c>
      <c r="B142" s="3">
        <v>5</v>
      </c>
      <c r="E142">
        <f>12+11.8-1.6*2</f>
        <v>20.6</v>
      </c>
    </row>
    <row r="143" spans="1:6" x14ac:dyDescent="0.2">
      <c r="A143" s="3" t="s">
        <v>31</v>
      </c>
      <c r="B143" s="3">
        <v>6</v>
      </c>
      <c r="E143">
        <v>0</v>
      </c>
      <c r="F143" t="s">
        <v>14</v>
      </c>
    </row>
    <row r="144" spans="1:6" x14ac:dyDescent="0.2">
      <c r="A144" s="3" t="s">
        <v>31</v>
      </c>
      <c r="B144" s="3">
        <v>7</v>
      </c>
      <c r="E144">
        <f>11.8+11.7-1.6*2</f>
        <v>20.3</v>
      </c>
    </row>
    <row r="145" spans="1:6" x14ac:dyDescent="0.2">
      <c r="A145" s="15" t="s">
        <v>31</v>
      </c>
      <c r="B145" s="15">
        <v>8</v>
      </c>
      <c r="C145" s="7"/>
      <c r="D145" s="7"/>
      <c r="E145" s="7">
        <f>9.4+10.2-1.6*2</f>
        <v>16.400000000000002</v>
      </c>
      <c r="F145" s="7"/>
    </row>
    <row r="146" spans="1:6" x14ac:dyDescent="0.2">
      <c r="A146" s="3" t="s">
        <v>32</v>
      </c>
      <c r="B146" s="3">
        <v>1</v>
      </c>
      <c r="E146">
        <f>9.9+9.8-1.6*2</f>
        <v>16.500000000000004</v>
      </c>
    </row>
    <row r="147" spans="1:6" x14ac:dyDescent="0.2">
      <c r="A147" s="3" t="s">
        <v>32</v>
      </c>
      <c r="B147" s="3">
        <v>2</v>
      </c>
      <c r="E147">
        <f>8.5+8.9-1.6*2</f>
        <v>14.2</v>
      </c>
    </row>
    <row r="148" spans="1:6" x14ac:dyDescent="0.2">
      <c r="A148" s="3" t="s">
        <v>32</v>
      </c>
      <c r="B148" s="3">
        <v>3</v>
      </c>
      <c r="C148">
        <v>0</v>
      </c>
      <c r="D148">
        <v>22.11</v>
      </c>
      <c r="F148" t="s">
        <v>17</v>
      </c>
    </row>
    <row r="149" spans="1:6" x14ac:dyDescent="0.2">
      <c r="A149" s="3" t="s">
        <v>32</v>
      </c>
      <c r="B149" s="3">
        <v>4</v>
      </c>
      <c r="C149">
        <v>0</v>
      </c>
      <c r="D149">
        <v>0</v>
      </c>
      <c r="E149">
        <v>0</v>
      </c>
      <c r="F149" t="s">
        <v>15</v>
      </c>
    </row>
    <row r="150" spans="1:6" x14ac:dyDescent="0.2">
      <c r="A150" s="3" t="s">
        <v>32</v>
      </c>
      <c r="B150" s="3">
        <v>5</v>
      </c>
      <c r="C150">
        <f>9.2+18.9+7+12.2+10.4+9.8+8.9+12-1.6*8</f>
        <v>75.600000000000009</v>
      </c>
      <c r="D150">
        <v>0</v>
      </c>
      <c r="E150">
        <f>C150</f>
        <v>75.600000000000009</v>
      </c>
      <c r="F150" t="s">
        <v>18</v>
      </c>
    </row>
    <row r="151" spans="1:6" x14ac:dyDescent="0.2">
      <c r="A151" s="3" t="s">
        <v>32</v>
      </c>
      <c r="B151" s="3">
        <v>6</v>
      </c>
      <c r="C151">
        <f>10.6+10.5+5.8+11.5+10.4+12.6-1.6*6</f>
        <v>51.800000000000004</v>
      </c>
      <c r="D151">
        <v>22.11</v>
      </c>
      <c r="E151">
        <f>C151-D151</f>
        <v>29.690000000000005</v>
      </c>
    </row>
    <row r="152" spans="1:6" x14ac:dyDescent="0.2">
      <c r="A152" s="3" t="s">
        <v>32</v>
      </c>
      <c r="B152" s="3">
        <v>7</v>
      </c>
      <c r="E152">
        <f>10.8+10.9-1.6*2</f>
        <v>18.500000000000004</v>
      </c>
    </row>
    <row r="153" spans="1:6" x14ac:dyDescent="0.2">
      <c r="A153" s="15" t="s">
        <v>32</v>
      </c>
      <c r="B153" s="15">
        <v>8</v>
      </c>
      <c r="C153" s="7"/>
      <c r="D153" s="7"/>
      <c r="E153" s="7">
        <f>9.2+9.3-1.6*2</f>
        <v>15.3</v>
      </c>
      <c r="F153" s="7"/>
    </row>
    <row r="154" spans="1:6" x14ac:dyDescent="0.2">
      <c r="A154" s="3" t="s">
        <v>33</v>
      </c>
      <c r="B154" s="3">
        <v>1</v>
      </c>
      <c r="E154">
        <f>7.5+7.7-1.6*2</f>
        <v>12</v>
      </c>
    </row>
    <row r="155" spans="1:6" x14ac:dyDescent="0.2">
      <c r="A155" s="3" t="s">
        <v>33</v>
      </c>
      <c r="B155" s="3">
        <v>2</v>
      </c>
      <c r="E155">
        <f>12.7-1.6</f>
        <v>11.1</v>
      </c>
    </row>
    <row r="156" spans="1:6" x14ac:dyDescent="0.2">
      <c r="A156" s="3" t="s">
        <v>33</v>
      </c>
      <c r="B156" s="3">
        <v>3</v>
      </c>
      <c r="E156">
        <f>15+9.2-1.6*2</f>
        <v>21</v>
      </c>
    </row>
    <row r="157" spans="1:6" x14ac:dyDescent="0.2">
      <c r="A157" s="3" t="s">
        <v>33</v>
      </c>
      <c r="B157" s="3">
        <v>4</v>
      </c>
      <c r="C157">
        <v>0</v>
      </c>
      <c r="D157">
        <v>22.11</v>
      </c>
      <c r="F157" t="s">
        <v>17</v>
      </c>
    </row>
    <row r="158" spans="1:6" x14ac:dyDescent="0.2">
      <c r="A158" s="3" t="s">
        <v>33</v>
      </c>
      <c r="B158" s="3">
        <v>5</v>
      </c>
      <c r="C158">
        <v>0</v>
      </c>
      <c r="D158">
        <v>0</v>
      </c>
      <c r="E158">
        <v>0</v>
      </c>
      <c r="F158" t="s">
        <v>15</v>
      </c>
    </row>
    <row r="159" spans="1:6" x14ac:dyDescent="0.2">
      <c r="A159" s="3" t="s">
        <v>33</v>
      </c>
      <c r="B159" s="3">
        <v>6</v>
      </c>
      <c r="E159">
        <f>11.9+12-1.6*2</f>
        <v>20.7</v>
      </c>
    </row>
    <row r="160" spans="1:6" x14ac:dyDescent="0.2">
      <c r="A160" s="3" t="s">
        <v>33</v>
      </c>
      <c r="B160" s="3">
        <v>7</v>
      </c>
      <c r="C160">
        <f>12.9+12.4+14.4+6+7.1+3.4-1.6*6</f>
        <v>46.6</v>
      </c>
      <c r="D160">
        <v>0</v>
      </c>
      <c r="E160">
        <f>C160-D160</f>
        <v>46.6</v>
      </c>
      <c r="F160" t="s">
        <v>18</v>
      </c>
    </row>
    <row r="161" spans="1:6" x14ac:dyDescent="0.2">
      <c r="A161" s="15" t="s">
        <v>33</v>
      </c>
      <c r="B161" s="15">
        <v>8</v>
      </c>
      <c r="C161" s="7"/>
      <c r="D161" s="7"/>
      <c r="E161" s="7">
        <f>10.4+10.6-1.6*2</f>
        <v>17.8</v>
      </c>
      <c r="F161" s="7"/>
    </row>
    <row r="162" spans="1:6" x14ac:dyDescent="0.2">
      <c r="A162" s="3" t="s">
        <v>34</v>
      </c>
      <c r="B162" s="3">
        <v>1</v>
      </c>
      <c r="C162">
        <f>10.8+10.6+5.51+8.4+8+11.3-1.6*6</f>
        <v>45.01</v>
      </c>
      <c r="D162">
        <v>0</v>
      </c>
      <c r="E162">
        <f>C162-D162</f>
        <v>45.01</v>
      </c>
      <c r="F162" t="s">
        <v>18</v>
      </c>
    </row>
    <row r="163" spans="1:6" x14ac:dyDescent="0.2">
      <c r="A163" s="3" t="s">
        <v>34</v>
      </c>
      <c r="B163" s="3">
        <v>2</v>
      </c>
      <c r="E163">
        <f>11.6-1.6</f>
        <v>10</v>
      </c>
    </row>
    <row r="164" spans="1:6" x14ac:dyDescent="0.2">
      <c r="A164" s="3" t="s">
        <v>34</v>
      </c>
      <c r="B164" s="3">
        <v>3</v>
      </c>
      <c r="E164">
        <f>11+11.4-1.6*2</f>
        <v>19.2</v>
      </c>
    </row>
    <row r="165" spans="1:6" x14ac:dyDescent="0.2">
      <c r="A165" s="3" t="s">
        <v>34</v>
      </c>
      <c r="B165" s="3">
        <v>4</v>
      </c>
      <c r="E165">
        <f>22.6-1.6</f>
        <v>21</v>
      </c>
    </row>
    <row r="166" spans="1:6" x14ac:dyDescent="0.2">
      <c r="A166" s="3" t="s">
        <v>34</v>
      </c>
      <c r="B166" s="3">
        <v>5</v>
      </c>
      <c r="C166">
        <v>0</v>
      </c>
      <c r="D166">
        <v>22.11</v>
      </c>
      <c r="F166" t="s">
        <v>17</v>
      </c>
    </row>
    <row r="167" spans="1:6" x14ac:dyDescent="0.2">
      <c r="A167" s="3" t="s">
        <v>34</v>
      </c>
      <c r="B167" s="3">
        <v>6</v>
      </c>
      <c r="E167">
        <v>0</v>
      </c>
      <c r="F167" t="s">
        <v>14</v>
      </c>
    </row>
    <row r="168" spans="1:6" x14ac:dyDescent="0.2">
      <c r="A168" s="3" t="s">
        <v>34</v>
      </c>
      <c r="B168" s="3">
        <v>7</v>
      </c>
      <c r="C168">
        <v>0</v>
      </c>
      <c r="D168">
        <v>0</v>
      </c>
      <c r="E168">
        <v>0</v>
      </c>
      <c r="F168" t="s">
        <v>15</v>
      </c>
    </row>
    <row r="169" spans="1:6" x14ac:dyDescent="0.2">
      <c r="A169" s="15" t="s">
        <v>34</v>
      </c>
      <c r="B169" s="15">
        <v>8</v>
      </c>
      <c r="C169" s="7"/>
      <c r="D169" s="7"/>
      <c r="E169" s="7">
        <f>11.4+12-3.2</f>
        <v>20.2</v>
      </c>
      <c r="F169" s="7"/>
    </row>
    <row r="170" spans="1:6" x14ac:dyDescent="0.2">
      <c r="A170" s="3" t="s">
        <v>35</v>
      </c>
      <c r="B170" s="3">
        <v>1</v>
      </c>
      <c r="C170">
        <v>0</v>
      </c>
      <c r="D170">
        <v>0</v>
      </c>
      <c r="E170">
        <v>0</v>
      </c>
      <c r="F170" t="s">
        <v>15</v>
      </c>
    </row>
    <row r="171" spans="1:6" x14ac:dyDescent="0.2">
      <c r="A171" s="3" t="s">
        <v>35</v>
      </c>
      <c r="B171" s="3">
        <v>2</v>
      </c>
      <c r="E171">
        <f>8.7+8.8-3.2</f>
        <v>14.3</v>
      </c>
    </row>
    <row r="172" spans="1:6" x14ac:dyDescent="0.2">
      <c r="A172" s="3" t="s">
        <v>35</v>
      </c>
      <c r="B172" s="3">
        <v>3</v>
      </c>
      <c r="E172">
        <f>7+7.3-3.2</f>
        <v>11.100000000000001</v>
      </c>
    </row>
    <row r="173" spans="1:6" x14ac:dyDescent="0.2">
      <c r="A173" s="3" t="s">
        <v>35</v>
      </c>
      <c r="B173" s="3">
        <v>4</v>
      </c>
      <c r="E173">
        <f>9.7+9.8-3.2</f>
        <v>16.3</v>
      </c>
    </row>
    <row r="174" spans="1:6" x14ac:dyDescent="0.2">
      <c r="A174" s="3" t="s">
        <v>35</v>
      </c>
      <c r="B174" s="3">
        <v>5</v>
      </c>
      <c r="E174">
        <f>8.5+8.7-3.2</f>
        <v>14</v>
      </c>
    </row>
    <row r="175" spans="1:6" x14ac:dyDescent="0.2">
      <c r="A175" s="3" t="s">
        <v>35</v>
      </c>
      <c r="B175" s="3">
        <v>6</v>
      </c>
      <c r="C175">
        <f>9.3+8.3+9.31+9.2+9.3+8.8-1.6*6</f>
        <v>44.609999999999992</v>
      </c>
      <c r="D175">
        <v>22.11</v>
      </c>
      <c r="E175">
        <f>C175-D175</f>
        <v>22.499999999999993</v>
      </c>
    </row>
    <row r="176" spans="1:6" x14ac:dyDescent="0.2">
      <c r="A176" s="3" t="s">
        <v>35</v>
      </c>
      <c r="B176" s="3">
        <v>7</v>
      </c>
      <c r="C176">
        <v>0</v>
      </c>
      <c r="D176">
        <v>22.11</v>
      </c>
      <c r="F176" t="s">
        <v>17</v>
      </c>
    </row>
    <row r="177" spans="1:6" x14ac:dyDescent="0.2">
      <c r="A177" s="15" t="s">
        <v>35</v>
      </c>
      <c r="B177" s="15">
        <v>8</v>
      </c>
      <c r="C177" s="7">
        <f>6+6.4+13.81+7.6+9+7.6+5.5+3.6-1.6*8</f>
        <v>46.710000000000008</v>
      </c>
      <c r="D177" s="7">
        <v>0</v>
      </c>
      <c r="E177" s="7">
        <f>C177-D177</f>
        <v>46.710000000000008</v>
      </c>
      <c r="F177" s="7" t="s">
        <v>18</v>
      </c>
    </row>
    <row r="178" spans="1:6" x14ac:dyDescent="0.2">
      <c r="A178" s="3" t="s">
        <v>36</v>
      </c>
      <c r="B178" s="3">
        <v>1</v>
      </c>
      <c r="C178">
        <v>0</v>
      </c>
      <c r="D178">
        <v>22.11</v>
      </c>
      <c r="F178" t="s">
        <v>17</v>
      </c>
    </row>
    <row r="179" spans="1:6" x14ac:dyDescent="0.2">
      <c r="A179" s="3" t="s">
        <v>36</v>
      </c>
      <c r="B179" s="3">
        <v>2</v>
      </c>
      <c r="E179">
        <f>10.4+10.5-3.2</f>
        <v>17.7</v>
      </c>
    </row>
    <row r="180" spans="1:6" x14ac:dyDescent="0.2">
      <c r="A180" s="3" t="s">
        <v>36</v>
      </c>
      <c r="B180" s="3">
        <v>3</v>
      </c>
      <c r="E180">
        <f>21-3.2</f>
        <v>17.8</v>
      </c>
    </row>
    <row r="181" spans="1:6" x14ac:dyDescent="0.2">
      <c r="A181" s="3" t="s">
        <v>36</v>
      </c>
      <c r="B181" s="3">
        <v>4</v>
      </c>
      <c r="E181">
        <f>13+13.1-3.2</f>
        <v>22.900000000000002</v>
      </c>
    </row>
    <row r="182" spans="1:6" x14ac:dyDescent="0.2">
      <c r="A182" s="3" t="s">
        <v>36</v>
      </c>
      <c r="B182" s="3">
        <v>5</v>
      </c>
      <c r="E182">
        <f>13.7+13.8-3.2</f>
        <v>24.3</v>
      </c>
    </row>
    <row r="183" spans="1:6" x14ac:dyDescent="0.2">
      <c r="A183" s="3" t="s">
        <v>36</v>
      </c>
      <c r="B183" s="3">
        <v>6</v>
      </c>
      <c r="C183">
        <f>7.2+6.5+6.3+8.5+11.2+10.4-1.6*6</f>
        <v>40.5</v>
      </c>
      <c r="D183">
        <v>0</v>
      </c>
      <c r="E183">
        <f>C183-D183</f>
        <v>40.5</v>
      </c>
      <c r="F183" t="s">
        <v>18</v>
      </c>
    </row>
    <row r="184" spans="1:6" x14ac:dyDescent="0.2">
      <c r="A184" s="3" t="s">
        <v>36</v>
      </c>
      <c r="B184" s="3">
        <v>7</v>
      </c>
      <c r="E184">
        <f>11.8+11.9-1.6*2</f>
        <v>20.500000000000004</v>
      </c>
    </row>
    <row r="185" spans="1:6" x14ac:dyDescent="0.2">
      <c r="A185" s="15" t="s">
        <v>36</v>
      </c>
      <c r="B185" s="15">
        <v>8</v>
      </c>
      <c r="C185" s="7">
        <v>0</v>
      </c>
      <c r="D185" s="7">
        <v>0</v>
      </c>
      <c r="E185" s="7">
        <v>0</v>
      </c>
      <c r="F185" s="7" t="s">
        <v>15</v>
      </c>
    </row>
    <row r="186" spans="1:6" x14ac:dyDescent="0.2">
      <c r="A186" s="17" t="s">
        <v>37</v>
      </c>
      <c r="B186" s="3">
        <v>1</v>
      </c>
      <c r="E186">
        <f>6.4+7-1.3*2</f>
        <v>10.8</v>
      </c>
    </row>
    <row r="187" spans="1:6" x14ac:dyDescent="0.2">
      <c r="A187" s="17" t="s">
        <v>37</v>
      </c>
      <c r="B187" s="3">
        <v>2</v>
      </c>
      <c r="C187">
        <f>6.7+9+11.11+6.8+10.8+7-1.6*6</f>
        <v>41.809999999999995</v>
      </c>
      <c r="D187">
        <v>0</v>
      </c>
      <c r="E187">
        <f>C187</f>
        <v>41.809999999999995</v>
      </c>
      <c r="F187" t="s">
        <v>18</v>
      </c>
    </row>
    <row r="188" spans="1:6" x14ac:dyDescent="0.2">
      <c r="A188" s="17" t="s">
        <v>37</v>
      </c>
      <c r="B188" s="3">
        <v>3</v>
      </c>
      <c r="E188">
        <f>6.5+7-1.6*2</f>
        <v>10.3</v>
      </c>
    </row>
    <row r="189" spans="1:6" x14ac:dyDescent="0.2">
      <c r="A189" s="17" t="s">
        <v>37</v>
      </c>
      <c r="B189" s="3">
        <v>4</v>
      </c>
      <c r="E189">
        <f>6.7+6.5-3.2</f>
        <v>10</v>
      </c>
    </row>
    <row r="190" spans="1:6" x14ac:dyDescent="0.2">
      <c r="A190" s="17" t="s">
        <v>37</v>
      </c>
      <c r="B190" s="3">
        <v>5</v>
      </c>
      <c r="E190">
        <f>6.3+6+6.3-1.6*3</f>
        <v>13.8</v>
      </c>
    </row>
    <row r="191" spans="1:6" x14ac:dyDescent="0.2">
      <c r="A191" s="17" t="s">
        <v>37</v>
      </c>
      <c r="B191" s="3">
        <v>6</v>
      </c>
      <c r="C191">
        <v>0</v>
      </c>
      <c r="D191">
        <v>0</v>
      </c>
      <c r="E191">
        <v>0</v>
      </c>
      <c r="F191" t="s">
        <v>15</v>
      </c>
    </row>
    <row r="192" spans="1:6" x14ac:dyDescent="0.2">
      <c r="A192" s="17" t="s">
        <v>37</v>
      </c>
      <c r="B192" s="3">
        <v>7</v>
      </c>
      <c r="E192">
        <f>5.8-1.6</f>
        <v>4.1999999999999993</v>
      </c>
    </row>
    <row r="193" spans="1:6" x14ac:dyDescent="0.2">
      <c r="A193" s="18" t="s">
        <v>37</v>
      </c>
      <c r="B193" s="15">
        <v>8</v>
      </c>
      <c r="C193" s="7">
        <v>0</v>
      </c>
      <c r="D193" s="7">
        <v>22.11</v>
      </c>
      <c r="E193" s="7"/>
      <c r="F193" s="7" t="s">
        <v>17</v>
      </c>
    </row>
    <row r="194" spans="1:6" x14ac:dyDescent="0.2">
      <c r="A194" s="17" t="s">
        <v>38</v>
      </c>
      <c r="B194" s="3">
        <v>1</v>
      </c>
      <c r="E194">
        <f>8.6+8.8-3.2</f>
        <v>14.2</v>
      </c>
    </row>
    <row r="195" spans="1:6" x14ac:dyDescent="0.2">
      <c r="A195" s="17" t="s">
        <v>38</v>
      </c>
      <c r="B195" s="3">
        <v>2</v>
      </c>
      <c r="C195">
        <v>0</v>
      </c>
      <c r="D195">
        <v>0</v>
      </c>
      <c r="E195">
        <v>0</v>
      </c>
      <c r="F195" t="s">
        <v>15</v>
      </c>
    </row>
    <row r="196" spans="1:6" x14ac:dyDescent="0.2">
      <c r="A196" s="17" t="s">
        <v>38</v>
      </c>
      <c r="B196" s="3">
        <v>3</v>
      </c>
      <c r="C196">
        <f>8.2+12.2+6.51+11.4+11.5+12.1-1.6*6</f>
        <v>52.309999999999995</v>
      </c>
      <c r="D196">
        <v>0</v>
      </c>
      <c r="E196">
        <f>C196</f>
        <v>52.309999999999995</v>
      </c>
      <c r="F196" t="s">
        <v>18</v>
      </c>
    </row>
    <row r="197" spans="1:6" x14ac:dyDescent="0.2">
      <c r="A197" s="17" t="s">
        <v>38</v>
      </c>
      <c r="B197" s="3">
        <v>4</v>
      </c>
      <c r="E197">
        <f>8.3+9.6-3.2</f>
        <v>14.7</v>
      </c>
    </row>
    <row r="198" spans="1:6" x14ac:dyDescent="0.2">
      <c r="A198" s="17" t="s">
        <v>38</v>
      </c>
      <c r="B198" s="3">
        <v>5</v>
      </c>
      <c r="E198">
        <v>0</v>
      </c>
    </row>
    <row r="199" spans="1:6" x14ac:dyDescent="0.2">
      <c r="A199" s="17" t="s">
        <v>38</v>
      </c>
      <c r="B199" s="3">
        <v>6</v>
      </c>
      <c r="C199">
        <v>0</v>
      </c>
      <c r="D199">
        <v>22.11</v>
      </c>
      <c r="F199" t="s">
        <v>17</v>
      </c>
    </row>
    <row r="200" spans="1:6" x14ac:dyDescent="0.2">
      <c r="A200" s="17" t="s">
        <v>38</v>
      </c>
      <c r="B200" s="3">
        <v>7</v>
      </c>
      <c r="E200">
        <f>5.4+7.7-3.2</f>
        <v>9.9000000000000021</v>
      </c>
    </row>
    <row r="201" spans="1:6" x14ac:dyDescent="0.2">
      <c r="A201" s="18" t="s">
        <v>38</v>
      </c>
      <c r="B201" s="15">
        <v>8</v>
      </c>
      <c r="C201" s="7"/>
      <c r="D201" s="7"/>
      <c r="E201" s="7">
        <f>8.7+10.2-3.2</f>
        <v>15.7</v>
      </c>
      <c r="F201" s="7"/>
    </row>
    <row r="202" spans="1:6" x14ac:dyDescent="0.2">
      <c r="A202" t="s">
        <v>39</v>
      </c>
      <c r="B202" s="3">
        <v>1</v>
      </c>
      <c r="E202">
        <f>8.6+8.8-3.2</f>
        <v>14.2</v>
      </c>
    </row>
    <row r="203" spans="1:6" x14ac:dyDescent="0.2">
      <c r="A203" t="s">
        <v>39</v>
      </c>
      <c r="B203" s="3">
        <v>2</v>
      </c>
      <c r="C203">
        <v>0</v>
      </c>
      <c r="D203">
        <v>22.11</v>
      </c>
      <c r="F203" t="s">
        <v>17</v>
      </c>
    </row>
    <row r="204" spans="1:6" x14ac:dyDescent="0.2">
      <c r="A204" t="s">
        <v>39</v>
      </c>
      <c r="B204" s="3">
        <v>3</v>
      </c>
      <c r="C204">
        <v>0</v>
      </c>
      <c r="D204">
        <v>0</v>
      </c>
      <c r="E204">
        <v>0</v>
      </c>
      <c r="F204" t="s">
        <v>15</v>
      </c>
    </row>
    <row r="205" spans="1:6" x14ac:dyDescent="0.2">
      <c r="A205" t="s">
        <v>39</v>
      </c>
      <c r="B205" s="3">
        <v>4</v>
      </c>
      <c r="C205">
        <f>10.7+8.4+7.81+14.2+15.1+12.7-1.6*6</f>
        <v>59.309999999999995</v>
      </c>
      <c r="D205">
        <v>0</v>
      </c>
      <c r="E205">
        <f>C205</f>
        <v>59.309999999999995</v>
      </c>
      <c r="F205" t="s">
        <v>18</v>
      </c>
    </row>
    <row r="206" spans="1:6" x14ac:dyDescent="0.2">
      <c r="A206" t="s">
        <v>39</v>
      </c>
      <c r="B206" s="3">
        <v>5</v>
      </c>
      <c r="C206">
        <f>18.4+7.7+9.6+7.1+12.8+11.4-1.6*6</f>
        <v>57.4</v>
      </c>
      <c r="D206">
        <f>22.11</f>
        <v>22.11</v>
      </c>
      <c r="E206">
        <f>C206-D206</f>
        <v>35.29</v>
      </c>
    </row>
    <row r="207" spans="1:6" x14ac:dyDescent="0.2">
      <c r="A207" t="s">
        <v>39</v>
      </c>
      <c r="B207" s="3">
        <v>6</v>
      </c>
      <c r="E207">
        <f>13.5+12.2-3.2</f>
        <v>22.5</v>
      </c>
    </row>
    <row r="208" spans="1:6" x14ac:dyDescent="0.2">
      <c r="A208" t="s">
        <v>39</v>
      </c>
      <c r="B208" s="3">
        <v>7</v>
      </c>
      <c r="E208">
        <f>7.7+7.6-3.2</f>
        <v>12.100000000000001</v>
      </c>
    </row>
    <row r="209" spans="1:6" x14ac:dyDescent="0.2">
      <c r="A209" s="7" t="s">
        <v>39</v>
      </c>
      <c r="B209" s="15">
        <v>8</v>
      </c>
      <c r="C209" s="7"/>
      <c r="D209" s="7"/>
      <c r="E209" s="7">
        <f>8.3+11-3.2</f>
        <v>16.100000000000001</v>
      </c>
      <c r="F209" s="7"/>
    </row>
    <row r="210" spans="1:6" x14ac:dyDescent="0.2">
      <c r="A210" t="s">
        <v>40</v>
      </c>
      <c r="B210" s="3">
        <v>1</v>
      </c>
      <c r="E210">
        <f>8.4+8.6-3.2</f>
        <v>13.8</v>
      </c>
    </row>
    <row r="211" spans="1:6" x14ac:dyDescent="0.2">
      <c r="A211" t="s">
        <v>40</v>
      </c>
      <c r="B211" s="3">
        <v>2</v>
      </c>
      <c r="E211">
        <f>11.5+11.4-3.2</f>
        <v>19.7</v>
      </c>
    </row>
    <row r="212" spans="1:6" x14ac:dyDescent="0.2">
      <c r="A212" t="s">
        <v>40</v>
      </c>
      <c r="B212" s="3">
        <v>3</v>
      </c>
      <c r="C212">
        <v>0</v>
      </c>
      <c r="D212">
        <v>22.11</v>
      </c>
      <c r="F212" t="s">
        <v>17</v>
      </c>
    </row>
    <row r="213" spans="1:6" x14ac:dyDescent="0.2">
      <c r="A213" t="s">
        <v>40</v>
      </c>
      <c r="B213" s="3">
        <v>4</v>
      </c>
      <c r="C213">
        <v>0</v>
      </c>
      <c r="D213">
        <v>0</v>
      </c>
      <c r="E213">
        <v>0</v>
      </c>
      <c r="F213" t="s">
        <v>15</v>
      </c>
    </row>
    <row r="214" spans="1:6" x14ac:dyDescent="0.2">
      <c r="A214" t="s">
        <v>40</v>
      </c>
      <c r="B214" s="3">
        <v>5</v>
      </c>
      <c r="C214">
        <f>15.2+10.11+13.2+10.3+8.7-1.6*5</f>
        <v>49.510000000000005</v>
      </c>
      <c r="D214">
        <v>0</v>
      </c>
      <c r="E214">
        <f>C214</f>
        <v>49.510000000000005</v>
      </c>
      <c r="F214" t="s">
        <v>18</v>
      </c>
    </row>
    <row r="215" spans="1:6" x14ac:dyDescent="0.2">
      <c r="A215" t="s">
        <v>40</v>
      </c>
      <c r="B215" s="3">
        <v>6</v>
      </c>
      <c r="E215">
        <f>11.6+11.8-3.2</f>
        <v>20.2</v>
      </c>
    </row>
    <row r="216" spans="1:6" x14ac:dyDescent="0.2">
      <c r="A216" t="s">
        <v>40</v>
      </c>
      <c r="B216" s="3">
        <v>7</v>
      </c>
      <c r="E216">
        <f>10+10.1-3.2</f>
        <v>16.900000000000002</v>
      </c>
    </row>
    <row r="217" spans="1:6" x14ac:dyDescent="0.2">
      <c r="A217" s="7" t="s">
        <v>40</v>
      </c>
      <c r="B217" s="15">
        <v>8</v>
      </c>
      <c r="C217" s="7"/>
      <c r="D217" s="7"/>
      <c r="E217" s="7">
        <f>12+11.8-3.2</f>
        <v>20.6</v>
      </c>
      <c r="F217" s="7"/>
    </row>
    <row r="218" spans="1:6" x14ac:dyDescent="0.2">
      <c r="A218" t="s">
        <v>41</v>
      </c>
      <c r="B218" s="3">
        <v>1</v>
      </c>
      <c r="E218">
        <f>9+9.1-3.2</f>
        <v>14.900000000000002</v>
      </c>
    </row>
    <row r="219" spans="1:6" x14ac:dyDescent="0.2">
      <c r="A219" t="s">
        <v>41</v>
      </c>
      <c r="B219" s="3">
        <v>2</v>
      </c>
      <c r="E219">
        <f>13+12.9-3.2</f>
        <v>22.7</v>
      </c>
    </row>
    <row r="220" spans="1:6" x14ac:dyDescent="0.2">
      <c r="A220" t="s">
        <v>41</v>
      </c>
      <c r="B220" s="3">
        <v>3</v>
      </c>
      <c r="E220">
        <f>12+19.5-3.2</f>
        <v>28.3</v>
      </c>
    </row>
    <row r="221" spans="1:6" x14ac:dyDescent="0.2">
      <c r="A221" t="s">
        <v>41</v>
      </c>
      <c r="B221" s="3">
        <v>4</v>
      </c>
      <c r="C221">
        <v>0</v>
      </c>
      <c r="D221">
        <v>22.11</v>
      </c>
      <c r="F221" t="s">
        <v>17</v>
      </c>
    </row>
    <row r="222" spans="1:6" x14ac:dyDescent="0.2">
      <c r="A222" t="s">
        <v>41</v>
      </c>
      <c r="B222" s="3">
        <v>5</v>
      </c>
      <c r="C222">
        <v>0</v>
      </c>
      <c r="D222">
        <v>0</v>
      </c>
      <c r="E222">
        <v>0</v>
      </c>
      <c r="F222" t="s">
        <v>15</v>
      </c>
    </row>
    <row r="223" spans="1:6" x14ac:dyDescent="0.2">
      <c r="A223" t="s">
        <v>41</v>
      </c>
      <c r="B223" s="3">
        <v>6</v>
      </c>
      <c r="E223">
        <f>15.9+15.8-3.2</f>
        <v>28.500000000000004</v>
      </c>
    </row>
    <row r="224" spans="1:6" x14ac:dyDescent="0.2">
      <c r="A224" t="s">
        <v>41</v>
      </c>
      <c r="B224" s="3">
        <v>7</v>
      </c>
      <c r="C224">
        <f>8.2+9.9+9.8+4.8+10.4-1.6*5</f>
        <v>35.1</v>
      </c>
      <c r="D224">
        <v>0</v>
      </c>
      <c r="E224">
        <f>C224</f>
        <v>35.1</v>
      </c>
      <c r="F224" t="s">
        <v>18</v>
      </c>
    </row>
    <row r="225" spans="1:6" x14ac:dyDescent="0.2">
      <c r="A225" s="7" t="s">
        <v>41</v>
      </c>
      <c r="B225" s="15">
        <v>8</v>
      </c>
      <c r="C225" s="7"/>
      <c r="D225" s="7"/>
      <c r="E225" s="7">
        <f>11.7+11.8-3.2</f>
        <v>20.3</v>
      </c>
      <c r="F225" s="7"/>
    </row>
    <row r="226" spans="1:6" x14ac:dyDescent="0.2">
      <c r="A226" t="s">
        <v>42</v>
      </c>
      <c r="B226" s="3">
        <v>1</v>
      </c>
      <c r="C226">
        <f>12+12.5+3+12.2+13.9+12+7.6+14.5+11.2-1.6*9</f>
        <v>84.499999999999986</v>
      </c>
      <c r="D226" s="19">
        <v>0</v>
      </c>
      <c r="E226">
        <f>C226</f>
        <v>84.499999999999986</v>
      </c>
      <c r="F226" s="19" t="s">
        <v>18</v>
      </c>
    </row>
    <row r="227" spans="1:6" x14ac:dyDescent="0.2">
      <c r="A227" t="s">
        <v>42</v>
      </c>
      <c r="B227" s="3">
        <v>2</v>
      </c>
      <c r="E227">
        <f>12.8+13.1-3.2</f>
        <v>22.7</v>
      </c>
    </row>
    <row r="228" spans="1:6" x14ac:dyDescent="0.2">
      <c r="A228" t="s">
        <v>42</v>
      </c>
      <c r="B228" s="3">
        <v>3</v>
      </c>
      <c r="E228">
        <f>15.7+14.8-3.2</f>
        <v>27.3</v>
      </c>
    </row>
    <row r="229" spans="1:6" x14ac:dyDescent="0.2">
      <c r="A229" t="s">
        <v>42</v>
      </c>
      <c r="B229" s="3">
        <v>4</v>
      </c>
      <c r="E229">
        <f>9.4+9.5-3.2</f>
        <v>15.7</v>
      </c>
    </row>
    <row r="230" spans="1:6" x14ac:dyDescent="0.2">
      <c r="A230" t="s">
        <v>42</v>
      </c>
      <c r="B230" s="3">
        <v>5</v>
      </c>
      <c r="C230">
        <v>0</v>
      </c>
      <c r="D230">
        <v>22.11</v>
      </c>
      <c r="F230" t="s">
        <v>17</v>
      </c>
    </row>
    <row r="231" spans="1:6" x14ac:dyDescent="0.2">
      <c r="A231" t="s">
        <v>42</v>
      </c>
      <c r="B231" s="3">
        <v>6</v>
      </c>
      <c r="E231">
        <f>13.4+14.2-3.2</f>
        <v>24.400000000000002</v>
      </c>
    </row>
    <row r="232" spans="1:6" x14ac:dyDescent="0.2">
      <c r="A232" t="s">
        <v>42</v>
      </c>
      <c r="B232" s="3">
        <v>7</v>
      </c>
      <c r="C232">
        <v>0</v>
      </c>
      <c r="D232">
        <v>0</v>
      </c>
      <c r="E232">
        <v>0</v>
      </c>
      <c r="F232" t="s">
        <v>15</v>
      </c>
    </row>
    <row r="233" spans="1:6" x14ac:dyDescent="0.2">
      <c r="A233" s="7" t="s">
        <v>42</v>
      </c>
      <c r="B233" s="15">
        <v>8</v>
      </c>
      <c r="C233" s="7"/>
      <c r="D233" s="7"/>
      <c r="E233" s="7">
        <f>12+12.2-3.2</f>
        <v>21</v>
      </c>
      <c r="F233" s="7"/>
    </row>
    <row r="234" spans="1:6" x14ac:dyDescent="0.2">
      <c r="A234" t="s">
        <v>43</v>
      </c>
      <c r="B234" s="3">
        <v>1</v>
      </c>
      <c r="C234">
        <v>0</v>
      </c>
      <c r="D234">
        <v>0</v>
      </c>
      <c r="E234">
        <v>0</v>
      </c>
      <c r="F234" t="s">
        <v>15</v>
      </c>
    </row>
    <row r="235" spans="1:6" x14ac:dyDescent="0.2">
      <c r="A235" t="s">
        <v>43</v>
      </c>
      <c r="B235" s="3">
        <v>2</v>
      </c>
      <c r="E235">
        <f>10+11-3.2</f>
        <v>17.8</v>
      </c>
    </row>
    <row r="236" spans="1:6" x14ac:dyDescent="0.2">
      <c r="A236" t="s">
        <v>43</v>
      </c>
      <c r="B236" s="3">
        <v>3</v>
      </c>
      <c r="E236">
        <f>10.5+12.5-3.2</f>
        <v>19.8</v>
      </c>
    </row>
    <row r="237" spans="1:6" x14ac:dyDescent="0.2">
      <c r="A237" t="s">
        <v>43</v>
      </c>
      <c r="B237" s="3">
        <v>4</v>
      </c>
      <c r="E237">
        <f>9.4+7.7-3.2</f>
        <v>13.900000000000002</v>
      </c>
    </row>
    <row r="238" spans="1:6" x14ac:dyDescent="0.2">
      <c r="A238" t="s">
        <v>43</v>
      </c>
      <c r="B238" s="3">
        <v>5</v>
      </c>
      <c r="E238">
        <f>14.1+14.2-3.2</f>
        <v>25.099999999999998</v>
      </c>
    </row>
    <row r="239" spans="1:6" x14ac:dyDescent="0.2">
      <c r="A239" t="s">
        <v>43</v>
      </c>
      <c r="B239" s="3">
        <v>6</v>
      </c>
      <c r="E239">
        <f>14.2+14.3-3.2</f>
        <v>25.3</v>
      </c>
    </row>
    <row r="240" spans="1:6" x14ac:dyDescent="0.2">
      <c r="A240" t="s">
        <v>43</v>
      </c>
      <c r="B240" s="3">
        <v>7</v>
      </c>
      <c r="C240">
        <v>0</v>
      </c>
      <c r="D240">
        <v>22.11</v>
      </c>
      <c r="F240" t="s">
        <v>17</v>
      </c>
    </row>
    <row r="241" spans="1:6" x14ac:dyDescent="0.2">
      <c r="A241" s="7" t="s">
        <v>43</v>
      </c>
      <c r="B241" s="15">
        <v>8</v>
      </c>
      <c r="C241" s="7">
        <f>13.6+11.71+8.9+9.8+9.8+6-1.6*6</f>
        <v>50.21</v>
      </c>
      <c r="D241" s="7">
        <v>0</v>
      </c>
      <c r="E241" s="7">
        <f>C241</f>
        <v>50.21</v>
      </c>
      <c r="F241" s="7" t="s">
        <v>18</v>
      </c>
    </row>
    <row r="242" spans="1:6" x14ac:dyDescent="0.2">
      <c r="A242" t="s">
        <v>44</v>
      </c>
      <c r="B242" s="3">
        <v>1</v>
      </c>
      <c r="C242">
        <v>0</v>
      </c>
      <c r="D242">
        <v>22.11</v>
      </c>
      <c r="F242" t="s">
        <v>17</v>
      </c>
    </row>
    <row r="243" spans="1:6" x14ac:dyDescent="0.2">
      <c r="A243" t="s">
        <v>44</v>
      </c>
      <c r="B243" s="3">
        <v>2</v>
      </c>
      <c r="E243">
        <f>14+13.9-3.2</f>
        <v>24.7</v>
      </c>
    </row>
    <row r="244" spans="1:6" x14ac:dyDescent="0.2">
      <c r="A244" t="s">
        <v>44</v>
      </c>
      <c r="B244" s="3">
        <v>3</v>
      </c>
      <c r="E244">
        <f>13.8+12.2-3.2</f>
        <v>22.8</v>
      </c>
    </row>
    <row r="245" spans="1:6" x14ac:dyDescent="0.2">
      <c r="A245" t="s">
        <v>44</v>
      </c>
      <c r="B245" s="3">
        <v>4</v>
      </c>
      <c r="E245">
        <f>14.1-3.2</f>
        <v>10.899999999999999</v>
      </c>
    </row>
    <row r="246" spans="1:6" x14ac:dyDescent="0.2">
      <c r="A246" t="s">
        <v>44</v>
      </c>
      <c r="B246" s="3">
        <v>5</v>
      </c>
      <c r="E246">
        <f>12.8+13-3.2</f>
        <v>22.6</v>
      </c>
    </row>
    <row r="247" spans="1:6" x14ac:dyDescent="0.2">
      <c r="A247" t="s">
        <v>44</v>
      </c>
      <c r="B247" s="3">
        <v>6</v>
      </c>
      <c r="C247">
        <f>9.2+12+5.71+8.6+12.1+12.4+12.6-1.6*7</f>
        <v>61.41</v>
      </c>
      <c r="D247">
        <v>0</v>
      </c>
      <c r="E247">
        <f>C247</f>
        <v>61.41</v>
      </c>
      <c r="F247" t="s">
        <v>18</v>
      </c>
    </row>
    <row r="248" spans="1:6" x14ac:dyDescent="0.2">
      <c r="A248" t="s">
        <v>44</v>
      </c>
      <c r="B248" s="3">
        <v>7</v>
      </c>
      <c r="E248">
        <f>14.5+14.2-3.2</f>
        <v>25.5</v>
      </c>
    </row>
    <row r="249" spans="1:6" x14ac:dyDescent="0.2">
      <c r="A249" s="7" t="s">
        <v>44</v>
      </c>
      <c r="B249" s="15">
        <v>8</v>
      </c>
      <c r="C249" s="7">
        <v>0</v>
      </c>
      <c r="D249" s="7">
        <v>0</v>
      </c>
      <c r="E249" s="7">
        <v>0</v>
      </c>
      <c r="F249" s="7" t="s">
        <v>15</v>
      </c>
    </row>
    <row r="250" spans="1:6" x14ac:dyDescent="0.2">
      <c r="A250" t="s">
        <v>45</v>
      </c>
      <c r="B250" s="3">
        <v>1</v>
      </c>
      <c r="E250">
        <f>11.2+11.4-3.2</f>
        <v>19.400000000000002</v>
      </c>
    </row>
    <row r="251" spans="1:6" x14ac:dyDescent="0.2">
      <c r="A251" t="s">
        <v>45</v>
      </c>
      <c r="B251" s="3">
        <v>2</v>
      </c>
      <c r="C251">
        <f>9.5+9.4+8+10.6+12.4+14.2-1.6*6</f>
        <v>54.499999999999993</v>
      </c>
      <c r="D251">
        <v>0</v>
      </c>
      <c r="E251">
        <f>C251</f>
        <v>54.499999999999993</v>
      </c>
      <c r="F251" t="s">
        <v>18</v>
      </c>
    </row>
    <row r="252" spans="1:6" x14ac:dyDescent="0.2">
      <c r="A252" t="s">
        <v>45</v>
      </c>
      <c r="B252" s="3">
        <v>3</v>
      </c>
      <c r="E252">
        <f>10.1+13.1-3.2</f>
        <v>20</v>
      </c>
    </row>
    <row r="253" spans="1:6" x14ac:dyDescent="0.2">
      <c r="A253" t="s">
        <v>45</v>
      </c>
      <c r="B253" s="3">
        <v>4</v>
      </c>
      <c r="E253">
        <f>5.8+6.3-3.2</f>
        <v>8.8999999999999986</v>
      </c>
    </row>
    <row r="254" spans="1:6" x14ac:dyDescent="0.2">
      <c r="A254" t="s">
        <v>45</v>
      </c>
      <c r="B254" s="3">
        <v>5</v>
      </c>
      <c r="E254">
        <f>11.7+11.8-3.2</f>
        <v>20.3</v>
      </c>
    </row>
    <row r="255" spans="1:6" x14ac:dyDescent="0.2">
      <c r="A255" t="s">
        <v>45</v>
      </c>
      <c r="B255" s="3">
        <v>6</v>
      </c>
      <c r="C255">
        <v>0</v>
      </c>
      <c r="D255">
        <v>0</v>
      </c>
      <c r="E255">
        <v>0</v>
      </c>
      <c r="F255" t="s">
        <v>15</v>
      </c>
    </row>
    <row r="256" spans="1:6" x14ac:dyDescent="0.2">
      <c r="A256" t="s">
        <v>45</v>
      </c>
      <c r="B256" s="3">
        <v>7</v>
      </c>
      <c r="E256">
        <f>10.6+11.2-3.2</f>
        <v>18.599999999999998</v>
      </c>
    </row>
    <row r="257" spans="1:6" x14ac:dyDescent="0.2">
      <c r="A257" s="7" t="s">
        <v>45</v>
      </c>
      <c r="B257" s="15">
        <v>8</v>
      </c>
      <c r="C257" s="7">
        <v>0</v>
      </c>
      <c r="D257" s="7">
        <v>22.11</v>
      </c>
      <c r="E257" s="7"/>
      <c r="F257" s="7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Microsoft Office User</cp:lastModifiedBy>
  <cp:revision/>
  <dcterms:created xsi:type="dcterms:W3CDTF">2023-03-14T13:08:58Z</dcterms:created>
  <dcterms:modified xsi:type="dcterms:W3CDTF">2023-10-18T21:21:26Z</dcterms:modified>
  <cp:category/>
  <cp:contentStatus/>
</cp:coreProperties>
</file>