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 = 3.85" sheetId="1" r:id="rId1"/>
    <sheet name="d = 3" sheetId="2" r:id="rId2"/>
    <sheet name="d = 5.2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3" l="1"/>
  <c r="O4" i="3"/>
  <c r="O5" i="3"/>
  <c r="O6" i="3"/>
  <c r="O8" i="3"/>
  <c r="O3" i="3"/>
  <c r="P8" i="3"/>
  <c r="P7" i="3"/>
  <c r="P6" i="3"/>
  <c r="P5" i="3"/>
  <c r="P4" i="3"/>
  <c r="P3" i="3"/>
  <c r="O4" i="2"/>
  <c r="O5" i="2"/>
  <c r="O6" i="2"/>
  <c r="O7" i="2"/>
  <c r="O8" i="2"/>
  <c r="P8" i="2"/>
  <c r="P4" i="2"/>
  <c r="P5" i="2"/>
  <c r="P6" i="2"/>
  <c r="P7" i="2"/>
  <c r="O3" i="2"/>
  <c r="P3" i="2"/>
  <c r="G15" i="2"/>
  <c r="U4" i="1"/>
  <c r="U5" i="1"/>
  <c r="U6" i="1"/>
  <c r="U7" i="1"/>
  <c r="U8" i="1"/>
  <c r="U9" i="1"/>
  <c r="U10" i="1"/>
  <c r="U11" i="1"/>
  <c r="U3" i="1"/>
  <c r="T4" i="1"/>
  <c r="T5" i="1"/>
  <c r="T6" i="1"/>
  <c r="T7" i="1"/>
  <c r="T8" i="1"/>
  <c r="T9" i="1"/>
  <c r="T10" i="1"/>
  <c r="T11" i="1"/>
  <c r="T3" i="1"/>
  <c r="Q3" i="1"/>
  <c r="P3" i="1"/>
  <c r="E3" i="1"/>
  <c r="L3" i="3" l="1"/>
  <c r="M3" i="3" s="1"/>
  <c r="K3" i="3"/>
  <c r="L4" i="3"/>
  <c r="M4" i="3" s="1"/>
  <c r="K4" i="3"/>
  <c r="L5" i="3"/>
  <c r="M5" i="3" s="1"/>
  <c r="K5" i="3"/>
  <c r="L7" i="3"/>
  <c r="M7" i="3" s="1"/>
  <c r="K7" i="3"/>
  <c r="L6" i="3"/>
  <c r="M6" i="3" s="1"/>
  <c r="K6" i="3"/>
  <c r="L8" i="3"/>
  <c r="M8" i="3" s="1"/>
  <c r="K8" i="3"/>
  <c r="L7" i="2"/>
  <c r="K7" i="2"/>
  <c r="L4" i="2"/>
  <c r="K4" i="2"/>
  <c r="L6" i="2"/>
  <c r="K6" i="2"/>
  <c r="L8" i="2"/>
  <c r="K8" i="2"/>
  <c r="L5" i="2"/>
  <c r="K5" i="2"/>
  <c r="L3" i="2"/>
  <c r="K3" i="2"/>
  <c r="K23" i="1"/>
  <c r="L23" i="1"/>
  <c r="K24" i="1"/>
  <c r="L24" i="1"/>
  <c r="K25" i="1"/>
  <c r="L25" i="1"/>
  <c r="K26" i="1"/>
  <c r="L26" i="1"/>
  <c r="K4" i="1"/>
  <c r="L4" i="1"/>
  <c r="K6" i="1"/>
  <c r="L6" i="1"/>
  <c r="K3" i="1"/>
  <c r="L3" i="1"/>
  <c r="K10" i="1"/>
  <c r="L10" i="1"/>
  <c r="K9" i="1"/>
  <c r="L9" i="1"/>
  <c r="K8" i="1"/>
  <c r="L8" i="1"/>
  <c r="K7" i="1"/>
  <c r="L7" i="1"/>
  <c r="K11" i="1"/>
  <c r="L11" i="1"/>
  <c r="K15" i="1"/>
  <c r="L15" i="1"/>
  <c r="K16" i="1"/>
  <c r="L16" i="1"/>
  <c r="K17" i="1"/>
  <c r="L17" i="1"/>
  <c r="K14" i="1"/>
  <c r="L14" i="1"/>
  <c r="K13" i="1"/>
  <c r="L13" i="1"/>
  <c r="K18" i="1"/>
  <c r="L18" i="1"/>
  <c r="K19" i="1"/>
  <c r="L19" i="1"/>
  <c r="K20" i="1"/>
  <c r="L20" i="1"/>
  <c r="K21" i="1"/>
  <c r="L21" i="1"/>
  <c r="L5" i="1"/>
  <c r="K5" i="1"/>
  <c r="E6" i="3" l="1"/>
  <c r="E7" i="3"/>
  <c r="E5" i="3"/>
  <c r="E4" i="3"/>
  <c r="E3" i="3"/>
  <c r="E8" i="3"/>
  <c r="E5" i="2"/>
  <c r="E8" i="2"/>
  <c r="E6" i="2"/>
  <c r="E4" i="2"/>
  <c r="E7" i="2"/>
  <c r="E3" i="2"/>
  <c r="E26" i="1"/>
  <c r="E25" i="1"/>
  <c r="E24" i="1"/>
  <c r="E23" i="1"/>
  <c r="E21" i="1"/>
  <c r="E20" i="1"/>
  <c r="E19" i="1"/>
  <c r="E18" i="1"/>
  <c r="E13" i="1"/>
  <c r="E14" i="1"/>
  <c r="E17" i="1"/>
  <c r="E16" i="1"/>
  <c r="E15" i="1"/>
  <c r="E4" i="1"/>
  <c r="E6" i="1"/>
  <c r="E10" i="1"/>
  <c r="E9" i="1"/>
  <c r="E8" i="1"/>
  <c r="E7" i="1"/>
  <c r="E11" i="1"/>
  <c r="E5" i="1"/>
  <c r="J6" i="3"/>
  <c r="J7" i="3"/>
  <c r="J5" i="3"/>
  <c r="J4" i="3"/>
  <c r="J3" i="3"/>
  <c r="J8" i="3"/>
  <c r="D6" i="3"/>
  <c r="D7" i="3"/>
  <c r="D5" i="3"/>
  <c r="D4" i="3"/>
  <c r="D3" i="3"/>
  <c r="D8" i="3"/>
  <c r="J5" i="2"/>
  <c r="J8" i="2"/>
  <c r="J6" i="2"/>
  <c r="J4" i="2"/>
  <c r="J7" i="2"/>
  <c r="J3" i="2"/>
  <c r="D5" i="2"/>
  <c r="D8" i="2"/>
  <c r="D6" i="2"/>
  <c r="D4" i="2"/>
  <c r="D7" i="2"/>
  <c r="D3" i="2"/>
  <c r="J24" i="1"/>
  <c r="J25" i="1"/>
  <c r="J26" i="1"/>
  <c r="J23" i="1"/>
  <c r="D24" i="1"/>
  <c r="D25" i="1"/>
  <c r="D26" i="1"/>
  <c r="D23" i="1"/>
  <c r="D17" i="1"/>
  <c r="D14" i="1"/>
  <c r="D13" i="1"/>
  <c r="D18" i="1"/>
  <c r="D19" i="1"/>
  <c r="D20" i="1"/>
  <c r="D21" i="1"/>
  <c r="J16" i="1"/>
  <c r="J17" i="1"/>
  <c r="J14" i="1"/>
  <c r="J13" i="1"/>
  <c r="J18" i="1"/>
  <c r="J19" i="1"/>
  <c r="J20" i="1"/>
  <c r="J21" i="1"/>
  <c r="J15" i="1"/>
  <c r="D16" i="1"/>
  <c r="D15" i="1"/>
  <c r="J10" i="1"/>
  <c r="J9" i="1"/>
  <c r="J8" i="1"/>
  <c r="J7" i="1"/>
  <c r="J11" i="1"/>
  <c r="D11" i="1"/>
  <c r="D7" i="1"/>
  <c r="D8" i="1"/>
  <c r="D9" i="1"/>
  <c r="D10" i="1"/>
  <c r="J4" i="1"/>
  <c r="J6" i="1"/>
  <c r="J3" i="1"/>
  <c r="J5" i="1"/>
  <c r="D4" i="1"/>
  <c r="D6" i="1"/>
  <c r="D3" i="1"/>
  <c r="D5" i="1"/>
</calcChain>
</file>

<file path=xl/sharedStrings.xml><?xml version="1.0" encoding="utf-8"?>
<sst xmlns="http://schemas.openxmlformats.org/spreadsheetml/2006/main" count="56" uniqueCount="26">
  <si>
    <t>p, дел</t>
  </si>
  <si>
    <t>dp, дел</t>
  </si>
  <si>
    <t>k</t>
  </si>
  <si>
    <t>p, Па</t>
  </si>
  <si>
    <t>dp, Па</t>
  </si>
  <si>
    <t>V, л</t>
  </si>
  <si>
    <t>dV</t>
  </si>
  <si>
    <t>t</t>
  </si>
  <si>
    <t>dt</t>
  </si>
  <si>
    <t>Re</t>
  </si>
  <si>
    <t>Между 3-4</t>
  </si>
  <si>
    <t>Между 0-4</t>
  </si>
  <si>
    <t>Фикс давление</t>
  </si>
  <si>
    <t>0-4</t>
  </si>
  <si>
    <t>0-3</t>
  </si>
  <si>
    <t>0-2</t>
  </si>
  <si>
    <t>0-1</t>
  </si>
  <si>
    <t>Между 3-4 (послений сектор)</t>
  </si>
  <si>
    <t>Q, л/c</t>
  </si>
  <si>
    <t>dQ, л/c</t>
  </si>
  <si>
    <t>dQ/Q</t>
  </si>
  <si>
    <t>dk</t>
  </si>
  <si>
    <t>ln(8..Q)</t>
  </si>
  <si>
    <t>lnr</t>
  </si>
  <si>
    <t>eta</t>
  </si>
  <si>
    <t>deta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</si>
</sst>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70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Q13" sqref="Q13"/>
    </sheetView>
  </sheetViews>
  <sheetFormatPr defaultRowHeight="15" x14ac:dyDescent="0.25"/>
  <cols>
    <col min="16" max="16" width="12" bestFit="1" customWidth="1"/>
    <col min="17" max="17" width="28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N1" t="s">
        <v>2</v>
      </c>
      <c r="O1" t="s">
        <v>21</v>
      </c>
      <c r="P1" t="s">
        <v>24</v>
      </c>
      <c r="Q1" t="s">
        <v>25</v>
      </c>
      <c r="T1" t="s">
        <v>23</v>
      </c>
      <c r="U1" t="s">
        <v>22</v>
      </c>
    </row>
    <row r="2" spans="1:21" x14ac:dyDescent="0.25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21" x14ac:dyDescent="0.25">
      <c r="A3">
        <v>90</v>
      </c>
      <c r="B3">
        <v>1</v>
      </c>
      <c r="C3">
        <v>0.4</v>
      </c>
      <c r="D3" s="1">
        <f t="shared" ref="D3:D11" si="0">A3*C3*9.80665</f>
        <v>353.0394</v>
      </c>
      <c r="E3" s="1">
        <f>B3*C3*9.80665</f>
        <v>3.92266</v>
      </c>
      <c r="F3">
        <v>2</v>
      </c>
      <c r="G3">
        <v>0.03</v>
      </c>
      <c r="H3">
        <v>15.22</v>
      </c>
      <c r="I3">
        <v>0.13</v>
      </c>
      <c r="J3" s="1">
        <f t="shared" ref="J3:J11" si="1">10726*F3/H3</f>
        <v>1409.4612352168199</v>
      </c>
      <c r="K3" s="4">
        <f t="shared" ref="K3:K11" si="2">F3/H3</f>
        <v>0.13140604467805519</v>
      </c>
      <c r="L3" s="4">
        <f t="shared" ref="L3:L11" si="3">SQRT((G3/F3)^2+(I3/H3)^2)</f>
        <v>1.7261384438733721E-2</v>
      </c>
      <c r="N3">
        <v>1690.6336699999999</v>
      </c>
      <c r="O3">
        <v>497.93427000000003</v>
      </c>
      <c r="P3" s="6">
        <f>(PI()*(3.85*10^(-3)/2)^4)/(8*0.5)*N3*10^3</f>
        <v>1.8233176276620077E-5</v>
      </c>
      <c r="Q3" s="6">
        <f>P3*SQRT(16*(0.05/3.85)^2+(1/50)^2+(O3/N3)^2)</f>
        <v>5.4652014121527567E-6</v>
      </c>
      <c r="T3">
        <f>LN(3.85*10^(-3)/2)</f>
        <v>-6.2528293112423894</v>
      </c>
      <c r="U3">
        <f t="shared" ref="U3:U11" si="4">LN((8*0.5*$P$3*10^(-3)*K3)/(PI()*D3))</f>
        <v>-25.474501391976208</v>
      </c>
    </row>
    <row r="4" spans="1:21" x14ac:dyDescent="0.25">
      <c r="A4">
        <v>160</v>
      </c>
      <c r="B4">
        <v>1</v>
      </c>
      <c r="C4">
        <v>0.2</v>
      </c>
      <c r="D4" s="1">
        <f t="shared" si="0"/>
        <v>313.81279999999998</v>
      </c>
      <c r="E4" s="1">
        <f t="shared" ref="E4:E11" si="5">B4*C4*9.80665</f>
        <v>1.96133</v>
      </c>
      <c r="F4">
        <v>2</v>
      </c>
      <c r="G4">
        <v>0.03</v>
      </c>
      <c r="H4">
        <v>17.34</v>
      </c>
      <c r="I4">
        <v>0.13</v>
      </c>
      <c r="J4" s="1">
        <f t="shared" si="1"/>
        <v>1237.1395617070357</v>
      </c>
      <c r="K4" s="4">
        <f t="shared" si="2"/>
        <v>0.11534025374855825</v>
      </c>
      <c r="L4" s="4">
        <f t="shared" si="3"/>
        <v>1.6769220486339047E-2</v>
      </c>
      <c r="T4">
        <f t="shared" ref="T4:T11" si="6">LN(3.85*10^(-3)/2)</f>
        <v>-6.2528293112423894</v>
      </c>
      <c r="U4">
        <f t="shared" si="4"/>
        <v>-25.487123975238681</v>
      </c>
    </row>
    <row r="5" spans="1:21" x14ac:dyDescent="0.25">
      <c r="A5">
        <v>141</v>
      </c>
      <c r="B5">
        <v>1</v>
      </c>
      <c r="C5">
        <v>0.2</v>
      </c>
      <c r="D5" s="1">
        <f t="shared" si="0"/>
        <v>276.54752999999999</v>
      </c>
      <c r="E5" s="1">
        <f t="shared" si="5"/>
        <v>1.96133</v>
      </c>
      <c r="F5">
        <v>5</v>
      </c>
      <c r="G5">
        <v>0.03</v>
      </c>
      <c r="H5">
        <v>44.15</v>
      </c>
      <c r="I5">
        <v>0.13</v>
      </c>
      <c r="J5" s="1">
        <f t="shared" si="1"/>
        <v>1214.7225368063421</v>
      </c>
      <c r="K5" s="3">
        <f t="shared" si="2"/>
        <v>0.11325028312570781</v>
      </c>
      <c r="L5" s="3">
        <f t="shared" si="3"/>
        <v>6.6835711712050928E-3</v>
      </c>
      <c r="T5">
        <f t="shared" si="6"/>
        <v>-6.2528293112423894</v>
      </c>
      <c r="U5">
        <f t="shared" si="4"/>
        <v>-25.37899627420644</v>
      </c>
    </row>
    <row r="6" spans="1:21" x14ac:dyDescent="0.25">
      <c r="A6">
        <v>120</v>
      </c>
      <c r="B6">
        <v>1</v>
      </c>
      <c r="C6">
        <v>0.2</v>
      </c>
      <c r="D6" s="1">
        <f t="shared" si="0"/>
        <v>235.3596</v>
      </c>
      <c r="E6" s="1">
        <f t="shared" si="5"/>
        <v>1.96133</v>
      </c>
      <c r="F6">
        <v>2</v>
      </c>
      <c r="G6">
        <v>0.03</v>
      </c>
      <c r="H6">
        <v>19.79</v>
      </c>
      <c r="I6">
        <v>0.13</v>
      </c>
      <c r="J6" s="1">
        <f t="shared" si="1"/>
        <v>1083.9818089944417</v>
      </c>
      <c r="K6" s="4">
        <f t="shared" si="2"/>
        <v>0.1010611419909045</v>
      </c>
      <c r="L6" s="4">
        <f t="shared" si="3"/>
        <v>1.6375329689097464E-2</v>
      </c>
      <c r="T6">
        <f t="shared" si="6"/>
        <v>-6.2528293112423894</v>
      </c>
      <c r="U6">
        <f t="shared" si="4"/>
        <v>-25.331602691048978</v>
      </c>
    </row>
    <row r="7" spans="1:21" x14ac:dyDescent="0.25">
      <c r="A7">
        <v>75</v>
      </c>
      <c r="B7">
        <v>1</v>
      </c>
      <c r="C7">
        <v>0.2</v>
      </c>
      <c r="D7" s="1">
        <f t="shared" si="0"/>
        <v>147.09975</v>
      </c>
      <c r="E7" s="1">
        <f t="shared" si="5"/>
        <v>1.96133</v>
      </c>
      <c r="F7">
        <v>2</v>
      </c>
      <c r="G7">
        <v>0.03</v>
      </c>
      <c r="H7">
        <v>23.28</v>
      </c>
      <c r="I7">
        <v>0.13</v>
      </c>
      <c r="J7" s="1">
        <f t="shared" si="1"/>
        <v>921.47766323024052</v>
      </c>
      <c r="K7" s="4">
        <f t="shared" si="2"/>
        <v>8.5910652920962199E-2</v>
      </c>
      <c r="L7" s="4">
        <f t="shared" si="3"/>
        <v>1.6005724138739179E-2</v>
      </c>
      <c r="T7">
        <f t="shared" si="6"/>
        <v>-6.2528293112423894</v>
      </c>
      <c r="U7">
        <f t="shared" si="4"/>
        <v>-25.024016925052006</v>
      </c>
    </row>
    <row r="8" spans="1:21" x14ac:dyDescent="0.25">
      <c r="A8">
        <v>70</v>
      </c>
      <c r="B8">
        <v>1</v>
      </c>
      <c r="C8">
        <v>0.2</v>
      </c>
      <c r="D8" s="1">
        <f t="shared" si="0"/>
        <v>137.29309999999998</v>
      </c>
      <c r="E8" s="1">
        <f t="shared" si="5"/>
        <v>1.96133</v>
      </c>
      <c r="F8">
        <v>2</v>
      </c>
      <c r="G8">
        <v>0.03</v>
      </c>
      <c r="H8">
        <v>24.56</v>
      </c>
      <c r="I8">
        <v>0.13</v>
      </c>
      <c r="J8" s="1">
        <f t="shared" si="1"/>
        <v>873.45276872964178</v>
      </c>
      <c r="K8" s="4">
        <f t="shared" si="2"/>
        <v>8.1433224755700334E-2</v>
      </c>
      <c r="L8" s="4">
        <f t="shared" si="3"/>
        <v>1.5906525033696859E-2</v>
      </c>
      <c r="T8">
        <f t="shared" si="6"/>
        <v>-6.2528293112423894</v>
      </c>
      <c r="U8">
        <f t="shared" si="4"/>
        <v>-25.008548533980758</v>
      </c>
    </row>
    <row r="9" spans="1:21" x14ac:dyDescent="0.25">
      <c r="A9">
        <v>62</v>
      </c>
      <c r="B9">
        <v>1</v>
      </c>
      <c r="C9">
        <v>0.2</v>
      </c>
      <c r="D9" s="1">
        <f t="shared" si="0"/>
        <v>121.60245999999999</v>
      </c>
      <c r="E9" s="1">
        <f t="shared" si="5"/>
        <v>1.96133</v>
      </c>
      <c r="F9">
        <v>2</v>
      </c>
      <c r="G9">
        <v>0.03</v>
      </c>
      <c r="H9">
        <v>27.44</v>
      </c>
      <c r="I9">
        <v>0.13</v>
      </c>
      <c r="J9" s="1">
        <f t="shared" si="1"/>
        <v>781.77842565597666</v>
      </c>
      <c r="K9" s="4">
        <f t="shared" si="2"/>
        <v>7.2886297376093284E-2</v>
      </c>
      <c r="L9" s="4">
        <f t="shared" si="3"/>
        <v>1.5730382772153207E-2</v>
      </c>
      <c r="T9">
        <f t="shared" si="6"/>
        <v>-6.2528293112423894</v>
      </c>
      <c r="U9">
        <f t="shared" si="4"/>
        <v>-24.998070376555233</v>
      </c>
    </row>
    <row r="10" spans="1:21" x14ac:dyDescent="0.25">
      <c r="A10">
        <v>40</v>
      </c>
      <c r="B10">
        <v>1</v>
      </c>
      <c r="C10">
        <v>0.2</v>
      </c>
      <c r="D10" s="1">
        <f t="shared" si="0"/>
        <v>78.453199999999995</v>
      </c>
      <c r="E10" s="1">
        <f t="shared" si="5"/>
        <v>1.96133</v>
      </c>
      <c r="F10">
        <v>2</v>
      </c>
      <c r="G10">
        <v>0.03</v>
      </c>
      <c r="H10">
        <v>43.07</v>
      </c>
      <c r="I10">
        <v>0.13</v>
      </c>
      <c r="J10" s="1">
        <f t="shared" si="1"/>
        <v>498.07290457394936</v>
      </c>
      <c r="K10" s="4">
        <f t="shared" si="2"/>
        <v>4.6436034362665427E-2</v>
      </c>
      <c r="L10" s="4">
        <f t="shared" si="3"/>
        <v>1.5300666320097696E-2</v>
      </c>
      <c r="T10">
        <f t="shared" si="6"/>
        <v>-6.2528293112423894</v>
      </c>
      <c r="U10">
        <f t="shared" si="4"/>
        <v>-25.010640341832413</v>
      </c>
    </row>
    <row r="11" spans="1:21" x14ac:dyDescent="0.25">
      <c r="A11">
        <v>20</v>
      </c>
      <c r="B11">
        <v>1</v>
      </c>
      <c r="C11">
        <v>0.2</v>
      </c>
      <c r="D11" s="1">
        <f t="shared" si="0"/>
        <v>39.226599999999998</v>
      </c>
      <c r="E11" s="1">
        <f t="shared" si="5"/>
        <v>1.96133</v>
      </c>
      <c r="F11">
        <v>2</v>
      </c>
      <c r="G11">
        <v>0.03</v>
      </c>
      <c r="H11">
        <v>85.47</v>
      </c>
      <c r="I11">
        <v>0.13</v>
      </c>
      <c r="J11" s="1">
        <f t="shared" si="1"/>
        <v>250.98865098865099</v>
      </c>
      <c r="K11" s="4">
        <f t="shared" si="2"/>
        <v>2.3400023400023399E-2</v>
      </c>
      <c r="L11" s="4">
        <f t="shared" si="3"/>
        <v>1.5076917643433918E-2</v>
      </c>
      <c r="T11">
        <f t="shared" si="6"/>
        <v>-6.2528293112423894</v>
      </c>
      <c r="U11">
        <f t="shared" si="4"/>
        <v>-25.002831899384375</v>
      </c>
    </row>
    <row r="12" spans="1:21" x14ac:dyDescent="0.25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21" x14ac:dyDescent="0.25">
      <c r="A13">
        <v>50</v>
      </c>
      <c r="B13">
        <v>1</v>
      </c>
      <c r="C13">
        <v>0.4</v>
      </c>
      <c r="D13">
        <f t="shared" ref="D13:D21" si="7">A13*C13*9.80665</f>
        <v>196.13299999999998</v>
      </c>
      <c r="E13">
        <f t="shared" ref="E13:E21" si="8">B13*C13*9.80665</f>
        <v>3.92266</v>
      </c>
      <c r="F13">
        <v>2</v>
      </c>
      <c r="G13">
        <v>0.03</v>
      </c>
      <c r="H13">
        <v>47</v>
      </c>
      <c r="I13">
        <v>0.13</v>
      </c>
      <c r="J13" s="1">
        <f t="shared" ref="J13:J21" si="9">10726*F13/H13</f>
        <v>456.42553191489361</v>
      </c>
      <c r="K13" s="4">
        <f t="shared" ref="K13:K21" si="10">F13/H13</f>
        <v>4.2553191489361701E-2</v>
      </c>
      <c r="L13" s="4">
        <f t="shared" ref="L13:L21" si="11">SQRT((G13/F13)^2+(I13/H13)^2)</f>
        <v>1.525288564821606E-2</v>
      </c>
    </row>
    <row r="14" spans="1:21" x14ac:dyDescent="0.25">
      <c r="A14">
        <v>86</v>
      </c>
      <c r="B14">
        <v>1</v>
      </c>
      <c r="C14">
        <v>0.4</v>
      </c>
      <c r="D14">
        <f t="shared" si="7"/>
        <v>337.34875999999997</v>
      </c>
      <c r="E14">
        <f t="shared" si="8"/>
        <v>3.92266</v>
      </c>
      <c r="F14">
        <v>2</v>
      </c>
      <c r="G14">
        <v>0.03</v>
      </c>
      <c r="H14">
        <v>30.07</v>
      </c>
      <c r="I14">
        <v>0.13</v>
      </c>
      <c r="J14" s="1">
        <f t="shared" si="9"/>
        <v>713.40206185567013</v>
      </c>
      <c r="K14" s="4">
        <f t="shared" si="10"/>
        <v>6.651147322913202E-2</v>
      </c>
      <c r="L14" s="4">
        <f t="shared" si="11"/>
        <v>1.5610587878117782E-2</v>
      </c>
    </row>
    <row r="15" spans="1:21" x14ac:dyDescent="0.25">
      <c r="A15">
        <v>102</v>
      </c>
      <c r="B15">
        <v>1</v>
      </c>
      <c r="C15">
        <v>0.4</v>
      </c>
      <c r="D15">
        <f t="shared" si="7"/>
        <v>400.11132000000003</v>
      </c>
      <c r="E15">
        <f t="shared" si="8"/>
        <v>3.92266</v>
      </c>
      <c r="F15">
        <v>2</v>
      </c>
      <c r="G15">
        <v>0.03</v>
      </c>
      <c r="H15">
        <v>28.41</v>
      </c>
      <c r="I15">
        <v>0.13</v>
      </c>
      <c r="J15" s="1">
        <f t="shared" si="9"/>
        <v>755.08623724040831</v>
      </c>
      <c r="K15" s="4">
        <f t="shared" si="10"/>
        <v>7.0397747272087294E-2</v>
      </c>
      <c r="L15" s="4">
        <f t="shared" si="11"/>
        <v>1.5682424427321824E-2</v>
      </c>
    </row>
    <row r="16" spans="1:21" x14ac:dyDescent="0.25">
      <c r="A16">
        <v>110</v>
      </c>
      <c r="B16">
        <v>1</v>
      </c>
      <c r="C16">
        <v>0.4</v>
      </c>
      <c r="D16">
        <f t="shared" si="7"/>
        <v>431.49259999999998</v>
      </c>
      <c r="E16">
        <f t="shared" si="8"/>
        <v>3.92266</v>
      </c>
      <c r="F16">
        <v>2</v>
      </c>
      <c r="G16">
        <v>0.03</v>
      </c>
      <c r="H16">
        <v>25.81</v>
      </c>
      <c r="I16">
        <v>0.13</v>
      </c>
      <c r="J16" s="1">
        <f t="shared" si="9"/>
        <v>831.15071677644323</v>
      </c>
      <c r="K16" s="4">
        <f t="shared" si="10"/>
        <v>7.7489345215032937E-2</v>
      </c>
      <c r="L16" s="4">
        <f t="shared" si="11"/>
        <v>1.5823066364562068E-2</v>
      </c>
    </row>
    <row r="17" spans="1:13" x14ac:dyDescent="0.25">
      <c r="A17">
        <v>125</v>
      </c>
      <c r="B17">
        <v>1</v>
      </c>
      <c r="C17">
        <v>0.4</v>
      </c>
      <c r="D17">
        <f t="shared" si="7"/>
        <v>490.33249999999998</v>
      </c>
      <c r="E17">
        <f t="shared" si="8"/>
        <v>3.92266</v>
      </c>
      <c r="F17">
        <v>2</v>
      </c>
      <c r="G17">
        <v>0.03</v>
      </c>
      <c r="H17">
        <v>23.07</v>
      </c>
      <c r="I17">
        <v>0.13</v>
      </c>
      <c r="J17" s="1">
        <f t="shared" si="9"/>
        <v>929.86562635457301</v>
      </c>
      <c r="K17" s="4">
        <f t="shared" si="10"/>
        <v>8.6692674469007372E-2</v>
      </c>
      <c r="L17" s="4">
        <f t="shared" si="11"/>
        <v>1.6023529376602386E-2</v>
      </c>
    </row>
    <row r="18" spans="1:13" x14ac:dyDescent="0.25">
      <c r="A18">
        <v>140</v>
      </c>
      <c r="B18">
        <v>1</v>
      </c>
      <c r="C18">
        <v>0.4</v>
      </c>
      <c r="D18">
        <f t="shared" si="7"/>
        <v>549.17239999999993</v>
      </c>
      <c r="E18">
        <f t="shared" si="8"/>
        <v>3.92266</v>
      </c>
      <c r="F18">
        <v>2</v>
      </c>
      <c r="G18">
        <v>0.03</v>
      </c>
      <c r="H18">
        <v>21</v>
      </c>
      <c r="I18">
        <v>0.13</v>
      </c>
      <c r="J18" s="1">
        <f t="shared" si="9"/>
        <v>1021.5238095238095</v>
      </c>
      <c r="K18" s="4">
        <f t="shared" si="10"/>
        <v>9.5238095238095233E-2</v>
      </c>
      <c r="L18" s="4">
        <f t="shared" si="11"/>
        <v>1.6227199248941653E-2</v>
      </c>
    </row>
    <row r="19" spans="1:13" x14ac:dyDescent="0.25">
      <c r="A19">
        <v>160</v>
      </c>
      <c r="B19">
        <v>1</v>
      </c>
      <c r="C19">
        <v>0.4</v>
      </c>
      <c r="D19">
        <f t="shared" si="7"/>
        <v>627.62559999999996</v>
      </c>
      <c r="E19">
        <f t="shared" si="8"/>
        <v>3.92266</v>
      </c>
      <c r="F19">
        <v>2</v>
      </c>
      <c r="G19">
        <v>0.03</v>
      </c>
      <c r="H19">
        <v>20.25</v>
      </c>
      <c r="I19">
        <v>0.13</v>
      </c>
      <c r="J19" s="1">
        <f t="shared" si="9"/>
        <v>1059.358024691358</v>
      </c>
      <c r="K19" s="4">
        <f t="shared" si="10"/>
        <v>9.8765432098765427E-2</v>
      </c>
      <c r="L19" s="4">
        <f t="shared" si="11"/>
        <v>1.6316042096372389E-2</v>
      </c>
    </row>
    <row r="20" spans="1:13" x14ac:dyDescent="0.25">
      <c r="A20">
        <v>111</v>
      </c>
      <c r="B20">
        <v>1</v>
      </c>
      <c r="C20">
        <v>0.8</v>
      </c>
      <c r="D20">
        <f t="shared" si="7"/>
        <v>870.83052000000009</v>
      </c>
      <c r="E20">
        <f t="shared" si="8"/>
        <v>7.8453200000000001</v>
      </c>
      <c r="F20">
        <v>2</v>
      </c>
      <c r="G20">
        <v>0.03</v>
      </c>
      <c r="H20">
        <v>17</v>
      </c>
      <c r="I20">
        <v>0.13</v>
      </c>
      <c r="J20" s="1">
        <f t="shared" si="9"/>
        <v>1261.8823529411766</v>
      </c>
      <c r="K20" s="4">
        <f t="shared" si="10"/>
        <v>0.11764705882352941</v>
      </c>
      <c r="L20" s="4">
        <f t="shared" si="11"/>
        <v>1.6836790331013776E-2</v>
      </c>
    </row>
    <row r="21" spans="1:13" x14ac:dyDescent="0.25">
      <c r="A21">
        <v>180</v>
      </c>
      <c r="B21">
        <v>1</v>
      </c>
      <c r="C21">
        <v>0.8</v>
      </c>
      <c r="D21">
        <f t="shared" si="7"/>
        <v>1412.1576</v>
      </c>
      <c r="E21">
        <f t="shared" si="8"/>
        <v>7.8453200000000001</v>
      </c>
      <c r="F21">
        <v>2</v>
      </c>
      <c r="G21">
        <v>0.03</v>
      </c>
      <c r="H21">
        <v>13.97</v>
      </c>
      <c r="I21">
        <v>0.13</v>
      </c>
      <c r="J21" s="1">
        <f t="shared" si="9"/>
        <v>1535.5762347888331</v>
      </c>
      <c r="K21" s="4">
        <f t="shared" si="10"/>
        <v>0.14316392269148173</v>
      </c>
      <c r="L21" s="4">
        <f t="shared" si="11"/>
        <v>1.765205978102111E-2</v>
      </c>
    </row>
    <row r="22" spans="1:13" x14ac:dyDescent="0.25">
      <c r="A22" s="2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4"/>
      <c r="L22" s="4"/>
    </row>
    <row r="23" spans="1:13" x14ac:dyDescent="0.25">
      <c r="A23">
        <v>59</v>
      </c>
      <c r="B23">
        <v>1</v>
      </c>
      <c r="C23">
        <v>0.4</v>
      </c>
      <c r="D23">
        <f>A23*C23*9.80665</f>
        <v>231.43693999999999</v>
      </c>
      <c r="E23">
        <f>B23*C23*9.80665</f>
        <v>3.92266</v>
      </c>
      <c r="F23">
        <v>2</v>
      </c>
      <c r="G23">
        <v>0.03</v>
      </c>
      <c r="H23">
        <v>46.75</v>
      </c>
      <c r="I23">
        <v>0.13</v>
      </c>
      <c r="J23" s="1">
        <f>10726*F23/H23</f>
        <v>458.86631016042782</v>
      </c>
      <c r="K23" s="4">
        <f>F23/H23</f>
        <v>4.2780748663101602E-2</v>
      </c>
      <c r="L23" s="4">
        <f>SQRT((G23/F23)^2+(I23/H23)^2)</f>
        <v>1.5255574821269153E-2</v>
      </c>
      <c r="M23" t="s">
        <v>13</v>
      </c>
    </row>
    <row r="24" spans="1:13" x14ac:dyDescent="0.25">
      <c r="A24">
        <v>39</v>
      </c>
      <c r="B24">
        <v>1</v>
      </c>
      <c r="C24">
        <v>0.4</v>
      </c>
      <c r="D24">
        <f>A24*C24*9.80665</f>
        <v>152.98374000000001</v>
      </c>
      <c r="E24">
        <f>B24*C24*9.80665</f>
        <v>3.92266</v>
      </c>
      <c r="F24">
        <v>2</v>
      </c>
      <c r="G24">
        <v>0.03</v>
      </c>
      <c r="H24">
        <v>43.75</v>
      </c>
      <c r="I24">
        <v>0.13</v>
      </c>
      <c r="J24" s="1">
        <f>10726*F24/H24</f>
        <v>490.33142857142855</v>
      </c>
      <c r="K24" s="4">
        <f>F24/H24</f>
        <v>4.5714285714285714E-2</v>
      </c>
      <c r="L24" s="4">
        <f>SQRT((G24/F24)^2+(I24/H24)^2)</f>
        <v>1.5291480888229956E-2</v>
      </c>
      <c r="M24" t="s">
        <v>14</v>
      </c>
    </row>
    <row r="25" spans="1:13" x14ac:dyDescent="0.25">
      <c r="A25">
        <v>24</v>
      </c>
      <c r="B25">
        <v>1</v>
      </c>
      <c r="C25">
        <v>0.4</v>
      </c>
      <c r="D25">
        <f>A25*C25*9.80665</f>
        <v>94.143840000000012</v>
      </c>
      <c r="E25">
        <f>B25*C25*9.80665</f>
        <v>3.92266</v>
      </c>
      <c r="F25">
        <v>2</v>
      </c>
      <c r="G25">
        <v>0.03</v>
      </c>
      <c r="H25">
        <v>42.53</v>
      </c>
      <c r="I25">
        <v>0.13</v>
      </c>
      <c r="J25" s="1">
        <f>10726*F25/H25</f>
        <v>504.39689630848812</v>
      </c>
      <c r="K25" s="4">
        <f>F25/H25</f>
        <v>4.702562896778744E-2</v>
      </c>
      <c r="L25" s="4">
        <f>SQRT((G25/F25)^2+(I25/H25)^2)</f>
        <v>1.5308272479928055E-2</v>
      </c>
      <c r="M25" t="s">
        <v>15</v>
      </c>
    </row>
    <row r="26" spans="1:13" x14ac:dyDescent="0.25">
      <c r="A26">
        <v>12</v>
      </c>
      <c r="B26">
        <v>1</v>
      </c>
      <c r="C26">
        <v>0.4</v>
      </c>
      <c r="D26">
        <f>A26*C26*9.80665</f>
        <v>47.071920000000006</v>
      </c>
      <c r="E26">
        <f>B26*C26*9.80665</f>
        <v>3.92266</v>
      </c>
      <c r="F26">
        <v>2</v>
      </c>
      <c r="G26">
        <v>0.03</v>
      </c>
      <c r="H26">
        <v>43</v>
      </c>
      <c r="I26">
        <v>0.13</v>
      </c>
      <c r="J26" s="1">
        <f>10726*F26/H26</f>
        <v>498.88372093023258</v>
      </c>
      <c r="K26" s="4">
        <f>F26/H26</f>
        <v>4.6511627906976744E-2</v>
      </c>
      <c r="L26" s="4">
        <f>SQRT((G26/F26)^2+(I26/H26)^2)</f>
        <v>1.5301636373819748E-2</v>
      </c>
      <c r="M26" t="s">
        <v>16</v>
      </c>
    </row>
  </sheetData>
  <sortState ref="A3:L11">
    <sortCondition descending="1" ref="K3:K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20" sqref="K20"/>
    </sheetView>
  </sheetViews>
  <sheetFormatPr defaultRowHeight="15" x14ac:dyDescent="0.25"/>
  <cols>
    <col min="14" max="14" width="1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O1" t="s">
        <v>23</v>
      </c>
      <c r="P1" t="s">
        <v>22</v>
      </c>
    </row>
    <row r="2" spans="1:16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2"/>
    </row>
    <row r="3" spans="1:16" x14ac:dyDescent="0.25">
      <c r="A3">
        <v>51</v>
      </c>
      <c r="B3">
        <v>1</v>
      </c>
      <c r="C3">
        <v>0.4</v>
      </c>
      <c r="D3">
        <f t="shared" ref="D3:D8" si="0">A3*C3*9.80665</f>
        <v>200.05566000000002</v>
      </c>
      <c r="E3">
        <f t="shared" ref="E3:E8" si="1">B3*C3*9.80665</f>
        <v>3.92266</v>
      </c>
      <c r="F3">
        <v>2</v>
      </c>
      <c r="G3">
        <v>0.03</v>
      </c>
      <c r="H3">
        <v>13.75</v>
      </c>
      <c r="I3">
        <v>0.13</v>
      </c>
      <c r="J3">
        <f t="shared" ref="J3:J8" si="2">13765*F3/H3</f>
        <v>2002.1818181818182</v>
      </c>
      <c r="K3" s="4">
        <f t="shared" ref="K3:K8" si="3">F3/H3</f>
        <v>0.14545454545454545</v>
      </c>
      <c r="L3" s="4">
        <f t="shared" ref="L3:L8" si="4">SQRT((G3/F3)^2+(I3/H3)^2)</f>
        <v>1.7731001938753096E-2</v>
      </c>
      <c r="O3">
        <f>LN(3/2*10^(-3))</f>
        <v>-6.5022901708739722</v>
      </c>
      <c r="P3">
        <f t="shared" ref="P3:P8" si="5">LN((8*0.3*$G$14*10^(-3)*K3)/(PI()*D3))</f>
        <v>-25.315771449815301</v>
      </c>
    </row>
    <row r="4" spans="1:16" x14ac:dyDescent="0.25">
      <c r="A4">
        <v>29</v>
      </c>
      <c r="B4">
        <v>1</v>
      </c>
      <c r="C4">
        <v>0.2</v>
      </c>
      <c r="D4">
        <f t="shared" si="0"/>
        <v>56.878570000000003</v>
      </c>
      <c r="E4">
        <f t="shared" si="1"/>
        <v>1.96133</v>
      </c>
      <c r="F4">
        <v>2</v>
      </c>
      <c r="G4">
        <v>0.03</v>
      </c>
      <c r="H4">
        <v>29.19</v>
      </c>
      <c r="I4">
        <v>0.13</v>
      </c>
      <c r="J4">
        <f t="shared" si="2"/>
        <v>943.13120931825961</v>
      </c>
      <c r="K4" s="4">
        <f t="shared" si="3"/>
        <v>6.8516615279205204E-2</v>
      </c>
      <c r="L4" s="4">
        <f t="shared" si="4"/>
        <v>1.5647184243670526E-2</v>
      </c>
      <c r="O4">
        <f t="shared" ref="O4:O8" si="6">LN(3/2*10^(-3))</f>
        <v>-6.5022901708739722</v>
      </c>
      <c r="P4">
        <f t="shared" si="5"/>
        <v>-24.810881827270947</v>
      </c>
    </row>
    <row r="5" spans="1:16" x14ac:dyDescent="0.25">
      <c r="A5">
        <v>26</v>
      </c>
      <c r="B5">
        <v>1</v>
      </c>
      <c r="C5">
        <v>0.2</v>
      </c>
      <c r="D5">
        <f t="shared" si="0"/>
        <v>50.994579999999999</v>
      </c>
      <c r="E5">
        <f t="shared" si="1"/>
        <v>1.96133</v>
      </c>
      <c r="F5">
        <v>2</v>
      </c>
      <c r="G5">
        <v>0.03</v>
      </c>
      <c r="H5">
        <v>35.22</v>
      </c>
      <c r="I5">
        <v>0.13</v>
      </c>
      <c r="J5">
        <f t="shared" si="2"/>
        <v>781.65814877910282</v>
      </c>
      <c r="K5" s="4">
        <f t="shared" si="3"/>
        <v>5.6785917092561047E-2</v>
      </c>
      <c r="L5" s="4">
        <f t="shared" si="4"/>
        <v>1.5447462756248437E-2</v>
      </c>
      <c r="O5">
        <f t="shared" si="6"/>
        <v>-6.5022901708739722</v>
      </c>
      <c r="P5">
        <f t="shared" si="5"/>
        <v>-24.889470453507993</v>
      </c>
    </row>
    <row r="6" spans="1:16" x14ac:dyDescent="0.25">
      <c r="A6">
        <v>15</v>
      </c>
      <c r="B6">
        <v>1</v>
      </c>
      <c r="C6">
        <v>0.2</v>
      </c>
      <c r="D6">
        <f t="shared" si="0"/>
        <v>29.41995</v>
      </c>
      <c r="E6">
        <f t="shared" si="1"/>
        <v>1.96133</v>
      </c>
      <c r="F6">
        <v>1</v>
      </c>
      <c r="G6">
        <v>0.03</v>
      </c>
      <c r="H6">
        <v>21.66</v>
      </c>
      <c r="I6">
        <v>0.13</v>
      </c>
      <c r="J6">
        <f t="shared" si="2"/>
        <v>635.50323176361962</v>
      </c>
      <c r="K6" s="4">
        <f t="shared" si="3"/>
        <v>4.616805170821791E-2</v>
      </c>
      <c r="L6" s="4">
        <f t="shared" si="4"/>
        <v>3.0594479307143017E-2</v>
      </c>
      <c r="O6">
        <f t="shared" si="6"/>
        <v>-6.5022901708739722</v>
      </c>
      <c r="P6">
        <f t="shared" si="5"/>
        <v>-24.546424435653449</v>
      </c>
    </row>
    <row r="7" spans="1:16" x14ac:dyDescent="0.25">
      <c r="A7">
        <v>12</v>
      </c>
      <c r="B7">
        <v>1</v>
      </c>
      <c r="C7">
        <v>0.2</v>
      </c>
      <c r="D7">
        <f t="shared" si="0"/>
        <v>23.535960000000003</v>
      </c>
      <c r="E7">
        <f t="shared" si="1"/>
        <v>1.96133</v>
      </c>
      <c r="F7">
        <v>1</v>
      </c>
      <c r="G7">
        <v>0.03</v>
      </c>
      <c r="H7">
        <v>29.72</v>
      </c>
      <c r="I7">
        <v>0.13</v>
      </c>
      <c r="J7">
        <f t="shared" si="2"/>
        <v>463.1561238223419</v>
      </c>
      <c r="K7" s="4">
        <f t="shared" si="3"/>
        <v>3.3647375504710635E-2</v>
      </c>
      <c r="L7" s="4">
        <f t="shared" si="4"/>
        <v>3.0317210711808557E-2</v>
      </c>
      <c r="O7">
        <f t="shared" si="6"/>
        <v>-6.5022901708739722</v>
      </c>
      <c r="P7">
        <f t="shared" si="5"/>
        <v>-24.639633862615952</v>
      </c>
    </row>
    <row r="8" spans="1:16" x14ac:dyDescent="0.25">
      <c r="A8">
        <v>5</v>
      </c>
      <c r="B8">
        <v>1</v>
      </c>
      <c r="C8">
        <v>0.2</v>
      </c>
      <c r="D8">
        <f t="shared" si="0"/>
        <v>9.8066499999999994</v>
      </c>
      <c r="E8">
        <f t="shared" si="1"/>
        <v>1.96133</v>
      </c>
      <c r="F8">
        <v>1</v>
      </c>
      <c r="G8">
        <v>0.03</v>
      </c>
      <c r="H8">
        <v>65.650000000000006</v>
      </c>
      <c r="I8">
        <v>0.13</v>
      </c>
      <c r="J8">
        <f t="shared" si="2"/>
        <v>209.67250571210965</v>
      </c>
      <c r="K8" s="3">
        <f t="shared" si="3"/>
        <v>1.523229246001523E-2</v>
      </c>
      <c r="L8" s="3">
        <f t="shared" si="4"/>
        <v>3.0065282040879437E-2</v>
      </c>
      <c r="O8">
        <f t="shared" si="6"/>
        <v>-6.5022901708739722</v>
      </c>
      <c r="P8">
        <f t="shared" si="5"/>
        <v>-24.556682506161302</v>
      </c>
    </row>
    <row r="14" spans="1:16" x14ac:dyDescent="0.25">
      <c r="G14">
        <v>1.8233176276620077E-5</v>
      </c>
    </row>
    <row r="15" spans="1:16" x14ac:dyDescent="0.25">
      <c r="G15">
        <f>(PI()*(3.85*10^(-3)/2)^4)/(8*0.5)*E15*10^3</f>
        <v>0</v>
      </c>
    </row>
  </sheetData>
  <sortState ref="A3:L8">
    <sortCondition descending="1" ref="K3:K8"/>
  </sortState>
  <mergeCells count="1"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26" sqref="N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20</v>
      </c>
      <c r="O1" t="s">
        <v>23</v>
      </c>
      <c r="P1" t="s">
        <v>22</v>
      </c>
    </row>
    <row r="2" spans="1:16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2"/>
    </row>
    <row r="3" spans="1:16" x14ac:dyDescent="0.25">
      <c r="A3">
        <v>35</v>
      </c>
      <c r="B3">
        <v>1</v>
      </c>
      <c r="C3">
        <v>0.2</v>
      </c>
      <c r="D3">
        <f t="shared" ref="D3:D8" si="0">A3*C3*9.80665</f>
        <v>68.646549999999991</v>
      </c>
      <c r="E3">
        <f t="shared" ref="E3:E8" si="1">B3*C3*9.80665</f>
        <v>1.96133</v>
      </c>
      <c r="F3">
        <v>2</v>
      </c>
      <c r="G3">
        <v>0.03</v>
      </c>
      <c r="H3">
        <v>16.25</v>
      </c>
      <c r="I3">
        <v>0.13</v>
      </c>
      <c r="J3">
        <f t="shared" ref="J3:J8" si="2">7866*F3/H3</f>
        <v>968.12307692307695</v>
      </c>
      <c r="K3" s="4">
        <f t="shared" ref="K3:K8" si="3">F3/H3</f>
        <v>0.12307692307692308</v>
      </c>
      <c r="L3" s="4">
        <f t="shared" ref="L3:L8" si="4">SQRT((G3/F3)^2+(I3/H3)^2)</f>
        <v>1.6999999999999998E-2</v>
      </c>
      <c r="M3">
        <f>L3/K3*100</f>
        <v>13.812499999999996</v>
      </c>
      <c r="O3">
        <f>LN(5.25/2*10^(-3))</f>
        <v>-5.9426743829385495</v>
      </c>
      <c r="P3">
        <f t="shared" ref="P3:P8" si="5">LN((8*0.3*$G$14*10^(-3)*K3)/(PI()*D3))</f>
        <v>-24.41320078268361</v>
      </c>
    </row>
    <row r="4" spans="1:16" x14ac:dyDescent="0.25">
      <c r="A4">
        <v>30</v>
      </c>
      <c r="B4">
        <v>1</v>
      </c>
      <c r="C4">
        <v>0.2</v>
      </c>
      <c r="D4">
        <f t="shared" si="0"/>
        <v>58.8399</v>
      </c>
      <c r="E4">
        <f t="shared" si="1"/>
        <v>1.96133</v>
      </c>
      <c r="F4">
        <v>2</v>
      </c>
      <c r="G4">
        <v>0.03</v>
      </c>
      <c r="H4">
        <v>19.309999999999999</v>
      </c>
      <c r="I4">
        <v>0.13</v>
      </c>
      <c r="J4">
        <f t="shared" si="2"/>
        <v>814.70740548938375</v>
      </c>
      <c r="K4" s="4">
        <f t="shared" si="3"/>
        <v>0.10357327809425169</v>
      </c>
      <c r="L4" s="4">
        <f t="shared" si="4"/>
        <v>1.644151349864648E-2</v>
      </c>
      <c r="M4">
        <f t="shared" ref="M4:M8" si="6">L4/K4*100</f>
        <v>15.874281282943176</v>
      </c>
      <c r="O4">
        <f t="shared" ref="O4:O8" si="7">LN(5.25/2*10^(-3))</f>
        <v>-5.9426743829385495</v>
      </c>
      <c r="P4">
        <f t="shared" si="5"/>
        <v>-24.431580290521026</v>
      </c>
    </row>
    <row r="5" spans="1:16" x14ac:dyDescent="0.25">
      <c r="A5">
        <v>26</v>
      </c>
      <c r="B5">
        <v>1</v>
      </c>
      <c r="C5">
        <v>0.2</v>
      </c>
      <c r="D5">
        <f t="shared" si="0"/>
        <v>50.994579999999999</v>
      </c>
      <c r="E5">
        <f t="shared" si="1"/>
        <v>1.96133</v>
      </c>
      <c r="F5">
        <v>2</v>
      </c>
      <c r="G5">
        <v>0.03</v>
      </c>
      <c r="H5">
        <v>20.53</v>
      </c>
      <c r="I5">
        <v>0.13</v>
      </c>
      <c r="J5">
        <f t="shared" si="2"/>
        <v>766.29322942036038</v>
      </c>
      <c r="K5" s="4">
        <f t="shared" si="3"/>
        <v>9.7418412079883096E-2</v>
      </c>
      <c r="L5" s="4">
        <f t="shared" si="4"/>
        <v>1.6281790937314022E-2</v>
      </c>
      <c r="M5">
        <f t="shared" si="6"/>
        <v>16.713258397152845</v>
      </c>
      <c r="O5">
        <f t="shared" si="7"/>
        <v>-5.9426743829385495</v>
      </c>
      <c r="P5">
        <f t="shared" si="5"/>
        <v>-24.349743581470772</v>
      </c>
    </row>
    <row r="6" spans="1:16" x14ac:dyDescent="0.25">
      <c r="A6">
        <v>20</v>
      </c>
      <c r="B6">
        <v>1</v>
      </c>
      <c r="C6">
        <v>0.2</v>
      </c>
      <c r="D6">
        <f t="shared" si="0"/>
        <v>39.226599999999998</v>
      </c>
      <c r="E6">
        <f t="shared" si="1"/>
        <v>1.96133</v>
      </c>
      <c r="F6">
        <v>2</v>
      </c>
      <c r="G6">
        <v>0.03</v>
      </c>
      <c r="H6">
        <v>27.19</v>
      </c>
      <c r="I6">
        <v>0.13</v>
      </c>
      <c r="J6">
        <f t="shared" si="2"/>
        <v>578.59507171754319</v>
      </c>
      <c r="K6" s="4">
        <f t="shared" si="3"/>
        <v>7.3556454578889291E-2</v>
      </c>
      <c r="L6" s="4">
        <f t="shared" si="4"/>
        <v>1.5743556848538499E-2</v>
      </c>
      <c r="M6">
        <f t="shared" si="6"/>
        <v>21.40336553558809</v>
      </c>
      <c r="O6">
        <f t="shared" si="7"/>
        <v>-5.9426743829385495</v>
      </c>
      <c r="P6">
        <f t="shared" si="5"/>
        <v>-24.36834134461682</v>
      </c>
    </row>
    <row r="7" spans="1:16" x14ac:dyDescent="0.25">
      <c r="A7">
        <v>15</v>
      </c>
      <c r="B7">
        <v>1</v>
      </c>
      <c r="C7">
        <v>0.2</v>
      </c>
      <c r="D7">
        <f t="shared" si="0"/>
        <v>29.41995</v>
      </c>
      <c r="E7">
        <f t="shared" si="1"/>
        <v>1.96133</v>
      </c>
      <c r="F7">
        <v>2</v>
      </c>
      <c r="G7">
        <v>0.03</v>
      </c>
      <c r="H7">
        <v>35.909999999999997</v>
      </c>
      <c r="I7">
        <v>0.13</v>
      </c>
      <c r="J7">
        <f t="shared" si="2"/>
        <v>438.09523809523813</v>
      </c>
      <c r="K7" s="3">
        <f t="shared" si="3"/>
        <v>5.5694792536897804E-2</v>
      </c>
      <c r="L7" s="3">
        <f t="shared" si="4"/>
        <v>1.543066976491789E-2</v>
      </c>
      <c r="M7">
        <f t="shared" si="6"/>
        <v>27.705767562910072</v>
      </c>
      <c r="O7">
        <f>LN(5.25/2*10^(-3))</f>
        <v>-5.9426743829385495</v>
      </c>
      <c r="P7">
        <f t="shared" si="5"/>
        <v>-24.35882582175865</v>
      </c>
    </row>
    <row r="8" spans="1:16" x14ac:dyDescent="0.25">
      <c r="A8">
        <v>10</v>
      </c>
      <c r="B8">
        <v>1</v>
      </c>
      <c r="C8">
        <v>0.2</v>
      </c>
      <c r="D8">
        <f t="shared" si="0"/>
        <v>19.613299999999999</v>
      </c>
      <c r="E8">
        <f t="shared" si="1"/>
        <v>1.96133</v>
      </c>
      <c r="F8">
        <v>2</v>
      </c>
      <c r="G8">
        <v>0.03</v>
      </c>
      <c r="H8">
        <v>59.03</v>
      </c>
      <c r="I8">
        <v>0.13</v>
      </c>
      <c r="J8">
        <f t="shared" si="2"/>
        <v>266.5085549720481</v>
      </c>
      <c r="K8" s="4">
        <f t="shared" si="3"/>
        <v>3.38810774182619E-2</v>
      </c>
      <c r="L8" s="4">
        <f t="shared" si="4"/>
        <v>1.5160804506841615E-2</v>
      </c>
      <c r="M8">
        <f t="shared" si="6"/>
        <v>44.747114501943031</v>
      </c>
      <c r="O8">
        <f t="shared" si="7"/>
        <v>-5.9426743829385495</v>
      </c>
      <c r="P8">
        <f t="shared" si="5"/>
        <v>-24.450390694665092</v>
      </c>
    </row>
    <row r="14" spans="1:16" x14ac:dyDescent="0.25">
      <c r="G14">
        <v>1.8233176276620077E-5</v>
      </c>
    </row>
  </sheetData>
  <sortState ref="A3:L8">
    <sortCondition descending="1" ref="K3:K8"/>
  </sortState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 = 3.85</vt:lpstr>
      <vt:lpstr>d = 3</vt:lpstr>
      <vt:lpstr>d = 5.25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2017-05-06T20:50:17Z</dcterms:modified>
</cp:coreProperties>
</file>