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Лист1" sheetId="1" r:id="rId1"/>
    <sheet name="Лист3" sheetId="4" r:id="rId2"/>
    <sheet name="справочные" sheetId="5" r:id="rId3"/>
    <sheet name="Начальные запас" sheetId="2" r:id="rId4"/>
    <sheet name="Нач печать" sheetId="3" r:id="rId5"/>
  </sheets>
  <calcPr calcId="162913"/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" i="1"/>
  <c r="AE2" i="1" l="1"/>
  <c r="AG2" i="1" s="1"/>
  <c r="AC2" i="1"/>
  <c r="AB2" i="1"/>
  <c r="AD2" i="1" s="1"/>
  <c r="AF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" i="1"/>
  <c r="AA2" i="1" s="1"/>
  <c r="W3" i="1" l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" i="1"/>
  <c r="X2" i="1" s="1"/>
  <c r="Q7" i="1"/>
  <c r="Q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" i="1"/>
  <c r="M3" i="1"/>
  <c r="M4" i="1"/>
  <c r="O4" i="1" s="1"/>
  <c r="M5" i="1"/>
  <c r="O5" i="1" s="1"/>
  <c r="M6" i="1"/>
  <c r="O6" i="1" s="1"/>
  <c r="M7" i="1"/>
  <c r="O7" i="1" s="1"/>
  <c r="M8" i="1"/>
  <c r="O8" i="1" s="1"/>
  <c r="M9" i="1"/>
  <c r="O9" i="1" s="1"/>
  <c r="M10" i="1"/>
  <c r="O10" i="1" s="1"/>
  <c r="M11" i="1"/>
  <c r="M12" i="1"/>
  <c r="O12" i="1" s="1"/>
  <c r="Q12" i="1" s="1"/>
  <c r="M13" i="1"/>
  <c r="O13" i="1" s="1"/>
  <c r="M14" i="1"/>
  <c r="O14" i="1" s="1"/>
  <c r="M15" i="1"/>
  <c r="O15" i="1" s="1"/>
  <c r="M16" i="1"/>
  <c r="O16" i="1" s="1"/>
  <c r="M17" i="1"/>
  <c r="O17" i="1" s="1"/>
  <c r="M18" i="1"/>
  <c r="O18" i="1" s="1"/>
  <c r="M19" i="1"/>
  <c r="M20" i="1"/>
  <c r="O20" i="1" s="1"/>
  <c r="M21" i="1"/>
  <c r="O21" i="1" s="1"/>
  <c r="M2" i="1"/>
  <c r="O2" i="1" s="1"/>
  <c r="O3" i="1"/>
  <c r="O11" i="1"/>
  <c r="O19" i="1"/>
  <c r="V12" i="1" l="1"/>
  <c r="T12" i="1"/>
  <c r="R12" i="1"/>
  <c r="Y12" i="1" s="1"/>
  <c r="P6" i="1"/>
  <c r="Q14" i="1"/>
  <c r="P13" i="1"/>
  <c r="Q18" i="1"/>
  <c r="Q6" i="1"/>
  <c r="P14" i="1"/>
  <c r="V7" i="1"/>
  <c r="T7" i="1"/>
  <c r="P19" i="1"/>
  <c r="Q17" i="1"/>
  <c r="P5" i="1"/>
  <c r="P11" i="1"/>
  <c r="P4" i="1"/>
  <c r="Q16" i="1"/>
  <c r="Q10" i="1"/>
  <c r="Q4" i="1"/>
  <c r="Q2" i="1"/>
  <c r="V20" i="1"/>
  <c r="T20" i="1"/>
  <c r="P21" i="1"/>
  <c r="Q9" i="1"/>
  <c r="P20" i="1"/>
  <c r="R20" i="1" s="1"/>
  <c r="Y20" i="1" s="1"/>
  <c r="U20" i="1"/>
  <c r="P12" i="1"/>
  <c r="U12" i="1"/>
  <c r="P3" i="1"/>
  <c r="U7" i="1"/>
  <c r="Q15" i="1"/>
  <c r="Q8" i="1"/>
  <c r="Q3" i="1"/>
  <c r="P2" i="1"/>
  <c r="V2" i="1"/>
  <c r="Q19" i="1"/>
  <c r="Q11" i="1"/>
  <c r="Q21" i="1"/>
  <c r="Q13" i="1"/>
  <c r="Q5" i="1"/>
  <c r="P18" i="1"/>
  <c r="P10" i="1"/>
  <c r="P17" i="1"/>
  <c r="P9" i="1"/>
  <c r="P16" i="1"/>
  <c r="P8" i="1"/>
  <c r="P15" i="1"/>
  <c r="P7" i="1"/>
  <c r="R7" i="1" s="1"/>
  <c r="Y7" i="1" s="1"/>
  <c r="V11" i="1" l="1"/>
  <c r="T11" i="1"/>
  <c r="U11" i="1" s="1"/>
  <c r="R11" i="1"/>
  <c r="Y11" i="1" s="1"/>
  <c r="V3" i="1"/>
  <c r="T3" i="1"/>
  <c r="U3" i="1" s="1"/>
  <c r="R3" i="1"/>
  <c r="Y3" i="1" s="1"/>
  <c r="V4" i="1"/>
  <c r="T4" i="1"/>
  <c r="U4" i="1" s="1"/>
  <c r="R4" i="1"/>
  <c r="Y4" i="1" s="1"/>
  <c r="V13" i="1"/>
  <c r="R13" i="1"/>
  <c r="Y13" i="1" s="1"/>
  <c r="T13" i="1"/>
  <c r="U13" i="1" s="1"/>
  <c r="V21" i="1"/>
  <c r="R21" i="1"/>
  <c r="Y21" i="1" s="1"/>
  <c r="T21" i="1"/>
  <c r="U21" i="1" s="1"/>
  <c r="V19" i="1"/>
  <c r="T19" i="1"/>
  <c r="U19" i="1" s="1"/>
  <c r="R19" i="1"/>
  <c r="Y19" i="1" s="1"/>
  <c r="V8" i="1"/>
  <c r="T8" i="1"/>
  <c r="U8" i="1" s="1"/>
  <c r="R8" i="1"/>
  <c r="Y8" i="1" s="1"/>
  <c r="R10" i="1"/>
  <c r="Y10" i="1" s="1"/>
  <c r="T10" i="1"/>
  <c r="U10" i="1" s="1"/>
  <c r="V10" i="1"/>
  <c r="R18" i="1"/>
  <c r="Y18" i="1" s="1"/>
  <c r="T18" i="1"/>
  <c r="U18" i="1" s="1"/>
  <c r="V18" i="1"/>
  <c r="V5" i="1"/>
  <c r="R5" i="1"/>
  <c r="Y5" i="1" s="1"/>
  <c r="T5" i="1"/>
  <c r="U5" i="1" s="1"/>
  <c r="V15" i="1"/>
  <c r="T15" i="1"/>
  <c r="U15" i="1" s="1"/>
  <c r="R15" i="1"/>
  <c r="Y15" i="1" s="1"/>
  <c r="V9" i="1"/>
  <c r="R9" i="1"/>
  <c r="Y9" i="1" s="1"/>
  <c r="T9" i="1"/>
  <c r="U9" i="1" s="1"/>
  <c r="R2" i="1"/>
  <c r="Y2" i="1" s="1"/>
  <c r="T2" i="1"/>
  <c r="U2" i="1" s="1"/>
  <c r="V16" i="1"/>
  <c r="T16" i="1"/>
  <c r="U16" i="1" s="1"/>
  <c r="R16" i="1"/>
  <c r="Y16" i="1" s="1"/>
  <c r="V17" i="1"/>
  <c r="R17" i="1"/>
  <c r="Y17" i="1" s="1"/>
  <c r="T17" i="1"/>
  <c r="U17" i="1" s="1"/>
  <c r="R6" i="1"/>
  <c r="Y6" i="1" s="1"/>
  <c r="T6" i="1"/>
  <c r="U6" i="1" s="1"/>
  <c r="V6" i="1"/>
  <c r="R14" i="1"/>
  <c r="Y14" i="1" s="1"/>
  <c r="T14" i="1"/>
  <c r="U14" i="1" s="1"/>
  <c r="V14" i="1"/>
</calcChain>
</file>

<file path=xl/sharedStrings.xml><?xml version="1.0" encoding="utf-8"?>
<sst xmlns="http://schemas.openxmlformats.org/spreadsheetml/2006/main" count="98" uniqueCount="55">
  <si>
    <t>Эксп.</t>
  </si>
  <si>
    <t>err T</t>
  </si>
  <si>
    <t>err d</t>
  </si>
  <si>
    <t>материал</t>
  </si>
  <si>
    <t>err t</t>
  </si>
  <si>
    <t>стекло</t>
  </si>
  <si>
    <t>t с</t>
  </si>
  <si>
    <t>сталь</t>
  </si>
  <si>
    <t>err p_ж</t>
  </si>
  <si>
    <t>err p мат</t>
  </si>
  <si>
    <t>Re</t>
  </si>
  <si>
    <t>err l</t>
  </si>
  <si>
    <t>v err</t>
  </si>
  <si>
    <t>eta</t>
  </si>
  <si>
    <t>err eta</t>
  </si>
  <si>
    <t>l м</t>
  </si>
  <si>
    <t>v м/с</t>
  </si>
  <si>
    <t>d м</t>
  </si>
  <si>
    <t>T К</t>
  </si>
  <si>
    <t>p мат кг/м</t>
  </si>
  <si>
    <t>p_ж кг/м</t>
  </si>
  <si>
    <t>tau</t>
  </si>
  <si>
    <t>S</t>
  </si>
  <si>
    <t>ln eta</t>
  </si>
  <si>
    <t>1/T /10^3</t>
  </si>
  <si>
    <t xml:space="preserve">1/T </t>
  </si>
  <si>
    <t>err ln eta</t>
  </si>
  <si>
    <t>err 1/T</t>
  </si>
  <si>
    <t>err 1/T /10^3</t>
  </si>
  <si>
    <t>W/k</t>
  </si>
  <si>
    <t>err W/k</t>
  </si>
  <si>
    <t>W</t>
  </si>
  <si>
    <t>err W</t>
  </si>
  <si>
    <t>W эв</t>
  </si>
  <si>
    <t>err W эв</t>
  </si>
  <si>
    <t>T, °C</t>
  </si>
  <si>
    <t>№ эксп.</t>
  </si>
  <si>
    <t>d, мм</t>
  </si>
  <si>
    <t>t, с</t>
  </si>
  <si>
    <r>
      <t>ρ</t>
    </r>
    <r>
      <rPr>
        <vertAlign val="subscript"/>
        <sz val="11"/>
        <color theme="1"/>
        <rFont val="Calibri"/>
        <family val="2"/>
        <charset val="204"/>
        <scheme val="minor"/>
      </rPr>
      <t>ж</t>
    </r>
    <r>
      <rPr>
        <sz val="11"/>
        <color theme="1"/>
        <rFont val="Calibri"/>
        <family val="2"/>
        <scheme val="minor"/>
      </rPr>
      <t>, г/см</t>
    </r>
  </si>
  <si>
    <r>
      <t>ρ</t>
    </r>
    <r>
      <rPr>
        <vertAlign val="subscript"/>
        <sz val="11"/>
        <color theme="1"/>
        <rFont val="Calibri"/>
        <family val="2"/>
        <charset val="204"/>
        <scheme val="minor"/>
      </rPr>
      <t>мат</t>
    </r>
    <r>
      <rPr>
        <sz val="11"/>
        <color theme="1"/>
        <rFont val="Calibri"/>
        <family val="2"/>
        <scheme val="minor"/>
      </rPr>
      <t>, г/см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</si>
  <si>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, °C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</si>
  <si>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d</t>
    </r>
    <r>
      <rPr>
        <sz val="11"/>
        <color theme="1"/>
        <rFont val="Calibri"/>
        <family val="2"/>
        <charset val="204"/>
        <scheme val="minor"/>
      </rPr>
      <t>, мм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</si>
  <si>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t</t>
    </r>
    <r>
      <rPr>
        <sz val="11"/>
        <color theme="1"/>
        <rFont val="Calibri"/>
        <family val="2"/>
        <charset val="204"/>
        <scheme val="minor"/>
      </rPr>
      <t>, с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</si>
  <si>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ρ</t>
    </r>
    <r>
      <rPr>
        <vertAlign val="subscript"/>
        <sz val="8"/>
        <color theme="1"/>
        <rFont val="Calibri"/>
        <family val="2"/>
        <charset val="204"/>
        <scheme val="minor"/>
      </rPr>
      <t>ж</t>
    </r>
    <r>
      <rPr>
        <sz val="11"/>
        <color theme="1"/>
        <rFont val="Calibri"/>
        <family val="2"/>
        <charset val="204"/>
        <scheme val="minor"/>
      </rPr>
      <t>, г/см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</si>
  <si>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p</t>
    </r>
    <r>
      <rPr>
        <vertAlign val="subscript"/>
        <sz val="8"/>
        <color theme="1"/>
        <rFont val="Calibri"/>
        <family val="2"/>
        <charset val="204"/>
        <scheme val="minor"/>
      </rPr>
      <t>мат</t>
    </r>
    <r>
      <rPr>
        <sz val="11"/>
        <color theme="1"/>
        <rFont val="Calibri"/>
        <family val="2"/>
        <charset val="204"/>
        <scheme val="minor"/>
      </rPr>
      <t>, г/см</t>
    </r>
  </si>
  <si>
    <t>l, см</t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</si>
  <si>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l</t>
    </r>
    <r>
      <rPr>
        <sz val="11"/>
        <color theme="1"/>
        <rFont val="Calibri"/>
        <family val="2"/>
        <charset val="204"/>
        <scheme val="minor"/>
      </rPr>
      <t>, см</t>
    </r>
  </si>
  <si>
    <t>η, Па·с</t>
  </si>
  <si>
    <r>
      <t>v</t>
    </r>
    <r>
      <rPr>
        <vertAlign val="subscript"/>
        <sz val="11"/>
        <color theme="1"/>
        <rFont val="Calibri"/>
        <family val="2"/>
        <charset val="204"/>
        <scheme val="minor"/>
      </rPr>
      <t>уст</t>
    </r>
    <r>
      <rPr>
        <sz val="11"/>
        <color theme="1"/>
        <rFont val="Calibri"/>
        <family val="2"/>
        <scheme val="minor"/>
      </rPr>
      <t>, см/с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</si>
  <si>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v</t>
    </r>
    <r>
      <rPr>
        <vertAlign val="subscript"/>
        <sz val="8"/>
        <color theme="1"/>
        <rFont val="Calibri"/>
        <family val="2"/>
        <charset val="204"/>
        <scheme val="minor"/>
      </rPr>
      <t>уст</t>
    </r>
    <r>
      <rPr>
        <sz val="11"/>
        <color theme="1"/>
        <rFont val="Calibri"/>
        <family val="2"/>
        <scheme val="minor"/>
      </rPr>
      <t>, см/c</t>
    </r>
  </si>
  <si>
    <r>
      <t>σ</t>
    </r>
    <r>
      <rPr>
        <vertAlign val="subscript"/>
        <sz val="11"/>
        <color theme="1"/>
        <rFont val="Calibri"/>
        <family val="2"/>
        <charset val="204"/>
        <scheme val="minor"/>
      </rPr>
      <t>η</t>
    </r>
    <r>
      <rPr>
        <sz val="11"/>
        <color theme="1"/>
        <rFont val="Calibri"/>
        <family val="2"/>
        <scheme val="minor"/>
      </rPr>
      <t>, Па·с</t>
    </r>
  </si>
  <si>
    <r>
      <t>S, ·10</t>
    </r>
    <r>
      <rPr>
        <vertAlign val="superscript"/>
        <sz val="11"/>
        <color theme="1"/>
        <rFont val="Calibri"/>
        <family val="2"/>
        <charset val="204"/>
        <scheme val="minor"/>
      </rPr>
      <t>-3</t>
    </r>
    <r>
      <rPr>
        <sz val="11"/>
        <color theme="1"/>
        <rFont val="Calibri"/>
        <family val="2"/>
        <scheme val="minor"/>
      </rPr>
      <t xml:space="preserve"> м</t>
    </r>
  </si>
  <si>
    <r>
      <t>τ, ·10</t>
    </r>
    <r>
      <rPr>
        <vertAlign val="superscript"/>
        <sz val="11"/>
        <color theme="1"/>
        <rFont val="Calibri"/>
        <family val="2"/>
        <charset val="204"/>
        <scheme val="minor"/>
      </rPr>
      <t>-3</t>
    </r>
    <r>
      <rPr>
        <sz val="11"/>
        <color theme="1"/>
        <rFont val="Calibri"/>
        <family val="2"/>
        <scheme val="minor"/>
      </rPr>
      <t xml:space="preserve"> с</t>
    </r>
  </si>
  <si>
    <t>T, 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</si>
</sst>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8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6" fontId="0" fillId="0" borderId="0" xfId="0" applyNumberFormat="1"/>
    <xf numFmtId="167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5" fontId="0" fillId="0" borderId="2" xfId="0" applyNumberFormat="1" applyBorder="1"/>
    <xf numFmtId="165" fontId="0" fillId="0" borderId="3" xfId="0" applyNumberFormat="1" applyBorder="1"/>
    <xf numFmtId="164" fontId="0" fillId="0" borderId="2" xfId="0" applyNumberFormat="1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Fill="1" applyBorder="1"/>
    <xf numFmtId="168" fontId="0" fillId="0" borderId="2" xfId="0" applyNumberFormat="1" applyBorder="1"/>
    <xf numFmtId="168" fontId="0" fillId="0" borderId="3" xfId="0" applyNumberFormat="1" applyBorder="1"/>
    <xf numFmtId="164" fontId="0" fillId="0" borderId="3" xfId="0" applyNumberFormat="1" applyBorder="1"/>
    <xf numFmtId="1" fontId="0" fillId="0" borderId="2" xfId="0" applyNumberFormat="1" applyFill="1" applyBorder="1"/>
    <xf numFmtId="1" fontId="0" fillId="0" borderId="3" xfId="0" applyNumberFormat="1" applyFill="1" applyBorder="1"/>
    <xf numFmtId="0" fontId="0" fillId="0" borderId="4" xfId="0" applyFill="1" applyBorder="1"/>
    <xf numFmtId="0" fontId="0" fillId="0" borderId="5" xfId="0" applyFill="1" applyBorder="1"/>
    <xf numFmtId="165" fontId="0" fillId="0" borderId="0" xfId="0" applyNumberFormat="1"/>
    <xf numFmtId="1" fontId="0" fillId="0" borderId="0" xfId="0" applyNumberFormat="1"/>
    <xf numFmtId="169" fontId="0" fillId="0" borderId="0" xfId="0" applyNumberFormat="1"/>
    <xf numFmtId="0" fontId="0" fillId="0" borderId="0" xfId="0" applyNumberFormat="1"/>
    <xf numFmtId="0" fontId="0" fillId="0" borderId="6" xfId="0" applyBorder="1" applyAlignment="1">
      <alignment horizontal="center"/>
    </xf>
    <xf numFmtId="0" fontId="0" fillId="0" borderId="6" xfId="0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4" fontId="0" fillId="0" borderId="6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0" fillId="0" borderId="9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2" fontId="0" fillId="0" borderId="11" xfId="0" applyNumberForma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2" fontId="0" fillId="0" borderId="17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0" xfId="0" applyBorder="1"/>
    <xf numFmtId="2" fontId="0" fillId="0" borderId="14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66" fontId="0" fillId="0" borderId="16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0" xfId="0" applyBorder="1" applyAlignment="1">
      <alignment horizontal="center"/>
    </xf>
    <xf numFmtId="165" fontId="0" fillId="0" borderId="14" xfId="0" applyNumberForma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zoomScale="70" zoomScaleNormal="70" workbookViewId="0">
      <selection activeCell="S2" sqref="S2:S21"/>
    </sheetView>
  </sheetViews>
  <sheetFormatPr defaultRowHeight="14.5" x14ac:dyDescent="0.35"/>
  <cols>
    <col min="6" max="6" width="10" customWidth="1"/>
    <col min="11" max="11" width="10.54296875" customWidth="1"/>
    <col min="16" max="16" width="10.54296875" bestFit="1" customWidth="1"/>
    <col min="17" max="17" width="12" bestFit="1" customWidth="1"/>
    <col min="21" max="21" width="11.81640625" bestFit="1" customWidth="1"/>
    <col min="26" max="26" width="11.81640625" bestFit="1" customWidth="1"/>
    <col min="27" max="27" width="11.54296875" customWidth="1"/>
    <col min="30" max="31" width="11.81640625" bestFit="1" customWidth="1"/>
  </cols>
  <sheetData>
    <row r="1" spans="1:33" ht="15" thickBot="1" x14ac:dyDescent="0.4">
      <c r="A1" s="3" t="s">
        <v>0</v>
      </c>
      <c r="B1" s="3" t="s">
        <v>18</v>
      </c>
      <c r="C1" s="3" t="s">
        <v>1</v>
      </c>
      <c r="D1" s="3" t="s">
        <v>17</v>
      </c>
      <c r="E1" s="3" t="s">
        <v>2</v>
      </c>
      <c r="F1" s="3" t="s">
        <v>3</v>
      </c>
      <c r="G1" s="3" t="s">
        <v>6</v>
      </c>
      <c r="H1" s="3" t="s">
        <v>4</v>
      </c>
      <c r="I1" s="10" t="s">
        <v>20</v>
      </c>
      <c r="J1" s="10" t="s">
        <v>8</v>
      </c>
      <c r="K1" s="10" t="s">
        <v>19</v>
      </c>
      <c r="L1" s="10" t="s">
        <v>9</v>
      </c>
      <c r="M1" s="10" t="s">
        <v>15</v>
      </c>
      <c r="N1" s="10" t="s">
        <v>11</v>
      </c>
      <c r="O1" s="9" t="s">
        <v>16</v>
      </c>
      <c r="P1" s="9" t="s">
        <v>12</v>
      </c>
      <c r="Q1" s="9" t="s">
        <v>13</v>
      </c>
      <c r="R1" s="9" t="s">
        <v>14</v>
      </c>
      <c r="S1" s="9" t="s">
        <v>10</v>
      </c>
      <c r="T1" s="9" t="s">
        <v>21</v>
      </c>
      <c r="U1" s="9" t="s">
        <v>22</v>
      </c>
      <c r="V1" s="9" t="s">
        <v>23</v>
      </c>
      <c r="W1" s="9" t="s">
        <v>25</v>
      </c>
      <c r="X1" s="9" t="s">
        <v>24</v>
      </c>
      <c r="Y1" s="17" t="s">
        <v>26</v>
      </c>
      <c r="Z1" s="18" t="s">
        <v>27</v>
      </c>
      <c r="AA1" s="18" t="s">
        <v>28</v>
      </c>
      <c r="AB1" s="9" t="s">
        <v>29</v>
      </c>
      <c r="AC1" s="9" t="s">
        <v>30</v>
      </c>
      <c r="AD1" s="9" t="s">
        <v>31</v>
      </c>
      <c r="AE1" s="9" t="s">
        <v>32</v>
      </c>
      <c r="AF1" s="9" t="s">
        <v>33</v>
      </c>
      <c r="AG1" s="9" t="s">
        <v>34</v>
      </c>
    </row>
    <row r="2" spans="1:33" x14ac:dyDescent="0.35">
      <c r="A2" s="4">
        <v>11</v>
      </c>
      <c r="B2" s="8">
        <v>299.34999999999997</v>
      </c>
      <c r="C2" s="4">
        <v>0.1</v>
      </c>
      <c r="D2" s="12">
        <v>2.15E-3</v>
      </c>
      <c r="E2" s="4">
        <f>0.005/1000</f>
        <v>5.0000000000000004E-6</v>
      </c>
      <c r="F2" s="4" t="s">
        <v>5</v>
      </c>
      <c r="G2" s="8">
        <v>10.53</v>
      </c>
      <c r="H2" s="4">
        <v>0.3</v>
      </c>
      <c r="I2" s="6">
        <v>1257.7059999999999</v>
      </c>
      <c r="J2" s="9">
        <v>5</v>
      </c>
      <c r="K2" s="9">
        <v>2500</v>
      </c>
      <c r="L2" s="9">
        <v>100</v>
      </c>
      <c r="M2" s="9">
        <f>10/100</f>
        <v>0.1</v>
      </c>
      <c r="N2" s="9">
        <f>0.05/100</f>
        <v>5.0000000000000001E-4</v>
      </c>
      <c r="O2">
        <f>M2/G2</f>
        <v>9.4966761633428314E-3</v>
      </c>
      <c r="P2" s="1">
        <f>O2*SQRT((N2/M2)^2+(H2/G2)^2)</f>
        <v>2.7469564230758764E-4</v>
      </c>
      <c r="Q2">
        <f t="shared" ref="Q2:Q21" si="0">2/9*(9.8*(D2^2/4))*((K2-I2)/(O2))</f>
        <v>0.32921775517995</v>
      </c>
      <c r="R2">
        <f>Q2*SQRT(4*(E2/D2)^2+((J2^2+L2^2)/(K2-I2)^2)+(P2/O2)^2)</f>
        <v>2.8232527938716875E-2</v>
      </c>
      <c r="S2">
        <f>O2*(D2/2)*I2/Q2</f>
        <v>3.9001021005009344E-2</v>
      </c>
      <c r="T2">
        <f>2/9*(D2^2/4)*K2/Q2</f>
        <v>1.9501192714772172E-3</v>
      </c>
      <c r="U2">
        <f>O2*T2</f>
        <v>1.8519651201113175E-5</v>
      </c>
      <c r="V2">
        <f>LN(Q2)</f>
        <v>-1.1110358773081397</v>
      </c>
      <c r="W2">
        <f>1/B2</f>
        <v>3.340571237681644E-3</v>
      </c>
      <c r="X2">
        <f>W2*1000</f>
        <v>3.3405712376816439</v>
      </c>
      <c r="Y2">
        <f>R2/Q2</f>
        <v>8.575639525664408E-2</v>
      </c>
      <c r="Z2" s="4">
        <f>(1/B2^2)*C2</f>
        <v>1.115941619402587E-6</v>
      </c>
      <c r="AA2" s="4">
        <f>Z2*1000</f>
        <v>1.115941619402587E-3</v>
      </c>
      <c r="AB2" s="20">
        <f>5.31843*1000</f>
        <v>5318.43</v>
      </c>
      <c r="AC2" s="20">
        <f>0.05743*1000</f>
        <v>57.43</v>
      </c>
      <c r="AD2" s="21">
        <f>1.38064853/10^23*AB2</f>
        <v>7.3428825614079021E-20</v>
      </c>
      <c r="AE2" s="22">
        <f>1.38064853/10^23*AC2</f>
        <v>7.9290645077900012E-22</v>
      </c>
      <c r="AF2" s="19">
        <f>AD2/(1.602176565*10^(-19))</f>
        <v>0.45830670113489663</v>
      </c>
      <c r="AG2" s="19">
        <f>AE2/(1.602176565*10^(-19))</f>
        <v>4.9489330208683973E-3</v>
      </c>
    </row>
    <row r="3" spans="1:33" x14ac:dyDescent="0.35">
      <c r="A3" s="4">
        <v>12</v>
      </c>
      <c r="B3" s="8">
        <v>299.34999999999997</v>
      </c>
      <c r="C3" s="4">
        <v>0.1</v>
      </c>
      <c r="D3" s="12">
        <v>8.0000000000000004E-4</v>
      </c>
      <c r="E3" s="4">
        <f t="shared" ref="E3:E21" si="1">0.005/1000</f>
        <v>5.0000000000000004E-6</v>
      </c>
      <c r="F3" s="4" t="s">
        <v>7</v>
      </c>
      <c r="G3" s="6">
        <v>15.1</v>
      </c>
      <c r="H3" s="4">
        <v>1.7000000000000001E-2</v>
      </c>
      <c r="I3" s="6">
        <v>1257.7059999999999</v>
      </c>
      <c r="J3" s="9">
        <v>5</v>
      </c>
      <c r="K3" s="15">
        <v>7800</v>
      </c>
      <c r="L3" s="9">
        <v>100</v>
      </c>
      <c r="M3" s="9">
        <f t="shared" ref="M3:M21" si="2">10/100</f>
        <v>0.1</v>
      </c>
      <c r="N3" s="9">
        <f t="shared" ref="N3:N21" si="3">0.05/100</f>
        <v>5.0000000000000001E-4</v>
      </c>
      <c r="O3">
        <f t="shared" ref="O3:O21" si="4">M3/G3</f>
        <v>6.6225165562913916E-3</v>
      </c>
      <c r="P3" s="2">
        <f t="shared" ref="P3:P21" si="5">O3*SQRT((N3/M3)^2+(H3/G3)^2)</f>
        <v>3.3941601185601558E-5</v>
      </c>
      <c r="Q3">
        <f t="shared" si="0"/>
        <v>0.34422352573155546</v>
      </c>
      <c r="R3">
        <f t="shared" ref="R3:R21" si="6">Q3*SQRT(4*(E3/D3)^2+((J3^2+L3^2)/(K3-I3)^2)+(P3/O3)^2)</f>
        <v>7.0270317426011277E-3</v>
      </c>
      <c r="S3">
        <f t="shared" ref="S3:S21" si="7">O3*(D3/2)*I3/Q3</f>
        <v>9.6788025051403083E-3</v>
      </c>
      <c r="T3">
        <f t="shared" ref="T3:T21" si="8">2/9*(D3^2/4)*K3/Q3</f>
        <v>8.0567803360893236E-4</v>
      </c>
      <c r="U3">
        <f t="shared" ref="U3:U21" si="9">O3*T3</f>
        <v>5.3356161166154472E-6</v>
      </c>
      <c r="V3">
        <f t="shared" ref="V3:V21" si="10">LN(Q3)</f>
        <v>-1.0664640485236643</v>
      </c>
      <c r="W3">
        <f t="shared" ref="W3:W21" si="11">1/B3</f>
        <v>3.340571237681644E-3</v>
      </c>
      <c r="X3">
        <f t="shared" ref="X3:X21" si="12">W3*1000</f>
        <v>3.3405712376816439</v>
      </c>
      <c r="Y3">
        <f t="shared" ref="Y3:Y21" si="13">R3/Q3</f>
        <v>2.041415306425394E-2</v>
      </c>
      <c r="Z3" s="4">
        <f t="shared" ref="Z3:Z21" si="14">(1/B3^2)*C3</f>
        <v>1.115941619402587E-6</v>
      </c>
      <c r="AA3" s="4">
        <f t="shared" ref="AA3:AA21" si="15">Z3*1000</f>
        <v>1.115941619402587E-3</v>
      </c>
    </row>
    <row r="4" spans="1:33" x14ac:dyDescent="0.35">
      <c r="A4" s="4">
        <v>13</v>
      </c>
      <c r="B4" s="8">
        <v>299.34999999999997</v>
      </c>
      <c r="C4" s="4">
        <v>0.1</v>
      </c>
      <c r="D4" s="12">
        <v>2.1000000000000003E-3</v>
      </c>
      <c r="E4" s="4">
        <f t="shared" si="1"/>
        <v>5.0000000000000004E-6</v>
      </c>
      <c r="F4" s="4" t="s">
        <v>5</v>
      </c>
      <c r="G4" s="6">
        <v>9.9333332999999993</v>
      </c>
      <c r="H4" s="4">
        <v>1.7000000000000001E-2</v>
      </c>
      <c r="I4" s="6">
        <v>1257.7059999999999</v>
      </c>
      <c r="J4" s="9">
        <v>5</v>
      </c>
      <c r="K4" s="9">
        <v>2500</v>
      </c>
      <c r="L4" s="9">
        <v>100</v>
      </c>
      <c r="M4" s="9">
        <f t="shared" si="2"/>
        <v>0.1</v>
      </c>
      <c r="N4" s="9">
        <f t="shared" si="3"/>
        <v>5.0000000000000001E-4</v>
      </c>
      <c r="O4">
        <f t="shared" si="4"/>
        <v>1.0067114127741994E-2</v>
      </c>
      <c r="P4" s="2">
        <f t="shared" si="5"/>
        <v>5.3202504822688314E-5</v>
      </c>
      <c r="Q4">
        <f t="shared" si="0"/>
        <v>0.29628628980975075</v>
      </c>
      <c r="R4">
        <f t="shared" si="6"/>
        <v>2.3972561880095163E-2</v>
      </c>
      <c r="S4">
        <f t="shared" si="7"/>
        <v>4.4870599114592055E-2</v>
      </c>
      <c r="T4">
        <f t="shared" si="8"/>
        <v>2.0672573151909739E-3</v>
      </c>
      <c r="U4">
        <f t="shared" si="9"/>
        <v>2.0811315323437037E-5</v>
      </c>
      <c r="V4">
        <f t="shared" si="10"/>
        <v>-1.2164290967868676</v>
      </c>
      <c r="W4">
        <f t="shared" si="11"/>
        <v>3.340571237681644E-3</v>
      </c>
      <c r="X4">
        <f t="shared" si="12"/>
        <v>3.3405712376816439</v>
      </c>
      <c r="Y4">
        <f t="shared" si="13"/>
        <v>8.0910128833461228E-2</v>
      </c>
      <c r="Z4" s="4">
        <f t="shared" si="14"/>
        <v>1.115941619402587E-6</v>
      </c>
      <c r="AA4" s="4">
        <f t="shared" si="15"/>
        <v>1.115941619402587E-3</v>
      </c>
    </row>
    <row r="5" spans="1:33" x14ac:dyDescent="0.35">
      <c r="A5" s="4">
        <v>14</v>
      </c>
      <c r="B5" s="8">
        <v>299.34999999999997</v>
      </c>
      <c r="C5" s="4">
        <v>0.1</v>
      </c>
      <c r="D5" s="12">
        <v>4.0000000000000002E-4</v>
      </c>
      <c r="E5" s="4">
        <f t="shared" si="1"/>
        <v>5.0000000000000004E-6</v>
      </c>
      <c r="F5" s="4" t="s">
        <v>7</v>
      </c>
      <c r="G5" s="6">
        <v>13.4666</v>
      </c>
      <c r="H5" s="4">
        <v>1.7000000000000001E-2</v>
      </c>
      <c r="I5" s="6">
        <v>1257.7059999999999</v>
      </c>
      <c r="J5" s="9">
        <v>5</v>
      </c>
      <c r="K5" s="15">
        <v>7800</v>
      </c>
      <c r="L5" s="9">
        <v>100</v>
      </c>
      <c r="M5" s="9">
        <f t="shared" si="2"/>
        <v>0.1</v>
      </c>
      <c r="N5" s="9">
        <f t="shared" si="3"/>
        <v>5.0000000000000001E-4</v>
      </c>
      <c r="O5">
        <f t="shared" si="4"/>
        <v>7.4257793355412653E-3</v>
      </c>
      <c r="P5" s="2">
        <f t="shared" si="5"/>
        <v>3.8293995647759918E-5</v>
      </c>
      <c r="Q5">
        <f t="shared" si="0"/>
        <v>7.6747028669148426E-2</v>
      </c>
      <c r="R5">
        <f t="shared" si="6"/>
        <v>2.2841929306320419E-3</v>
      </c>
      <c r="S5">
        <f t="shared" si="7"/>
        <v>2.4338264000416297E-2</v>
      </c>
      <c r="T5">
        <f t="shared" si="8"/>
        <v>9.0340088125398228E-4</v>
      </c>
      <c r="U5">
        <f t="shared" si="9"/>
        <v>6.7084555957255898E-6</v>
      </c>
      <c r="V5">
        <f t="shared" si="10"/>
        <v>-2.5672406076727423</v>
      </c>
      <c r="W5">
        <f t="shared" si="11"/>
        <v>3.340571237681644E-3</v>
      </c>
      <c r="X5">
        <f t="shared" si="12"/>
        <v>3.3405712376816439</v>
      </c>
      <c r="Y5">
        <f t="shared" si="13"/>
        <v>2.9762623651256294E-2</v>
      </c>
      <c r="Z5" s="4">
        <f t="shared" si="14"/>
        <v>1.115941619402587E-6</v>
      </c>
      <c r="AA5" s="4">
        <f t="shared" si="15"/>
        <v>1.115941619402587E-3</v>
      </c>
    </row>
    <row r="6" spans="1:33" x14ac:dyDescent="0.35">
      <c r="A6" s="4">
        <v>21</v>
      </c>
      <c r="B6" s="8">
        <v>303.54999999999995</v>
      </c>
      <c r="C6" s="4">
        <v>0.1</v>
      </c>
      <c r="D6" s="12">
        <v>2.1000000000000003E-3</v>
      </c>
      <c r="E6" s="4">
        <f t="shared" si="1"/>
        <v>5.0000000000000004E-6</v>
      </c>
      <c r="F6" s="4" t="s">
        <v>5</v>
      </c>
      <c r="G6" s="6">
        <v>8.1333000000000002</v>
      </c>
      <c r="H6" s="4">
        <v>1.7000000000000001E-2</v>
      </c>
      <c r="I6" s="6">
        <v>1256.152</v>
      </c>
      <c r="J6" s="9">
        <v>5</v>
      </c>
      <c r="K6" s="9">
        <v>2500</v>
      </c>
      <c r="L6" s="9">
        <v>100</v>
      </c>
      <c r="M6" s="9">
        <f t="shared" si="2"/>
        <v>0.1</v>
      </c>
      <c r="N6" s="9">
        <f t="shared" si="3"/>
        <v>5.0000000000000001E-4</v>
      </c>
      <c r="O6">
        <f t="shared" si="4"/>
        <v>1.2295132357099824E-2</v>
      </c>
      <c r="P6" s="2">
        <f t="shared" si="5"/>
        <v>6.6631020530263314E-5</v>
      </c>
      <c r="Q6">
        <f t="shared" si="0"/>
        <v>0.24289930041098404</v>
      </c>
      <c r="R6">
        <f t="shared" si="6"/>
        <v>1.963081405410582E-2</v>
      </c>
      <c r="S6">
        <f t="shared" si="7"/>
        <v>6.6763398775660343E-2</v>
      </c>
      <c r="T6">
        <f t="shared" si="8"/>
        <v>2.5216210955060557E-3</v>
      </c>
      <c r="U6">
        <f t="shared" si="9"/>
        <v>3.1003665123702013E-5</v>
      </c>
      <c r="V6">
        <f t="shared" si="10"/>
        <v>-1.4151083231305497</v>
      </c>
      <c r="W6">
        <f t="shared" si="11"/>
        <v>3.2943501894251363E-3</v>
      </c>
      <c r="X6">
        <f t="shared" si="12"/>
        <v>3.2943501894251361</v>
      </c>
      <c r="Y6">
        <f t="shared" si="13"/>
        <v>8.0818734433942829E-2</v>
      </c>
      <c r="Z6" s="4">
        <f t="shared" si="14"/>
        <v>1.0852743170565432E-6</v>
      </c>
      <c r="AA6" s="4">
        <f t="shared" si="15"/>
        <v>1.0852743170565431E-3</v>
      </c>
    </row>
    <row r="7" spans="1:33" x14ac:dyDescent="0.35">
      <c r="A7" s="4">
        <v>22</v>
      </c>
      <c r="B7" s="8">
        <v>303.54999999999995</v>
      </c>
      <c r="C7" s="4">
        <v>0.1</v>
      </c>
      <c r="D7" s="12">
        <v>7.5000000000000002E-4</v>
      </c>
      <c r="E7" s="4">
        <f t="shared" si="1"/>
        <v>5.0000000000000004E-6</v>
      </c>
      <c r="F7" s="4" t="s">
        <v>7</v>
      </c>
      <c r="G7" s="6">
        <v>14.833299999999999</v>
      </c>
      <c r="H7" s="4">
        <v>1.7000000000000001E-2</v>
      </c>
      <c r="I7" s="6">
        <v>1256.152</v>
      </c>
      <c r="J7" s="9">
        <v>5</v>
      </c>
      <c r="K7" s="15">
        <v>7800</v>
      </c>
      <c r="L7" s="9">
        <v>100</v>
      </c>
      <c r="M7" s="9">
        <f t="shared" si="2"/>
        <v>0.1</v>
      </c>
      <c r="N7" s="9">
        <f t="shared" si="3"/>
        <v>5.0000000000000001E-4</v>
      </c>
      <c r="O7">
        <f t="shared" si="4"/>
        <v>6.7415881833442328E-3</v>
      </c>
      <c r="P7" s="2">
        <f t="shared" si="5"/>
        <v>3.4582097762060961E-5</v>
      </c>
      <c r="Q7">
        <f t="shared" si="0"/>
        <v>0.29726726039884993</v>
      </c>
      <c r="R7">
        <f t="shared" si="6"/>
        <v>6.2227643835559921E-3</v>
      </c>
      <c r="S7">
        <f t="shared" si="7"/>
        <v>1.0682886169908909E-2</v>
      </c>
      <c r="T7">
        <f t="shared" si="8"/>
        <v>8.1996920775249623E-4</v>
      </c>
      <c r="U7">
        <f t="shared" si="9"/>
        <v>5.5278947216903605E-6</v>
      </c>
      <c r="V7">
        <f t="shared" si="10"/>
        <v>-1.2131236781539203</v>
      </c>
      <c r="W7">
        <f t="shared" si="11"/>
        <v>3.2943501894251363E-3</v>
      </c>
      <c r="X7">
        <f t="shared" si="12"/>
        <v>3.2943501894251361</v>
      </c>
      <c r="Y7">
        <f t="shared" si="13"/>
        <v>2.0933231514317367E-2</v>
      </c>
      <c r="Z7" s="4">
        <f t="shared" si="14"/>
        <v>1.0852743170565432E-6</v>
      </c>
      <c r="AA7" s="4">
        <f t="shared" si="15"/>
        <v>1.0852743170565431E-3</v>
      </c>
    </row>
    <row r="8" spans="1:33" x14ac:dyDescent="0.35">
      <c r="A8" s="4">
        <v>23</v>
      </c>
      <c r="B8" s="8">
        <v>303.54999999999995</v>
      </c>
      <c r="C8" s="4">
        <v>0.1</v>
      </c>
      <c r="D8" s="12">
        <v>2.15E-3</v>
      </c>
      <c r="E8" s="4">
        <f t="shared" si="1"/>
        <v>5.0000000000000004E-6</v>
      </c>
      <c r="F8" s="4" t="s">
        <v>5</v>
      </c>
      <c r="G8" s="6">
        <v>7.6666600000000003</v>
      </c>
      <c r="H8" s="4">
        <v>1.7000000000000001E-2</v>
      </c>
      <c r="I8" s="6">
        <v>1256.152</v>
      </c>
      <c r="J8" s="9">
        <v>5</v>
      </c>
      <c r="K8" s="9">
        <v>2500</v>
      </c>
      <c r="L8" s="9">
        <v>100</v>
      </c>
      <c r="M8" s="9">
        <f t="shared" si="2"/>
        <v>0.1</v>
      </c>
      <c r="N8" s="9">
        <f t="shared" si="3"/>
        <v>5.0000000000000001E-4</v>
      </c>
      <c r="O8">
        <f t="shared" si="4"/>
        <v>1.3043489603034438E-2</v>
      </c>
      <c r="P8" s="2">
        <f t="shared" si="5"/>
        <v>7.1343038680035342E-5</v>
      </c>
      <c r="Q8">
        <f t="shared" si="0"/>
        <v>0.23999600157653211</v>
      </c>
      <c r="R8">
        <f t="shared" si="6"/>
        <v>1.9395439012906347E-2</v>
      </c>
      <c r="S8">
        <f t="shared" si="7"/>
        <v>7.3390601728843791E-2</v>
      </c>
      <c r="T8">
        <f t="shared" si="8"/>
        <v>2.675102437838564E-3</v>
      </c>
      <c r="U8">
        <f t="shared" si="9"/>
        <v>3.4892670834999391E-5</v>
      </c>
      <c r="V8">
        <f t="shared" si="10"/>
        <v>-1.4271330158767095</v>
      </c>
      <c r="W8">
        <f t="shared" si="11"/>
        <v>3.2943501894251363E-3</v>
      </c>
      <c r="X8">
        <f t="shared" si="12"/>
        <v>3.2943501894251361</v>
      </c>
      <c r="Y8">
        <f t="shared" si="13"/>
        <v>8.081567561750129E-2</v>
      </c>
      <c r="Z8" s="4">
        <f t="shared" si="14"/>
        <v>1.0852743170565432E-6</v>
      </c>
      <c r="AA8" s="4">
        <f t="shared" si="15"/>
        <v>1.0852743170565431E-3</v>
      </c>
    </row>
    <row r="9" spans="1:33" x14ac:dyDescent="0.35">
      <c r="A9" s="4">
        <v>24</v>
      </c>
      <c r="B9" s="8">
        <v>303.54999999999995</v>
      </c>
      <c r="C9" s="4">
        <v>0.1</v>
      </c>
      <c r="D9" s="12">
        <v>9.5E-4</v>
      </c>
      <c r="E9" s="4">
        <f t="shared" si="1"/>
        <v>5.0000000000000004E-6</v>
      </c>
      <c r="F9" s="4" t="s">
        <v>7</v>
      </c>
      <c r="G9" s="6">
        <v>7.9333299999999998</v>
      </c>
      <c r="H9" s="4">
        <v>1.7000000000000001E-2</v>
      </c>
      <c r="I9" s="6">
        <v>1256.152</v>
      </c>
      <c r="J9" s="9">
        <v>5</v>
      </c>
      <c r="K9" s="15">
        <v>7800</v>
      </c>
      <c r="L9" s="9">
        <v>100</v>
      </c>
      <c r="M9" s="9">
        <f t="shared" si="2"/>
        <v>0.1</v>
      </c>
      <c r="N9" s="9">
        <f t="shared" si="3"/>
        <v>5.0000000000000001E-4</v>
      </c>
      <c r="O9">
        <f t="shared" si="4"/>
        <v>1.2605047313045091E-2</v>
      </c>
      <c r="P9" s="2">
        <f t="shared" si="5"/>
        <v>6.8569418988361557E-5</v>
      </c>
      <c r="Q9">
        <f t="shared" si="0"/>
        <v>0.25508769180854884</v>
      </c>
      <c r="R9">
        <f t="shared" si="6"/>
        <v>4.9364846145960881E-3</v>
      </c>
      <c r="S9">
        <f t="shared" si="7"/>
        <v>2.9484297176609782E-2</v>
      </c>
      <c r="T9">
        <f t="shared" si="8"/>
        <v>1.5331329024955598E-3</v>
      </c>
      <c r="U9">
        <f t="shared" si="9"/>
        <v>1.9325212773142677E-5</v>
      </c>
      <c r="V9">
        <f t="shared" si="10"/>
        <v>-1.3661479034948441</v>
      </c>
      <c r="W9">
        <f t="shared" si="11"/>
        <v>3.2943501894251363E-3</v>
      </c>
      <c r="X9">
        <f t="shared" si="12"/>
        <v>3.2943501894251361</v>
      </c>
      <c r="Y9">
        <f t="shared" si="13"/>
        <v>1.9352108208737378E-2</v>
      </c>
      <c r="Z9" s="4">
        <f t="shared" si="14"/>
        <v>1.0852743170565432E-6</v>
      </c>
      <c r="AA9" s="4">
        <f t="shared" si="15"/>
        <v>1.0852743170565431E-3</v>
      </c>
    </row>
    <row r="10" spans="1:33" x14ac:dyDescent="0.35">
      <c r="A10" s="4">
        <v>31</v>
      </c>
      <c r="B10" s="8">
        <v>313.54999999999995</v>
      </c>
      <c r="C10" s="4">
        <v>0.1</v>
      </c>
      <c r="D10" s="12">
        <v>2.1000000000000003E-3</v>
      </c>
      <c r="E10" s="4">
        <f t="shared" si="1"/>
        <v>5.0000000000000004E-6</v>
      </c>
      <c r="F10" s="4" t="s">
        <v>5</v>
      </c>
      <c r="G10" s="6">
        <v>5.35</v>
      </c>
      <c r="H10" s="4">
        <v>1.7000000000000001E-2</v>
      </c>
      <c r="I10" s="6">
        <v>1252.4520000000002</v>
      </c>
      <c r="J10" s="9">
        <v>5</v>
      </c>
      <c r="K10" s="9">
        <v>2500</v>
      </c>
      <c r="L10" s="9">
        <v>100</v>
      </c>
      <c r="M10" s="9">
        <f t="shared" si="2"/>
        <v>0.1</v>
      </c>
      <c r="N10" s="9">
        <f t="shared" si="3"/>
        <v>5.0000000000000001E-4</v>
      </c>
      <c r="O10">
        <f t="shared" si="4"/>
        <v>1.8691588785046731E-2</v>
      </c>
      <c r="P10" s="2">
        <f t="shared" si="5"/>
        <v>1.1073398188108237E-4</v>
      </c>
      <c r="Q10">
        <f t="shared" si="0"/>
        <v>0.16025190701799999</v>
      </c>
      <c r="R10">
        <f t="shared" si="6"/>
        <v>1.2918945999209099E-2</v>
      </c>
      <c r="S10">
        <f t="shared" si="7"/>
        <v>0.15338871219859385</v>
      </c>
      <c r="T10">
        <f t="shared" si="8"/>
        <v>3.8221074020117728E-3</v>
      </c>
      <c r="U10">
        <f t="shared" si="9"/>
        <v>7.144125985068735E-5</v>
      </c>
      <c r="V10">
        <f t="shared" si="10"/>
        <v>-1.8310082829838346</v>
      </c>
      <c r="W10">
        <f t="shared" si="11"/>
        <v>3.1892840057407119E-3</v>
      </c>
      <c r="X10">
        <f t="shared" si="12"/>
        <v>3.1892840057407117</v>
      </c>
      <c r="Y10">
        <f t="shared" si="13"/>
        <v>8.0616488375130552E-2</v>
      </c>
      <c r="Z10" s="4">
        <f t="shared" si="14"/>
        <v>1.017153246927352E-6</v>
      </c>
      <c r="AA10" s="4">
        <f t="shared" si="15"/>
        <v>1.0171532469273521E-3</v>
      </c>
    </row>
    <row r="11" spans="1:33" x14ac:dyDescent="0.35">
      <c r="A11" s="4">
        <v>32</v>
      </c>
      <c r="B11" s="8">
        <v>313.45</v>
      </c>
      <c r="C11" s="4">
        <v>0.1</v>
      </c>
      <c r="D11" s="12">
        <v>9.3000000000000005E-4</v>
      </c>
      <c r="E11" s="4">
        <f t="shared" si="1"/>
        <v>5.0000000000000004E-6</v>
      </c>
      <c r="F11" s="4" t="s">
        <v>7</v>
      </c>
      <c r="G11" s="6">
        <v>5.6166666599999999</v>
      </c>
      <c r="H11" s="4">
        <v>1.7000000000000001E-2</v>
      </c>
      <c r="I11" s="6">
        <v>1252.4890000000003</v>
      </c>
      <c r="J11" s="9">
        <v>5</v>
      </c>
      <c r="K11" s="15">
        <v>7800</v>
      </c>
      <c r="L11" s="9">
        <v>100</v>
      </c>
      <c r="M11" s="9">
        <f t="shared" si="2"/>
        <v>0.1</v>
      </c>
      <c r="N11" s="9">
        <f t="shared" si="3"/>
        <v>5.0000000000000001E-4</v>
      </c>
      <c r="O11">
        <f t="shared" si="4"/>
        <v>1.780415432380315E-2</v>
      </c>
      <c r="P11" s="2">
        <f t="shared" si="5"/>
        <v>1.040605995819806E-4</v>
      </c>
      <c r="Q11">
        <f t="shared" si="0"/>
        <v>0.17317067683849449</v>
      </c>
      <c r="R11">
        <f t="shared" si="6"/>
        <v>3.3917956493800458E-3</v>
      </c>
      <c r="S11">
        <f t="shared" si="7"/>
        <v>5.987890762552954E-2</v>
      </c>
      <c r="T11">
        <f t="shared" si="8"/>
        <v>2.1642809674385192E-3</v>
      </c>
      <c r="U11">
        <f t="shared" si="9"/>
        <v>3.8533192344345379E-5</v>
      </c>
      <c r="V11">
        <f t="shared" si="10"/>
        <v>-1.7534775995052188</v>
      </c>
      <c r="W11">
        <f t="shared" si="11"/>
        <v>3.1903014834901901E-3</v>
      </c>
      <c r="X11">
        <f t="shared" si="12"/>
        <v>3.1903014834901899</v>
      </c>
      <c r="Y11">
        <f t="shared" si="13"/>
        <v>1.9586431786851318E-2</v>
      </c>
      <c r="Z11" s="4">
        <f t="shared" si="14"/>
        <v>1.0178023555559706E-6</v>
      </c>
      <c r="AA11" s="4">
        <f t="shared" si="15"/>
        <v>1.0178023555559707E-3</v>
      </c>
    </row>
    <row r="12" spans="1:33" x14ac:dyDescent="0.35">
      <c r="A12" s="4">
        <v>33</v>
      </c>
      <c r="B12" s="8">
        <v>313.34999999999997</v>
      </c>
      <c r="C12" s="4">
        <v>0.1</v>
      </c>
      <c r="D12" s="12">
        <v>2.1000000000000003E-3</v>
      </c>
      <c r="E12" s="4">
        <f t="shared" si="1"/>
        <v>5.0000000000000004E-6</v>
      </c>
      <c r="F12" s="4" t="s">
        <v>5</v>
      </c>
      <c r="G12" s="6">
        <v>4.7333333</v>
      </c>
      <c r="H12" s="4">
        <v>1.7000000000000001E-2</v>
      </c>
      <c r="I12" s="6">
        <v>1252.5260000000001</v>
      </c>
      <c r="J12" s="9">
        <v>5</v>
      </c>
      <c r="K12" s="9">
        <v>2500</v>
      </c>
      <c r="L12" s="9">
        <v>100</v>
      </c>
      <c r="M12" s="9">
        <f t="shared" si="2"/>
        <v>0.1</v>
      </c>
      <c r="N12" s="9">
        <f t="shared" si="3"/>
        <v>5.0000000000000001E-4</v>
      </c>
      <c r="O12">
        <f t="shared" si="4"/>
        <v>2.1126760712160287E-2</v>
      </c>
      <c r="P12" s="2">
        <f t="shared" si="5"/>
        <v>1.3006129884330286E-4</v>
      </c>
      <c r="Q12">
        <f t="shared" si="0"/>
        <v>0.14177209250427167</v>
      </c>
      <c r="R12">
        <f t="shared" si="6"/>
        <v>1.1432303826216739E-2</v>
      </c>
      <c r="S12">
        <f t="shared" si="7"/>
        <v>0.19598291491190392</v>
      </c>
      <c r="T12">
        <f t="shared" si="8"/>
        <v>4.3203143099658009E-3</v>
      </c>
      <c r="U12">
        <f t="shared" si="9"/>
        <v>9.1274246627969356E-5</v>
      </c>
      <c r="V12">
        <f t="shared" si="10"/>
        <v>-1.9535344931091441</v>
      </c>
      <c r="W12">
        <f t="shared" si="11"/>
        <v>3.1913196106590079E-3</v>
      </c>
      <c r="X12">
        <f t="shared" si="12"/>
        <v>3.1913196106590078</v>
      </c>
      <c r="Y12">
        <f t="shared" si="13"/>
        <v>8.0638605414336234E-2</v>
      </c>
      <c r="Z12" s="4">
        <f t="shared" si="14"/>
        <v>1.0184520857376761E-6</v>
      </c>
      <c r="AA12" s="4">
        <f t="shared" si="15"/>
        <v>1.0184520857376761E-3</v>
      </c>
    </row>
    <row r="13" spans="1:33" x14ac:dyDescent="0.35">
      <c r="A13" s="4">
        <v>34</v>
      </c>
      <c r="B13" s="8">
        <v>313.25</v>
      </c>
      <c r="C13" s="4">
        <v>0.1</v>
      </c>
      <c r="D13" s="12">
        <v>6.9999999999999999E-4</v>
      </c>
      <c r="E13" s="4">
        <f t="shared" si="1"/>
        <v>5.0000000000000004E-6</v>
      </c>
      <c r="F13" s="4" t="s">
        <v>7</v>
      </c>
      <c r="G13" s="6">
        <v>9.8333300000000001</v>
      </c>
      <c r="H13" s="4">
        <v>1.7000000000000001E-2</v>
      </c>
      <c r="I13" s="6">
        <v>1252.5630000000001</v>
      </c>
      <c r="J13" s="9">
        <v>5</v>
      </c>
      <c r="K13" s="15">
        <v>7800</v>
      </c>
      <c r="L13" s="9">
        <v>100</v>
      </c>
      <c r="M13" s="9">
        <f t="shared" si="2"/>
        <v>0.1</v>
      </c>
      <c r="N13" s="9">
        <f t="shared" si="3"/>
        <v>5.0000000000000001E-4</v>
      </c>
      <c r="O13">
        <f t="shared" si="4"/>
        <v>1.016949497271016E-2</v>
      </c>
      <c r="P13" s="2">
        <f t="shared" si="5"/>
        <v>5.3801144268892861E-5</v>
      </c>
      <c r="Q13">
        <f t="shared" si="0"/>
        <v>0.17175982658797692</v>
      </c>
      <c r="R13">
        <f t="shared" si="6"/>
        <v>3.707477826042077E-3</v>
      </c>
      <c r="S13">
        <f t="shared" si="7"/>
        <v>2.5956457249579231E-2</v>
      </c>
      <c r="T13">
        <f t="shared" si="8"/>
        <v>1.2362223317952308E-3</v>
      </c>
      <c r="U13">
        <f t="shared" si="9"/>
        <v>1.257175678834363E-5</v>
      </c>
      <c r="V13">
        <f t="shared" si="10"/>
        <v>-1.7616581350303273</v>
      </c>
      <c r="W13">
        <f t="shared" si="11"/>
        <v>3.1923383878691143E-3</v>
      </c>
      <c r="X13">
        <f t="shared" si="12"/>
        <v>3.1923383878691145</v>
      </c>
      <c r="Y13">
        <f t="shared" si="13"/>
        <v>2.1585244347828179E-2</v>
      </c>
      <c r="Z13" s="4">
        <f t="shared" si="14"/>
        <v>1.0191024382662774E-6</v>
      </c>
      <c r="AA13" s="4">
        <f t="shared" si="15"/>
        <v>1.0191024382662775E-3</v>
      </c>
    </row>
    <row r="14" spans="1:33" x14ac:dyDescent="0.35">
      <c r="A14" s="4">
        <v>41</v>
      </c>
      <c r="B14" s="8">
        <v>323.45</v>
      </c>
      <c r="C14" s="4">
        <v>0.1</v>
      </c>
      <c r="D14" s="12">
        <v>2.1000000000000003E-3</v>
      </c>
      <c r="E14" s="4">
        <f t="shared" si="1"/>
        <v>5.0000000000000004E-6</v>
      </c>
      <c r="F14" s="4" t="s">
        <v>5</v>
      </c>
      <c r="G14" s="6">
        <v>3.2666599999999999</v>
      </c>
      <c r="H14" s="4">
        <v>1.7000000000000001E-2</v>
      </c>
      <c r="I14" s="6">
        <v>1248.7890000000002</v>
      </c>
      <c r="J14" s="9">
        <v>5</v>
      </c>
      <c r="K14" s="9">
        <v>2500</v>
      </c>
      <c r="L14" s="9">
        <v>100</v>
      </c>
      <c r="M14" s="9">
        <f t="shared" si="2"/>
        <v>0.1</v>
      </c>
      <c r="N14" s="9">
        <f t="shared" si="3"/>
        <v>5.0000000000000001E-4</v>
      </c>
      <c r="O14">
        <f t="shared" si="4"/>
        <v>3.0612307372055864E-2</v>
      </c>
      <c r="P14" s="1">
        <f t="shared" si="5"/>
        <v>2.2092369293348369E-4</v>
      </c>
      <c r="Q14">
        <f t="shared" si="0"/>
        <v>9.8135615015492589E-2</v>
      </c>
      <c r="R14">
        <f t="shared" si="6"/>
        <v>7.8987555791254459E-3</v>
      </c>
      <c r="S14">
        <f t="shared" si="7"/>
        <v>0.40902304774925563</v>
      </c>
      <c r="T14">
        <f t="shared" si="8"/>
        <v>6.2413630352579456E-3</v>
      </c>
      <c r="U14">
        <f t="shared" si="9"/>
        <v>1.9106252365590378E-4</v>
      </c>
      <c r="V14">
        <f t="shared" si="10"/>
        <v>-2.3214049302286015</v>
      </c>
      <c r="W14">
        <f t="shared" si="11"/>
        <v>3.0916679548616478E-3</v>
      </c>
      <c r="X14">
        <f t="shared" si="12"/>
        <v>3.0916679548616477</v>
      </c>
      <c r="Y14">
        <f t="shared" si="13"/>
        <v>8.0488165054842478E-2</v>
      </c>
      <c r="Z14" s="4">
        <f t="shared" si="14"/>
        <v>9.5584107431184063E-7</v>
      </c>
      <c r="AA14" s="4">
        <f t="shared" si="15"/>
        <v>9.5584107431184067E-4</v>
      </c>
    </row>
    <row r="15" spans="1:33" x14ac:dyDescent="0.35">
      <c r="A15" s="4">
        <v>42</v>
      </c>
      <c r="B15" s="8">
        <v>323.45</v>
      </c>
      <c r="C15" s="4">
        <v>0.1</v>
      </c>
      <c r="D15" s="12">
        <v>8.0000000000000004E-4</v>
      </c>
      <c r="E15" s="4">
        <f t="shared" si="1"/>
        <v>5.0000000000000004E-6</v>
      </c>
      <c r="F15" s="4" t="s">
        <v>7</v>
      </c>
      <c r="G15" s="6">
        <v>4.3833333000000003</v>
      </c>
      <c r="H15" s="4">
        <v>1.7000000000000001E-2</v>
      </c>
      <c r="I15" s="6">
        <v>1248.7890000000002</v>
      </c>
      <c r="J15" s="9">
        <v>5</v>
      </c>
      <c r="K15" s="15">
        <v>7800</v>
      </c>
      <c r="L15" s="9">
        <v>100</v>
      </c>
      <c r="M15" s="9">
        <f t="shared" si="2"/>
        <v>0.1</v>
      </c>
      <c r="N15" s="9">
        <f t="shared" si="3"/>
        <v>5.0000000000000001E-4</v>
      </c>
      <c r="O15">
        <f t="shared" si="4"/>
        <v>2.2813688386415881E-2</v>
      </c>
      <c r="P15" s="2">
        <f t="shared" si="5"/>
        <v>1.4436112016721737E-4</v>
      </c>
      <c r="Q15">
        <f t="shared" si="0"/>
        <v>0.10005979912886674</v>
      </c>
      <c r="R15">
        <f t="shared" si="6"/>
        <v>2.0745811214062048E-3</v>
      </c>
      <c r="S15">
        <f t="shared" si="7"/>
        <v>0.11388982730094184</v>
      </c>
      <c r="T15">
        <f t="shared" si="8"/>
        <v>2.7716758952929387E-3</v>
      </c>
      <c r="U15">
        <f t="shared" si="9"/>
        <v>6.323215018335335E-5</v>
      </c>
      <c r="V15">
        <f t="shared" si="10"/>
        <v>-2.3019872804309216</v>
      </c>
      <c r="W15">
        <f t="shared" si="11"/>
        <v>3.0916679548616478E-3</v>
      </c>
      <c r="X15">
        <f t="shared" si="12"/>
        <v>3.0916679548616477</v>
      </c>
      <c r="Y15">
        <f t="shared" si="13"/>
        <v>2.0733412813815043E-2</v>
      </c>
      <c r="Z15" s="4">
        <f t="shared" si="14"/>
        <v>9.5584107431184063E-7</v>
      </c>
      <c r="AA15" s="4">
        <f t="shared" si="15"/>
        <v>9.5584107431184067E-4</v>
      </c>
    </row>
    <row r="16" spans="1:33" x14ac:dyDescent="0.35">
      <c r="A16" s="4">
        <v>43</v>
      </c>
      <c r="B16" s="8">
        <v>323.14999999999998</v>
      </c>
      <c r="C16" s="4">
        <v>0.1</v>
      </c>
      <c r="D16" s="12">
        <v>2.1700000000000001E-3</v>
      </c>
      <c r="E16" s="4">
        <f t="shared" si="1"/>
        <v>5.0000000000000004E-6</v>
      </c>
      <c r="F16" s="4" t="s">
        <v>5</v>
      </c>
      <c r="G16" s="6">
        <v>2.65</v>
      </c>
      <c r="H16" s="4">
        <v>1.7000000000000001E-2</v>
      </c>
      <c r="I16" s="6">
        <v>1248.9000000000001</v>
      </c>
      <c r="J16" s="9">
        <v>5</v>
      </c>
      <c r="K16" s="9">
        <v>2500</v>
      </c>
      <c r="L16" s="9">
        <v>100</v>
      </c>
      <c r="M16" s="9">
        <f t="shared" si="2"/>
        <v>0.1</v>
      </c>
      <c r="N16" s="9">
        <f t="shared" si="3"/>
        <v>5.0000000000000001E-4</v>
      </c>
      <c r="O16">
        <f t="shared" si="4"/>
        <v>3.7735849056603779E-2</v>
      </c>
      <c r="P16" s="1">
        <f t="shared" si="5"/>
        <v>3.0692363086209468E-4</v>
      </c>
      <c r="Q16">
        <f t="shared" si="0"/>
        <v>8.4998436331277766E-2</v>
      </c>
      <c r="R16">
        <f t="shared" si="6"/>
        <v>6.8486339806971561E-3</v>
      </c>
      <c r="S16">
        <f t="shared" si="7"/>
        <v>0.60158997923063473</v>
      </c>
      <c r="T16">
        <f t="shared" si="8"/>
        <v>7.6944225931392168E-3</v>
      </c>
      <c r="U16">
        <f t="shared" si="9"/>
        <v>2.903555695524233E-4</v>
      </c>
      <c r="V16">
        <f t="shared" si="10"/>
        <v>-2.4651224187636456</v>
      </c>
      <c r="W16">
        <f t="shared" si="11"/>
        <v>3.0945381401825778E-3</v>
      </c>
      <c r="X16">
        <f t="shared" si="12"/>
        <v>3.0945381401825776</v>
      </c>
      <c r="Y16">
        <f t="shared" si="13"/>
        <v>8.0573646719863154E-2</v>
      </c>
      <c r="Z16" s="4">
        <f t="shared" si="14"/>
        <v>9.5761663010446492E-7</v>
      </c>
      <c r="AA16" s="4">
        <f t="shared" si="15"/>
        <v>9.5761663010446492E-4</v>
      </c>
    </row>
    <row r="17" spans="1:27" x14ac:dyDescent="0.35">
      <c r="A17" s="4">
        <v>44</v>
      </c>
      <c r="B17" s="8">
        <v>323.14999999999998</v>
      </c>
      <c r="C17" s="4">
        <v>0.1</v>
      </c>
      <c r="D17" s="12">
        <v>6.9999999999999999E-4</v>
      </c>
      <c r="E17" s="4">
        <f t="shared" si="1"/>
        <v>5.0000000000000004E-6</v>
      </c>
      <c r="F17" s="4" t="s">
        <v>7</v>
      </c>
      <c r="G17" s="6">
        <v>4.75</v>
      </c>
      <c r="H17" s="4">
        <v>1.7000000000000001E-2</v>
      </c>
      <c r="I17" s="6">
        <v>1248.9000000000001</v>
      </c>
      <c r="J17" s="9">
        <v>5</v>
      </c>
      <c r="K17" s="15">
        <v>7800</v>
      </c>
      <c r="L17" s="9">
        <v>100</v>
      </c>
      <c r="M17" s="9">
        <f t="shared" si="2"/>
        <v>0.1</v>
      </c>
      <c r="N17" s="9">
        <f t="shared" si="3"/>
        <v>5.0000000000000001E-4</v>
      </c>
      <c r="O17">
        <f t="shared" si="4"/>
        <v>2.1052631578947368E-2</v>
      </c>
      <c r="P17" s="2">
        <f t="shared" si="5"/>
        <v>1.2945034323786175E-4</v>
      </c>
      <c r="Q17">
        <f t="shared" si="0"/>
        <v>8.3015175250000003E-2</v>
      </c>
      <c r="R17">
        <f t="shared" si="6"/>
        <v>1.8101903899051912E-3</v>
      </c>
      <c r="S17">
        <f t="shared" si="7"/>
        <v>0.11085227520051014</v>
      </c>
      <c r="T17">
        <f t="shared" si="8"/>
        <v>2.5577652844060374E-3</v>
      </c>
      <c r="U17">
        <f t="shared" si="9"/>
        <v>5.3847690198021838E-5</v>
      </c>
      <c r="V17">
        <f t="shared" si="10"/>
        <v>-2.48873185356035</v>
      </c>
      <c r="W17">
        <f t="shared" si="11"/>
        <v>3.0945381401825778E-3</v>
      </c>
      <c r="X17">
        <f t="shared" si="12"/>
        <v>3.0945381401825776</v>
      </c>
      <c r="Y17">
        <f t="shared" si="13"/>
        <v>2.1805535969222582E-2</v>
      </c>
      <c r="Z17" s="4">
        <f t="shared" si="14"/>
        <v>9.5761663010446492E-7</v>
      </c>
      <c r="AA17" s="4">
        <f t="shared" si="15"/>
        <v>9.5761663010446492E-4</v>
      </c>
    </row>
    <row r="18" spans="1:27" x14ac:dyDescent="0.35">
      <c r="A18" s="4">
        <v>51</v>
      </c>
      <c r="B18" s="8">
        <v>333.25</v>
      </c>
      <c r="C18" s="4">
        <v>0.1</v>
      </c>
      <c r="D18" s="12">
        <v>1.2999999999999999E-3</v>
      </c>
      <c r="E18" s="4">
        <f t="shared" si="1"/>
        <v>5.0000000000000004E-6</v>
      </c>
      <c r="F18" s="4" t="s">
        <v>5</v>
      </c>
      <c r="G18" s="6">
        <v>3.9333330000000002</v>
      </c>
      <c r="H18" s="4">
        <v>1.7000000000000001E-2</v>
      </c>
      <c r="I18" s="6">
        <v>1240</v>
      </c>
      <c r="J18" s="9">
        <v>5</v>
      </c>
      <c r="K18" s="9">
        <v>2500</v>
      </c>
      <c r="L18" s="9">
        <v>100</v>
      </c>
      <c r="M18" s="9">
        <f t="shared" si="2"/>
        <v>0.1</v>
      </c>
      <c r="N18" s="9">
        <f t="shared" si="3"/>
        <v>5.0000000000000001E-4</v>
      </c>
      <c r="O18">
        <f t="shared" si="4"/>
        <v>2.5423730968112793E-2</v>
      </c>
      <c r="P18" s="2">
        <f t="shared" si="5"/>
        <v>1.680275521449472E-4</v>
      </c>
      <c r="Q18">
        <f t="shared" si="0"/>
        <v>4.5600702802200008E-2</v>
      </c>
      <c r="R18">
        <f t="shared" si="6"/>
        <v>3.6530160444354716E-3</v>
      </c>
      <c r="S18">
        <f t="shared" si="7"/>
        <v>0.44936866980283247</v>
      </c>
      <c r="T18">
        <f t="shared" si="8"/>
        <v>5.1473378215323908E-3</v>
      </c>
      <c r="U18">
        <f t="shared" si="9"/>
        <v>1.308645319766313E-4</v>
      </c>
      <c r="V18">
        <f t="shared" si="10"/>
        <v>-3.0878321502516179</v>
      </c>
      <c r="W18">
        <f t="shared" si="11"/>
        <v>3.0007501875468868E-3</v>
      </c>
      <c r="X18">
        <f t="shared" si="12"/>
        <v>3.0007501875468869</v>
      </c>
      <c r="Y18">
        <f t="shared" si="13"/>
        <v>8.0108766311804122E-2</v>
      </c>
      <c r="Z18" s="4">
        <f t="shared" si="14"/>
        <v>9.0045016880626755E-7</v>
      </c>
      <c r="AA18" s="4">
        <f t="shared" si="15"/>
        <v>9.0045016880626759E-4</v>
      </c>
    </row>
    <row r="19" spans="1:27" x14ac:dyDescent="0.35">
      <c r="A19" s="4">
        <v>52</v>
      </c>
      <c r="B19" s="8">
        <v>333.25</v>
      </c>
      <c r="C19" s="4">
        <v>0.1</v>
      </c>
      <c r="D19" s="12">
        <v>8.9999999999999998E-4</v>
      </c>
      <c r="E19" s="4">
        <f t="shared" si="1"/>
        <v>5.0000000000000004E-6</v>
      </c>
      <c r="F19" s="4" t="s">
        <v>7</v>
      </c>
      <c r="G19" s="6">
        <v>2.15</v>
      </c>
      <c r="H19" s="4">
        <v>1.7000000000000001E-2</v>
      </c>
      <c r="I19" s="6">
        <v>1240</v>
      </c>
      <c r="J19" s="9">
        <v>5</v>
      </c>
      <c r="K19" s="15">
        <v>7800</v>
      </c>
      <c r="L19" s="9">
        <v>100</v>
      </c>
      <c r="M19" s="9">
        <f t="shared" si="2"/>
        <v>0.1</v>
      </c>
      <c r="N19" s="9">
        <f t="shared" si="3"/>
        <v>5.0000000000000001E-4</v>
      </c>
      <c r="O19">
        <f t="shared" si="4"/>
        <v>4.651162790697675E-2</v>
      </c>
      <c r="P19" s="1">
        <f t="shared" si="5"/>
        <v>4.3512685961083144E-4</v>
      </c>
      <c r="Q19">
        <f t="shared" si="0"/>
        <v>6.2198639999999993E-2</v>
      </c>
      <c r="R19">
        <f t="shared" si="6"/>
        <v>1.3105101040238986E-3</v>
      </c>
      <c r="S19">
        <f t="shared" si="7"/>
        <v>0.41726777903975115</v>
      </c>
      <c r="T19">
        <f t="shared" si="8"/>
        <v>5.6432102052392154E-3</v>
      </c>
      <c r="U19">
        <f t="shared" si="9"/>
        <v>2.624748932669403E-4</v>
      </c>
      <c r="V19">
        <f t="shared" si="10"/>
        <v>-2.7774221444278133</v>
      </c>
      <c r="W19">
        <f t="shared" si="11"/>
        <v>3.0007501875468868E-3</v>
      </c>
      <c r="X19">
        <f t="shared" si="12"/>
        <v>3.0007501875468869</v>
      </c>
      <c r="Y19">
        <f t="shared" si="13"/>
        <v>2.1069754966087664E-2</v>
      </c>
      <c r="Z19" s="4">
        <f t="shared" si="14"/>
        <v>9.0045016880626755E-7</v>
      </c>
      <c r="AA19" s="4">
        <f t="shared" si="15"/>
        <v>9.0045016880626759E-4</v>
      </c>
    </row>
    <row r="20" spans="1:27" x14ac:dyDescent="0.35">
      <c r="A20" s="4">
        <v>53</v>
      </c>
      <c r="B20" s="8">
        <v>333.25</v>
      </c>
      <c r="C20" s="4">
        <v>0.1</v>
      </c>
      <c r="D20" s="12">
        <v>2.15E-3</v>
      </c>
      <c r="E20" s="4">
        <f t="shared" si="1"/>
        <v>5.0000000000000004E-6</v>
      </c>
      <c r="F20" s="4" t="s">
        <v>5</v>
      </c>
      <c r="G20" s="6">
        <v>1.78</v>
      </c>
      <c r="H20" s="4">
        <v>1.7000000000000001E-2</v>
      </c>
      <c r="I20" s="6">
        <v>1240</v>
      </c>
      <c r="J20" s="9">
        <v>5</v>
      </c>
      <c r="K20" s="9">
        <v>2500</v>
      </c>
      <c r="L20" s="9">
        <v>100</v>
      </c>
      <c r="M20" s="9">
        <f t="shared" si="2"/>
        <v>0.1</v>
      </c>
      <c r="N20" s="9">
        <f t="shared" si="3"/>
        <v>5.0000000000000001E-4</v>
      </c>
      <c r="O20">
        <f t="shared" si="4"/>
        <v>5.6179775280898882E-2</v>
      </c>
      <c r="P20" s="1">
        <f t="shared" si="5"/>
        <v>6.056305648269142E-4</v>
      </c>
      <c r="Q20">
        <f t="shared" si="0"/>
        <v>5.6444422999999994E-2</v>
      </c>
      <c r="R20">
        <f t="shared" si="6"/>
        <v>4.534005010511032E-3</v>
      </c>
      <c r="S20">
        <f t="shared" si="7"/>
        <v>1.3267500395820899</v>
      </c>
      <c r="T20">
        <f t="shared" si="8"/>
        <v>1.1374266132349143E-2</v>
      </c>
      <c r="U20">
        <f t="shared" si="9"/>
        <v>6.3900371530051367E-4</v>
      </c>
      <c r="V20">
        <f t="shared" si="10"/>
        <v>-2.8744987886612066</v>
      </c>
      <c r="W20">
        <f t="shared" si="11"/>
        <v>3.0007501875468868E-3</v>
      </c>
      <c r="X20">
        <f t="shared" si="12"/>
        <v>3.0007501875468869</v>
      </c>
      <c r="Y20">
        <f t="shared" si="13"/>
        <v>8.0326890940333157E-2</v>
      </c>
      <c r="Z20" s="4">
        <f t="shared" si="14"/>
        <v>9.0045016880626755E-7</v>
      </c>
      <c r="AA20" s="4">
        <f t="shared" si="15"/>
        <v>9.0045016880626759E-4</v>
      </c>
    </row>
    <row r="21" spans="1:27" ht="15" thickBot="1" x14ac:dyDescent="0.4">
      <c r="A21" s="5">
        <v>54</v>
      </c>
      <c r="B21" s="14">
        <v>333.04999999999995</v>
      </c>
      <c r="C21" s="5">
        <v>0.1</v>
      </c>
      <c r="D21" s="13">
        <v>9.6999999999999994E-4</v>
      </c>
      <c r="E21" s="4">
        <f t="shared" si="1"/>
        <v>5.0000000000000004E-6</v>
      </c>
      <c r="F21" s="5" t="s">
        <v>7</v>
      </c>
      <c r="G21" s="7">
        <v>1.616666666</v>
      </c>
      <c r="H21" s="5">
        <v>1.7000000000000001E-2</v>
      </c>
      <c r="I21" s="7">
        <v>1240</v>
      </c>
      <c r="J21" s="11">
        <v>5</v>
      </c>
      <c r="K21" s="16">
        <v>7800</v>
      </c>
      <c r="L21" s="11">
        <v>100</v>
      </c>
      <c r="M21" s="9">
        <f t="shared" si="2"/>
        <v>0.1</v>
      </c>
      <c r="N21" s="9">
        <f t="shared" si="3"/>
        <v>5.0000000000000001E-4</v>
      </c>
      <c r="O21">
        <f t="shared" si="4"/>
        <v>6.1855670128600278E-2</v>
      </c>
      <c r="P21" s="1">
        <f t="shared" si="5"/>
        <v>7.2022682579653209E-4</v>
      </c>
      <c r="Q21">
        <f t="shared" si="0"/>
        <v>5.4327705370189404E-2</v>
      </c>
      <c r="R21">
        <f t="shared" si="6"/>
        <v>1.1838126732121978E-3</v>
      </c>
      <c r="S21">
        <f t="shared" si="7"/>
        <v>0.68473350313360593</v>
      </c>
      <c r="T21">
        <f t="shared" si="8"/>
        <v>7.5048878018149912E-3</v>
      </c>
      <c r="U21">
        <f t="shared" si="9"/>
        <v>4.6421986422122413E-4</v>
      </c>
      <c r="V21">
        <f t="shared" si="10"/>
        <v>-2.9127209543522383</v>
      </c>
      <c r="W21">
        <f t="shared" si="11"/>
        <v>3.0025521693439429E-3</v>
      </c>
      <c r="X21">
        <f t="shared" si="12"/>
        <v>3.002552169343943</v>
      </c>
      <c r="Y21">
        <f t="shared" si="13"/>
        <v>2.1790220388394635E-2</v>
      </c>
      <c r="Z21" s="5">
        <f t="shared" si="14"/>
        <v>9.0153195296320165E-7</v>
      </c>
      <c r="AA21" s="5">
        <f t="shared" si="15"/>
        <v>9.0153195296320163E-4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G21"/>
  <sheetViews>
    <sheetView tabSelected="1" workbookViewId="0">
      <selection activeCell="J3" sqref="J3"/>
    </sheetView>
  </sheetViews>
  <sheetFormatPr defaultRowHeight="14.5" x14ac:dyDescent="0.35"/>
  <cols>
    <col min="6" max="6" width="9.81640625" customWidth="1"/>
    <col min="7" max="7" width="9.453125" customWidth="1"/>
  </cols>
  <sheetData>
    <row r="1" spans="4:7" ht="24" customHeight="1" thickBot="1" x14ac:dyDescent="0.4">
      <c r="D1" s="63" t="s">
        <v>36</v>
      </c>
      <c r="E1" s="63" t="s">
        <v>10</v>
      </c>
      <c r="F1" s="63" t="s">
        <v>53</v>
      </c>
      <c r="G1" s="63" t="s">
        <v>52</v>
      </c>
    </row>
    <row r="2" spans="4:7" ht="15" thickBot="1" x14ac:dyDescent="0.4">
      <c r="D2" s="31">
        <v>11</v>
      </c>
      <c r="E2" s="70">
        <v>3.9001021005009344E-2</v>
      </c>
      <c r="F2" s="60">
        <v>1.9501192714772171</v>
      </c>
      <c r="G2" s="49">
        <v>1.8519651201113176E-2</v>
      </c>
    </row>
    <row r="3" spans="4:7" ht="15" thickBot="1" x14ac:dyDescent="0.4">
      <c r="D3" s="31">
        <v>12</v>
      </c>
      <c r="E3" s="50">
        <v>9.6788025051403083E-3</v>
      </c>
      <c r="F3" s="61">
        <v>0.80567803360893231</v>
      </c>
      <c r="G3" s="53">
        <v>5.335616116615447E-3</v>
      </c>
    </row>
    <row r="4" spans="4:7" ht="15" thickBot="1" x14ac:dyDescent="0.4">
      <c r="D4" s="31">
        <v>13</v>
      </c>
      <c r="E4" s="50">
        <v>4.4870599114592055E-2</v>
      </c>
      <c r="F4" s="61">
        <v>2.0672573151909739</v>
      </c>
      <c r="G4" s="53">
        <v>2.0811315323437038E-2</v>
      </c>
    </row>
    <row r="5" spans="4:7" ht="15" thickBot="1" x14ac:dyDescent="0.4">
      <c r="D5" s="31">
        <v>14</v>
      </c>
      <c r="E5" s="50">
        <v>2.4338264000416297E-2</v>
      </c>
      <c r="F5" s="61">
        <v>0.90340088125398232</v>
      </c>
      <c r="G5" s="53">
        <v>6.7084555957255898E-3</v>
      </c>
    </row>
    <row r="6" spans="4:7" ht="15" thickBot="1" x14ac:dyDescent="0.4">
      <c r="D6" s="31">
        <v>21</v>
      </c>
      <c r="E6" s="50">
        <v>6.6763398775660343E-2</v>
      </c>
      <c r="F6" s="61">
        <v>2.5216210955060556</v>
      </c>
      <c r="G6" s="53">
        <v>3.1003665123702014E-2</v>
      </c>
    </row>
    <row r="7" spans="4:7" ht="15" thickBot="1" x14ac:dyDescent="0.4">
      <c r="D7" s="31">
        <v>22</v>
      </c>
      <c r="E7" s="50">
        <v>1.0682886169908909E-2</v>
      </c>
      <c r="F7" s="61">
        <v>0.81996920775249627</v>
      </c>
      <c r="G7" s="53">
        <v>5.5278947216903605E-3</v>
      </c>
    </row>
    <row r="8" spans="4:7" ht="15" thickBot="1" x14ac:dyDescent="0.4">
      <c r="D8" s="31">
        <v>23</v>
      </c>
      <c r="E8" s="50">
        <v>7.3390601728843791E-2</v>
      </c>
      <c r="F8" s="61">
        <v>2.6751024378385639</v>
      </c>
      <c r="G8" s="53">
        <v>3.489267083499939E-2</v>
      </c>
    </row>
    <row r="9" spans="4:7" ht="15" thickBot="1" x14ac:dyDescent="0.4">
      <c r="D9" s="31">
        <v>24</v>
      </c>
      <c r="E9" s="50">
        <v>2.9484297176609782E-2</v>
      </c>
      <c r="F9" s="61">
        <v>1.5331329024955598</v>
      </c>
      <c r="G9" s="53">
        <v>1.9325212773142676E-2</v>
      </c>
    </row>
    <row r="10" spans="4:7" ht="15" thickBot="1" x14ac:dyDescent="0.4">
      <c r="D10" s="31">
        <v>31</v>
      </c>
      <c r="E10" s="52">
        <v>0.15338871219859385</v>
      </c>
      <c r="F10" s="61">
        <v>3.8221074020117727</v>
      </c>
      <c r="G10" s="53">
        <v>7.1441259850687347E-2</v>
      </c>
    </row>
    <row r="11" spans="4:7" ht="15" thickBot="1" x14ac:dyDescent="0.4">
      <c r="D11" s="31">
        <v>32</v>
      </c>
      <c r="E11" s="50">
        <v>5.987890762552954E-2</v>
      </c>
      <c r="F11" s="61">
        <v>2.1642809674385193</v>
      </c>
      <c r="G11" s="53">
        <v>3.8533192344345379E-2</v>
      </c>
    </row>
    <row r="12" spans="4:7" ht="15" thickBot="1" x14ac:dyDescent="0.4">
      <c r="D12" s="31">
        <v>33</v>
      </c>
      <c r="E12" s="52">
        <v>0.19598291491190392</v>
      </c>
      <c r="F12" s="61">
        <v>4.3203143099658012</v>
      </c>
      <c r="G12" s="53">
        <v>9.127424662796936E-2</v>
      </c>
    </row>
    <row r="13" spans="4:7" ht="15" thickBot="1" x14ac:dyDescent="0.4">
      <c r="D13" s="31">
        <v>34</v>
      </c>
      <c r="E13" s="50">
        <v>2.5956457249579231E-2</v>
      </c>
      <c r="F13" s="61">
        <v>1.2362223317952308</v>
      </c>
      <c r="G13" s="53">
        <v>1.257175678834363E-2</v>
      </c>
    </row>
    <row r="14" spans="4:7" ht="15" thickBot="1" x14ac:dyDescent="0.4">
      <c r="D14" s="31">
        <v>41</v>
      </c>
      <c r="E14" s="52">
        <v>0.40902304774925563</v>
      </c>
      <c r="F14" s="61">
        <v>6.2413630352579457</v>
      </c>
      <c r="G14" s="53">
        <v>0.19106252365590379</v>
      </c>
    </row>
    <row r="15" spans="4:7" ht="15" thickBot="1" x14ac:dyDescent="0.4">
      <c r="D15" s="31">
        <v>42</v>
      </c>
      <c r="E15" s="52">
        <v>0.11388982730094184</v>
      </c>
      <c r="F15" s="61">
        <v>2.7716758952929386</v>
      </c>
      <c r="G15" s="53">
        <v>6.3232150183353347E-2</v>
      </c>
    </row>
    <row r="16" spans="4:7" ht="15" thickBot="1" x14ac:dyDescent="0.4">
      <c r="D16" s="31">
        <v>43</v>
      </c>
      <c r="E16" s="52">
        <v>0.60158997923063473</v>
      </c>
      <c r="F16" s="61">
        <v>7.6944225931392172</v>
      </c>
      <c r="G16" s="53">
        <v>0.29035556955242331</v>
      </c>
    </row>
    <row r="17" spans="4:7" ht="15" thickBot="1" x14ac:dyDescent="0.4">
      <c r="D17" s="31">
        <v>44</v>
      </c>
      <c r="E17" s="52">
        <v>0.11085227520051014</v>
      </c>
      <c r="F17" s="61">
        <v>2.5577652844060372</v>
      </c>
      <c r="G17" s="53">
        <v>5.3847690198021839E-2</v>
      </c>
    </row>
    <row r="18" spans="4:7" ht="15" thickBot="1" x14ac:dyDescent="0.4">
      <c r="D18" s="31">
        <v>51</v>
      </c>
      <c r="E18" s="52">
        <v>0.44936866980283247</v>
      </c>
      <c r="F18" s="61">
        <v>5.1473378215323908</v>
      </c>
      <c r="G18" s="53">
        <v>0.13086453197663131</v>
      </c>
    </row>
    <row r="19" spans="4:7" ht="15" thickBot="1" x14ac:dyDescent="0.4">
      <c r="D19" s="31">
        <v>52</v>
      </c>
      <c r="E19" s="52">
        <v>0.41726777903975115</v>
      </c>
      <c r="F19" s="61">
        <v>5.6432102052392157</v>
      </c>
      <c r="G19" s="53">
        <v>0.26247489326694029</v>
      </c>
    </row>
    <row r="20" spans="4:7" ht="15" thickBot="1" x14ac:dyDescent="0.4">
      <c r="D20" s="31">
        <v>53</v>
      </c>
      <c r="E20" s="45">
        <v>1.3267500395820899</v>
      </c>
      <c r="F20" s="61">
        <v>11.374266132349144</v>
      </c>
      <c r="G20" s="53">
        <v>0.6390037153005137</v>
      </c>
    </row>
    <row r="21" spans="4:7" ht="15" thickBot="1" x14ac:dyDescent="0.4">
      <c r="D21" s="31">
        <v>54</v>
      </c>
      <c r="E21" s="56">
        <v>0.68473350313360593</v>
      </c>
      <c r="F21" s="62">
        <v>7.5048878018149914</v>
      </c>
      <c r="G21" s="57">
        <v>0.46421986422122413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5" sqref="B5"/>
    </sheetView>
  </sheetViews>
  <sheetFormatPr defaultRowHeight="14.5" x14ac:dyDescent="0.35"/>
  <sheetData>
    <row r="1" spans="1:2" ht="15" thickBot="1" x14ac:dyDescent="0.4">
      <c r="A1" s="31" t="s">
        <v>54</v>
      </c>
      <c r="B1" s="31" t="s">
        <v>48</v>
      </c>
    </row>
    <row r="2" spans="1:2" x14ac:dyDescent="0.35">
      <c r="A2" s="64">
        <v>293</v>
      </c>
      <c r="B2" s="65">
        <v>1.48</v>
      </c>
    </row>
    <row r="3" spans="1:2" x14ac:dyDescent="0.35">
      <c r="A3" s="66">
        <v>303</v>
      </c>
      <c r="B3" s="67">
        <v>0.6</v>
      </c>
    </row>
    <row r="4" spans="1:2" x14ac:dyDescent="0.35">
      <c r="A4" s="66">
        <v>316</v>
      </c>
      <c r="B4" s="67">
        <v>0.33</v>
      </c>
    </row>
    <row r="5" spans="1:2" x14ac:dyDescent="0.35">
      <c r="A5" s="66">
        <v>323</v>
      </c>
      <c r="B5" s="67">
        <v>0.18</v>
      </c>
    </row>
    <row r="6" spans="1:2" x14ac:dyDescent="0.35">
      <c r="A6" s="66">
        <v>333</v>
      </c>
      <c r="B6" s="67">
        <v>0.10199999999999999</v>
      </c>
    </row>
    <row r="7" spans="1:2" ht="15" thickBot="1" x14ac:dyDescent="0.4">
      <c r="A7" s="68">
        <v>343</v>
      </c>
      <c r="B7" s="69">
        <v>5.8999999999999997E-2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1"/>
  <sheetViews>
    <sheetView workbookViewId="0">
      <selection sqref="A1:A21"/>
    </sheetView>
  </sheetViews>
  <sheetFormatPr defaultRowHeight="14.5" x14ac:dyDescent="0.35"/>
  <cols>
    <col min="6" max="6" width="9.26953125" customWidth="1"/>
    <col min="11" max="11" width="10.26953125" customWidth="1"/>
  </cols>
  <sheetData>
    <row r="1" spans="1:14" ht="17" thickBot="1" x14ac:dyDescent="0.5">
      <c r="A1" s="31" t="s">
        <v>36</v>
      </c>
      <c r="B1" s="38" t="s">
        <v>35</v>
      </c>
      <c r="C1" s="31" t="s">
        <v>41</v>
      </c>
      <c r="D1" s="31" t="s">
        <v>37</v>
      </c>
      <c r="E1" s="31" t="s">
        <v>42</v>
      </c>
      <c r="F1" s="31" t="s">
        <v>3</v>
      </c>
      <c r="G1" s="31" t="s">
        <v>38</v>
      </c>
      <c r="H1" s="31" t="s">
        <v>43</v>
      </c>
      <c r="I1" s="35" t="s">
        <v>39</v>
      </c>
      <c r="J1" s="35" t="s">
        <v>44</v>
      </c>
      <c r="K1" s="35" t="s">
        <v>40</v>
      </c>
      <c r="L1" s="35" t="s">
        <v>45</v>
      </c>
      <c r="M1" s="35" t="s">
        <v>46</v>
      </c>
      <c r="N1" s="35" t="s">
        <v>47</v>
      </c>
    </row>
    <row r="2" spans="1:14" ht="15" thickBot="1" x14ac:dyDescent="0.4">
      <c r="A2" s="31">
        <v>11</v>
      </c>
      <c r="B2" s="39">
        <v>26.2</v>
      </c>
      <c r="C2" s="32">
        <v>0.1</v>
      </c>
      <c r="D2" s="33">
        <v>2.15</v>
      </c>
      <c r="E2" s="32">
        <v>5.0000000000000001E-3</v>
      </c>
      <c r="F2" s="32" t="s">
        <v>5</v>
      </c>
      <c r="G2" s="34">
        <v>10.53</v>
      </c>
      <c r="H2" s="32">
        <v>0.3</v>
      </c>
      <c r="I2" s="33">
        <f>-0.00037*B2+1.2674</f>
        <v>1.257706</v>
      </c>
      <c r="J2" s="36">
        <v>5.0000000000000001E-3</v>
      </c>
      <c r="K2" s="36">
        <v>2.5</v>
      </c>
      <c r="L2" s="36">
        <v>0.1</v>
      </c>
      <c r="M2" s="42">
        <v>10</v>
      </c>
      <c r="N2" s="37">
        <v>0.05</v>
      </c>
    </row>
    <row r="3" spans="1:14" ht="15" thickBot="1" x14ac:dyDescent="0.4">
      <c r="A3" s="31">
        <v>12</v>
      </c>
      <c r="B3" s="40">
        <v>26.2</v>
      </c>
      <c r="C3" s="23">
        <v>0.1</v>
      </c>
      <c r="D3" s="25">
        <v>0.8</v>
      </c>
      <c r="E3" s="23">
        <v>5.0000000000000001E-3</v>
      </c>
      <c r="F3" s="23" t="s">
        <v>7</v>
      </c>
      <c r="G3" s="25">
        <v>15.1</v>
      </c>
      <c r="H3" s="23">
        <v>1.7000000000000001E-2</v>
      </c>
      <c r="I3" s="25">
        <f t="shared" ref="I3:I17" si="0">-0.00037*B3+1.2674</f>
        <v>1.257706</v>
      </c>
      <c r="J3" s="24">
        <v>5.0000000000000001E-3</v>
      </c>
      <c r="K3" s="26">
        <v>7.8</v>
      </c>
      <c r="L3" s="24">
        <v>0.1</v>
      </c>
      <c r="M3" s="42">
        <v>10</v>
      </c>
      <c r="N3" s="37">
        <v>0.05</v>
      </c>
    </row>
    <row r="4" spans="1:14" ht="15" thickBot="1" x14ac:dyDescent="0.4">
      <c r="A4" s="31">
        <v>13</v>
      </c>
      <c r="B4" s="40">
        <v>26.2</v>
      </c>
      <c r="C4" s="23">
        <v>0.1</v>
      </c>
      <c r="D4" s="25">
        <v>2.1</v>
      </c>
      <c r="E4" s="23">
        <v>5.0000000000000001E-3</v>
      </c>
      <c r="F4" s="23" t="s">
        <v>5</v>
      </c>
      <c r="G4" s="25">
        <v>9.9333332999999993</v>
      </c>
      <c r="H4" s="23">
        <v>1.7000000000000001E-2</v>
      </c>
      <c r="I4" s="25">
        <f t="shared" si="0"/>
        <v>1.257706</v>
      </c>
      <c r="J4" s="24">
        <v>5.0000000000000001E-3</v>
      </c>
      <c r="K4" s="24">
        <v>2.5</v>
      </c>
      <c r="L4" s="24">
        <v>0.1</v>
      </c>
      <c r="M4" s="42">
        <v>10</v>
      </c>
      <c r="N4" s="37">
        <v>0.05</v>
      </c>
    </row>
    <row r="5" spans="1:14" ht="15" thickBot="1" x14ac:dyDescent="0.4">
      <c r="A5" s="31">
        <v>14</v>
      </c>
      <c r="B5" s="40">
        <v>26.2</v>
      </c>
      <c r="C5" s="23">
        <v>0.1</v>
      </c>
      <c r="D5" s="25">
        <v>0.4</v>
      </c>
      <c r="E5" s="23">
        <v>5.0000000000000001E-3</v>
      </c>
      <c r="F5" s="23" t="s">
        <v>7</v>
      </c>
      <c r="G5" s="25">
        <v>13.4666</v>
      </c>
      <c r="H5" s="23">
        <v>1.7000000000000001E-2</v>
      </c>
      <c r="I5" s="25">
        <f t="shared" si="0"/>
        <v>1.257706</v>
      </c>
      <c r="J5" s="24">
        <v>5.0000000000000001E-3</v>
      </c>
      <c r="K5" s="26">
        <v>7.8</v>
      </c>
      <c r="L5" s="24">
        <v>0.1</v>
      </c>
      <c r="M5" s="42">
        <v>10</v>
      </c>
      <c r="N5" s="37">
        <v>0.05</v>
      </c>
    </row>
    <row r="6" spans="1:14" ht="15" thickBot="1" x14ac:dyDescent="0.4">
      <c r="A6" s="31">
        <v>21</v>
      </c>
      <c r="B6" s="40">
        <v>30.4</v>
      </c>
      <c r="C6" s="23">
        <v>0.1</v>
      </c>
      <c r="D6" s="25">
        <v>2.1</v>
      </c>
      <c r="E6" s="23">
        <v>5.0000000000000001E-3</v>
      </c>
      <c r="F6" s="23" t="s">
        <v>5</v>
      </c>
      <c r="G6" s="25">
        <v>8.1333000000000002</v>
      </c>
      <c r="H6" s="23">
        <v>1.7000000000000001E-2</v>
      </c>
      <c r="I6" s="25">
        <f t="shared" si="0"/>
        <v>1.2561520000000002</v>
      </c>
      <c r="J6" s="24">
        <v>5.0000000000000001E-3</v>
      </c>
      <c r="K6" s="24">
        <v>2.5</v>
      </c>
      <c r="L6" s="24">
        <v>0.1</v>
      </c>
      <c r="M6" s="42">
        <v>10</v>
      </c>
      <c r="N6" s="37">
        <v>0.05</v>
      </c>
    </row>
    <row r="7" spans="1:14" ht="15" thickBot="1" x14ac:dyDescent="0.4">
      <c r="A7" s="31">
        <v>22</v>
      </c>
      <c r="B7" s="40">
        <v>30.4</v>
      </c>
      <c r="C7" s="23">
        <v>0.1</v>
      </c>
      <c r="D7" s="25">
        <v>0.75</v>
      </c>
      <c r="E7" s="23">
        <v>5.0000000000000001E-3</v>
      </c>
      <c r="F7" s="23" t="s">
        <v>7</v>
      </c>
      <c r="G7" s="25">
        <v>14.833299999999999</v>
      </c>
      <c r="H7" s="23">
        <v>1.7000000000000001E-2</v>
      </c>
      <c r="I7" s="25">
        <f t="shared" si="0"/>
        <v>1.2561520000000002</v>
      </c>
      <c r="J7" s="24">
        <v>5.0000000000000001E-3</v>
      </c>
      <c r="K7" s="26">
        <v>7.8</v>
      </c>
      <c r="L7" s="24">
        <v>0.1</v>
      </c>
      <c r="M7" s="42">
        <v>10</v>
      </c>
      <c r="N7" s="37">
        <v>0.05</v>
      </c>
    </row>
    <row r="8" spans="1:14" ht="15" thickBot="1" x14ac:dyDescent="0.4">
      <c r="A8" s="31">
        <v>23</v>
      </c>
      <c r="B8" s="40">
        <v>30.4</v>
      </c>
      <c r="C8" s="23">
        <v>0.1</v>
      </c>
      <c r="D8" s="25">
        <v>2.15</v>
      </c>
      <c r="E8" s="23">
        <v>5.0000000000000001E-3</v>
      </c>
      <c r="F8" s="23" t="s">
        <v>5</v>
      </c>
      <c r="G8" s="25">
        <v>7.6666600000000003</v>
      </c>
      <c r="H8" s="23">
        <v>1.7000000000000001E-2</v>
      </c>
      <c r="I8" s="25">
        <f t="shared" si="0"/>
        <v>1.2561520000000002</v>
      </c>
      <c r="J8" s="24">
        <v>5.0000000000000001E-3</v>
      </c>
      <c r="K8" s="24">
        <v>2.5</v>
      </c>
      <c r="L8" s="24">
        <v>0.1</v>
      </c>
      <c r="M8" s="42">
        <v>10</v>
      </c>
      <c r="N8" s="37">
        <v>0.05</v>
      </c>
    </row>
    <row r="9" spans="1:14" ht="15" thickBot="1" x14ac:dyDescent="0.4">
      <c r="A9" s="31">
        <v>24</v>
      </c>
      <c r="B9" s="40">
        <v>30.4</v>
      </c>
      <c r="C9" s="23">
        <v>0.1</v>
      </c>
      <c r="D9" s="25">
        <v>0.95</v>
      </c>
      <c r="E9" s="23">
        <v>5.0000000000000001E-3</v>
      </c>
      <c r="F9" s="23" t="s">
        <v>7</v>
      </c>
      <c r="G9" s="25">
        <v>7.9333299999999998</v>
      </c>
      <c r="H9" s="23">
        <v>1.7000000000000001E-2</v>
      </c>
      <c r="I9" s="25">
        <f t="shared" si="0"/>
        <v>1.2561520000000002</v>
      </c>
      <c r="J9" s="24">
        <v>5.0000000000000001E-3</v>
      </c>
      <c r="K9" s="26">
        <v>7.8</v>
      </c>
      <c r="L9" s="24">
        <v>0.1</v>
      </c>
      <c r="M9" s="42">
        <v>10</v>
      </c>
      <c r="N9" s="37">
        <v>0.05</v>
      </c>
    </row>
    <row r="10" spans="1:14" ht="15" thickBot="1" x14ac:dyDescent="0.4">
      <c r="A10" s="31">
        <v>31</v>
      </c>
      <c r="B10" s="40">
        <v>40.4</v>
      </c>
      <c r="C10" s="23">
        <v>0.1</v>
      </c>
      <c r="D10" s="25">
        <v>2.1</v>
      </c>
      <c r="E10" s="23">
        <v>5.0000000000000001E-3</v>
      </c>
      <c r="F10" s="23" t="s">
        <v>5</v>
      </c>
      <c r="G10" s="25">
        <v>5.35</v>
      </c>
      <c r="H10" s="23">
        <v>1.7000000000000001E-2</v>
      </c>
      <c r="I10" s="25">
        <f t="shared" si="0"/>
        <v>1.2524520000000001</v>
      </c>
      <c r="J10" s="24">
        <v>5.0000000000000001E-3</v>
      </c>
      <c r="K10" s="24">
        <v>2.5</v>
      </c>
      <c r="L10" s="24">
        <v>0.1</v>
      </c>
      <c r="M10" s="42">
        <v>10</v>
      </c>
      <c r="N10" s="37">
        <v>0.05</v>
      </c>
    </row>
    <row r="11" spans="1:14" ht="15" thickBot="1" x14ac:dyDescent="0.4">
      <c r="A11" s="31">
        <v>32</v>
      </c>
      <c r="B11" s="40">
        <v>40.299999999999997</v>
      </c>
      <c r="C11" s="23">
        <v>0.1</v>
      </c>
      <c r="D11" s="25">
        <v>0.93</v>
      </c>
      <c r="E11" s="23">
        <v>5.0000000000000001E-3</v>
      </c>
      <c r="F11" s="23" t="s">
        <v>7</v>
      </c>
      <c r="G11" s="25">
        <v>5.6166666599999999</v>
      </c>
      <c r="H11" s="23">
        <v>1.7000000000000001E-2</v>
      </c>
      <c r="I11" s="25">
        <f t="shared" si="0"/>
        <v>1.2524890000000002</v>
      </c>
      <c r="J11" s="24">
        <v>5.0000000000000001E-3</v>
      </c>
      <c r="K11" s="26">
        <v>7.8</v>
      </c>
      <c r="L11" s="24">
        <v>0.1</v>
      </c>
      <c r="M11" s="42">
        <v>10</v>
      </c>
      <c r="N11" s="37">
        <v>0.05</v>
      </c>
    </row>
    <row r="12" spans="1:14" ht="15" thickBot="1" x14ac:dyDescent="0.4">
      <c r="A12" s="31">
        <v>33</v>
      </c>
      <c r="B12" s="40">
        <v>40.200000000000003</v>
      </c>
      <c r="C12" s="23">
        <v>0.1</v>
      </c>
      <c r="D12" s="25">
        <v>2.1</v>
      </c>
      <c r="E12" s="23">
        <v>5.0000000000000001E-3</v>
      </c>
      <c r="F12" s="23" t="s">
        <v>5</v>
      </c>
      <c r="G12" s="25">
        <v>4.7333333</v>
      </c>
      <c r="H12" s="23">
        <v>1.7000000000000001E-2</v>
      </c>
      <c r="I12" s="25">
        <f t="shared" si="0"/>
        <v>1.252526</v>
      </c>
      <c r="J12" s="24">
        <v>5.0000000000000001E-3</v>
      </c>
      <c r="K12" s="24">
        <v>2.5</v>
      </c>
      <c r="L12" s="24">
        <v>0.1</v>
      </c>
      <c r="M12" s="42">
        <v>10</v>
      </c>
      <c r="N12" s="37">
        <v>0.05</v>
      </c>
    </row>
    <row r="13" spans="1:14" ht="15" thickBot="1" x14ac:dyDescent="0.4">
      <c r="A13" s="31">
        <v>34</v>
      </c>
      <c r="B13" s="40">
        <v>40.1</v>
      </c>
      <c r="C13" s="23">
        <v>0.1</v>
      </c>
      <c r="D13" s="25">
        <v>0.7</v>
      </c>
      <c r="E13" s="23">
        <v>5.0000000000000001E-3</v>
      </c>
      <c r="F13" s="23" t="s">
        <v>7</v>
      </c>
      <c r="G13" s="25">
        <v>9.8333300000000001</v>
      </c>
      <c r="H13" s="23">
        <v>1.7000000000000001E-2</v>
      </c>
      <c r="I13" s="25">
        <f t="shared" si="0"/>
        <v>1.2525630000000001</v>
      </c>
      <c r="J13" s="24">
        <v>5.0000000000000001E-3</v>
      </c>
      <c r="K13" s="26">
        <v>7.8</v>
      </c>
      <c r="L13" s="24">
        <v>0.1</v>
      </c>
      <c r="M13" s="42">
        <v>10</v>
      </c>
      <c r="N13" s="37">
        <v>0.05</v>
      </c>
    </row>
    <row r="14" spans="1:14" ht="15" thickBot="1" x14ac:dyDescent="0.4">
      <c r="A14" s="31">
        <v>41</v>
      </c>
      <c r="B14" s="40">
        <v>50.3</v>
      </c>
      <c r="C14" s="23">
        <v>0.1</v>
      </c>
      <c r="D14" s="25">
        <v>2.1</v>
      </c>
      <c r="E14" s="23">
        <v>5.0000000000000001E-3</v>
      </c>
      <c r="F14" s="23" t="s">
        <v>5</v>
      </c>
      <c r="G14" s="25">
        <v>3.2666599999999999</v>
      </c>
      <c r="H14" s="23">
        <v>1.7000000000000001E-2</v>
      </c>
      <c r="I14" s="25">
        <f t="shared" si="0"/>
        <v>1.2487890000000001</v>
      </c>
      <c r="J14" s="24">
        <v>5.0000000000000001E-3</v>
      </c>
      <c r="K14" s="24">
        <v>2.5</v>
      </c>
      <c r="L14" s="24">
        <v>0.1</v>
      </c>
      <c r="M14" s="42">
        <v>10</v>
      </c>
      <c r="N14" s="37">
        <v>0.05</v>
      </c>
    </row>
    <row r="15" spans="1:14" ht="15" thickBot="1" x14ac:dyDescent="0.4">
      <c r="A15" s="31">
        <v>42</v>
      </c>
      <c r="B15" s="40">
        <v>50.3</v>
      </c>
      <c r="C15" s="23">
        <v>0.1</v>
      </c>
      <c r="D15" s="25">
        <v>0.8</v>
      </c>
      <c r="E15" s="23">
        <v>5.0000000000000001E-3</v>
      </c>
      <c r="F15" s="23" t="s">
        <v>7</v>
      </c>
      <c r="G15" s="25">
        <v>4.3833333000000003</v>
      </c>
      <c r="H15" s="23">
        <v>1.7000000000000001E-2</v>
      </c>
      <c r="I15" s="25">
        <f t="shared" si="0"/>
        <v>1.2487890000000001</v>
      </c>
      <c r="J15" s="24">
        <v>5.0000000000000001E-3</v>
      </c>
      <c r="K15" s="26">
        <v>7.8</v>
      </c>
      <c r="L15" s="24">
        <v>0.1</v>
      </c>
      <c r="M15" s="42">
        <v>10</v>
      </c>
      <c r="N15" s="37">
        <v>0.05</v>
      </c>
    </row>
    <row r="16" spans="1:14" ht="15" thickBot="1" x14ac:dyDescent="0.4">
      <c r="A16" s="31">
        <v>43</v>
      </c>
      <c r="B16" s="45">
        <v>50</v>
      </c>
      <c r="C16" s="23">
        <v>0.1</v>
      </c>
      <c r="D16" s="25">
        <v>2.17</v>
      </c>
      <c r="E16" s="23">
        <v>5.0000000000000001E-3</v>
      </c>
      <c r="F16" s="23" t="s">
        <v>5</v>
      </c>
      <c r="G16" s="25">
        <v>2.65</v>
      </c>
      <c r="H16" s="23">
        <v>1.7000000000000001E-2</v>
      </c>
      <c r="I16" s="25">
        <f t="shared" si="0"/>
        <v>1.2489000000000001</v>
      </c>
      <c r="J16" s="24">
        <v>5.0000000000000001E-3</v>
      </c>
      <c r="K16" s="24">
        <v>2.5</v>
      </c>
      <c r="L16" s="24">
        <v>0.1</v>
      </c>
      <c r="M16" s="42">
        <v>10</v>
      </c>
      <c r="N16" s="37">
        <v>0.05</v>
      </c>
    </row>
    <row r="17" spans="1:14" ht="15" thickBot="1" x14ac:dyDescent="0.4">
      <c r="A17" s="31">
        <v>44</v>
      </c>
      <c r="B17" s="45">
        <v>50</v>
      </c>
      <c r="C17" s="23">
        <v>0.1</v>
      </c>
      <c r="D17" s="25">
        <v>0.7</v>
      </c>
      <c r="E17" s="23">
        <v>5.0000000000000001E-3</v>
      </c>
      <c r="F17" s="23" t="s">
        <v>7</v>
      </c>
      <c r="G17" s="25">
        <v>4.75</v>
      </c>
      <c r="H17" s="23">
        <v>1.7000000000000001E-2</v>
      </c>
      <c r="I17" s="25">
        <f t="shared" si="0"/>
        <v>1.2489000000000001</v>
      </c>
      <c r="J17" s="24">
        <v>5.0000000000000001E-3</v>
      </c>
      <c r="K17" s="26">
        <v>7.8</v>
      </c>
      <c r="L17" s="24">
        <v>0.1</v>
      </c>
      <c r="M17" s="42">
        <v>10</v>
      </c>
      <c r="N17" s="37">
        <v>0.05</v>
      </c>
    </row>
    <row r="18" spans="1:14" ht="15" thickBot="1" x14ac:dyDescent="0.4">
      <c r="A18" s="31">
        <v>51</v>
      </c>
      <c r="B18" s="40">
        <v>60.1</v>
      </c>
      <c r="C18" s="23">
        <v>0.1</v>
      </c>
      <c r="D18" s="25">
        <v>1.3</v>
      </c>
      <c r="E18" s="23">
        <v>5.0000000000000001E-3</v>
      </c>
      <c r="F18" s="23" t="s">
        <v>5</v>
      </c>
      <c r="G18" s="25">
        <v>3.9333330000000002</v>
      </c>
      <c r="H18" s="23">
        <v>1.7000000000000001E-2</v>
      </c>
      <c r="I18" s="25">
        <f>1.24</f>
        <v>1.24</v>
      </c>
      <c r="J18" s="24">
        <v>5.0000000000000001E-3</v>
      </c>
      <c r="K18" s="24">
        <v>2.5</v>
      </c>
      <c r="L18" s="24">
        <v>0.1</v>
      </c>
      <c r="M18" s="42">
        <v>10</v>
      </c>
      <c r="N18" s="37">
        <v>0.05</v>
      </c>
    </row>
    <row r="19" spans="1:14" ht="15" thickBot="1" x14ac:dyDescent="0.4">
      <c r="A19" s="31">
        <v>52</v>
      </c>
      <c r="B19" s="40">
        <v>60.1</v>
      </c>
      <c r="C19" s="23">
        <v>0.1</v>
      </c>
      <c r="D19" s="25">
        <v>0.9</v>
      </c>
      <c r="E19" s="23">
        <v>5.0000000000000001E-3</v>
      </c>
      <c r="F19" s="23" t="s">
        <v>7</v>
      </c>
      <c r="G19" s="25">
        <v>2.15</v>
      </c>
      <c r="H19" s="23">
        <v>1.7000000000000001E-2</v>
      </c>
      <c r="I19" s="25">
        <f t="shared" ref="I19:I21" si="1">1.24</f>
        <v>1.24</v>
      </c>
      <c r="J19" s="24">
        <v>5.0000000000000001E-3</v>
      </c>
      <c r="K19" s="26">
        <v>7.8</v>
      </c>
      <c r="L19" s="24">
        <v>0.1</v>
      </c>
      <c r="M19" s="42">
        <v>10</v>
      </c>
      <c r="N19" s="37">
        <v>0.05</v>
      </c>
    </row>
    <row r="20" spans="1:14" ht="15" thickBot="1" x14ac:dyDescent="0.4">
      <c r="A20" s="31">
        <v>53</v>
      </c>
      <c r="B20" s="40">
        <v>60.1</v>
      </c>
      <c r="C20" s="23">
        <v>0.1</v>
      </c>
      <c r="D20" s="25">
        <v>2.15</v>
      </c>
      <c r="E20" s="23">
        <v>5.0000000000000001E-3</v>
      </c>
      <c r="F20" s="23" t="s">
        <v>5</v>
      </c>
      <c r="G20" s="25">
        <v>1.78</v>
      </c>
      <c r="H20" s="23">
        <v>1.7000000000000001E-2</v>
      </c>
      <c r="I20" s="25">
        <f t="shared" si="1"/>
        <v>1.24</v>
      </c>
      <c r="J20" s="24">
        <v>5.0000000000000001E-3</v>
      </c>
      <c r="K20" s="24">
        <v>2.5</v>
      </c>
      <c r="L20" s="24">
        <v>0.1</v>
      </c>
      <c r="M20" s="42">
        <v>10</v>
      </c>
      <c r="N20" s="37">
        <v>0.05</v>
      </c>
    </row>
    <row r="21" spans="1:14" ht="15" thickBot="1" x14ac:dyDescent="0.4">
      <c r="A21" s="31">
        <v>54</v>
      </c>
      <c r="B21" s="41">
        <v>59.9</v>
      </c>
      <c r="C21" s="27">
        <v>0.1</v>
      </c>
      <c r="D21" s="28">
        <v>0.97</v>
      </c>
      <c r="E21" s="27">
        <v>5.0000000000000001E-3</v>
      </c>
      <c r="F21" s="27" t="s">
        <v>7</v>
      </c>
      <c r="G21" s="28">
        <v>1.616666666</v>
      </c>
      <c r="H21" s="27">
        <v>1.7000000000000001E-2</v>
      </c>
      <c r="I21" s="28">
        <f t="shared" si="1"/>
        <v>1.24</v>
      </c>
      <c r="J21" s="29">
        <v>5.0000000000000001E-3</v>
      </c>
      <c r="K21" s="30">
        <v>7.8</v>
      </c>
      <c r="L21" s="29">
        <v>0.1</v>
      </c>
      <c r="M21" s="44">
        <v>10</v>
      </c>
      <c r="N21" s="43">
        <v>0.05</v>
      </c>
    </row>
  </sheetData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2"/>
  <sheetViews>
    <sheetView workbookViewId="0">
      <selection activeCell="H1" sqref="H1"/>
    </sheetView>
  </sheetViews>
  <sheetFormatPr defaultRowHeight="14.5" x14ac:dyDescent="0.35"/>
  <cols>
    <col min="1" max="1" width="6" customWidth="1"/>
    <col min="2" max="2" width="7.453125" customWidth="1"/>
    <col min="3" max="3" width="6.1796875" customWidth="1"/>
    <col min="4" max="4" width="10.453125" customWidth="1"/>
    <col min="5" max="5" width="8.453125" customWidth="1"/>
    <col min="6" max="6" width="9.453125" bestFit="1" customWidth="1"/>
    <col min="7" max="7" width="10.453125" customWidth="1"/>
  </cols>
  <sheetData>
    <row r="1" spans="1:9" ht="17" thickBot="1" x14ac:dyDescent="0.5">
      <c r="A1" s="46"/>
      <c r="B1" s="46"/>
      <c r="C1" s="46"/>
      <c r="D1" s="46"/>
      <c r="E1" s="31" t="s">
        <v>36</v>
      </c>
      <c r="F1" s="31" t="s">
        <v>49</v>
      </c>
      <c r="G1" s="31" t="s">
        <v>50</v>
      </c>
      <c r="H1" s="31" t="s">
        <v>48</v>
      </c>
      <c r="I1" s="31" t="s">
        <v>51</v>
      </c>
    </row>
    <row r="2" spans="1:9" ht="15" thickBot="1" x14ac:dyDescent="0.4">
      <c r="A2" s="46"/>
      <c r="B2" s="46"/>
      <c r="C2" s="46"/>
      <c r="D2" s="46"/>
      <c r="E2" s="31">
        <v>11</v>
      </c>
      <c r="F2" s="47">
        <v>0.94966761633428309</v>
      </c>
      <c r="G2" s="48">
        <v>2.7469564230758765E-2</v>
      </c>
      <c r="H2" s="47">
        <v>0.32921775517995</v>
      </c>
      <c r="I2" s="49">
        <v>2.8232527938716875E-2</v>
      </c>
    </row>
    <row r="3" spans="1:9" ht="15" thickBot="1" x14ac:dyDescent="0.4">
      <c r="A3" s="46"/>
      <c r="B3" s="46"/>
      <c r="C3" s="46"/>
      <c r="D3" s="46"/>
      <c r="E3" s="31">
        <v>12</v>
      </c>
      <c r="F3" s="50">
        <v>0.66225165562913912</v>
      </c>
      <c r="G3" s="51">
        <v>3.3941601185601558E-3</v>
      </c>
      <c r="H3" s="50">
        <v>0.34422352573155546</v>
      </c>
      <c r="I3" s="51">
        <v>7.0270317426011277E-3</v>
      </c>
    </row>
    <row r="4" spans="1:9" ht="15" thickBot="1" x14ac:dyDescent="0.4">
      <c r="A4" s="46"/>
      <c r="B4" s="46"/>
      <c r="C4" s="46"/>
      <c r="D4" s="46"/>
      <c r="E4" s="31">
        <v>13</v>
      </c>
      <c r="F4" s="50">
        <v>1.0067114127741994</v>
      </c>
      <c r="G4" s="51">
        <v>5.3202504822688311E-3</v>
      </c>
      <c r="H4" s="52">
        <v>0.29628628980975075</v>
      </c>
      <c r="I4" s="53">
        <v>2.3972561880095163E-2</v>
      </c>
    </row>
    <row r="5" spans="1:9" ht="15" thickBot="1" x14ac:dyDescent="0.4">
      <c r="A5" s="46"/>
      <c r="B5" s="46"/>
      <c r="C5" s="46"/>
      <c r="D5" s="46"/>
      <c r="E5" s="31">
        <v>14</v>
      </c>
      <c r="F5" s="50">
        <v>0.74257793355412649</v>
      </c>
      <c r="G5" s="51">
        <v>3.8293995647759919E-3</v>
      </c>
      <c r="H5" s="50">
        <v>7.6747028669148426E-2</v>
      </c>
      <c r="I5" s="51">
        <v>2.2841929306320419E-3</v>
      </c>
    </row>
    <row r="6" spans="1:9" ht="15" thickBot="1" x14ac:dyDescent="0.4">
      <c r="A6" s="46"/>
      <c r="B6" s="46"/>
      <c r="C6" s="46"/>
      <c r="D6" s="46"/>
      <c r="E6" s="31">
        <v>21</v>
      </c>
      <c r="F6" s="50">
        <v>1.2295132357099825</v>
      </c>
      <c r="G6" s="51">
        <v>6.6631020530263313E-3</v>
      </c>
      <c r="H6" s="52">
        <v>0.24289930041098404</v>
      </c>
      <c r="I6" s="53">
        <v>1.963081405410582E-2</v>
      </c>
    </row>
    <row r="7" spans="1:9" ht="15" thickBot="1" x14ac:dyDescent="0.4">
      <c r="A7" s="46"/>
      <c r="B7" s="46"/>
      <c r="C7" s="46"/>
      <c r="D7" s="46"/>
      <c r="E7" s="31">
        <v>22</v>
      </c>
      <c r="F7" s="50">
        <v>0.67415881833442326</v>
      </c>
      <c r="G7" s="51">
        <v>3.4582097762060962E-3</v>
      </c>
      <c r="H7" s="50">
        <v>0.29726726039884993</v>
      </c>
      <c r="I7" s="51">
        <v>6.2227643835559921E-3</v>
      </c>
    </row>
    <row r="8" spans="1:9" ht="15" thickBot="1" x14ac:dyDescent="0.4">
      <c r="A8" s="46"/>
      <c r="B8" s="46"/>
      <c r="C8" s="46"/>
      <c r="D8" s="46"/>
      <c r="E8" s="31">
        <v>23</v>
      </c>
      <c r="F8" s="50">
        <v>1.3043489603034439</v>
      </c>
      <c r="G8" s="51">
        <v>7.1343038680035343E-3</v>
      </c>
      <c r="H8" s="50">
        <v>0.23999600157653211</v>
      </c>
      <c r="I8" s="51">
        <v>1.9395439012906347E-2</v>
      </c>
    </row>
    <row r="9" spans="1:9" ht="15" thickBot="1" x14ac:dyDescent="0.4">
      <c r="A9" s="46"/>
      <c r="B9" s="46"/>
      <c r="C9" s="46"/>
      <c r="D9" s="46"/>
      <c r="E9" s="31">
        <v>24</v>
      </c>
      <c r="F9" s="50">
        <v>1.260504731304509</v>
      </c>
      <c r="G9" s="51">
        <v>6.8569418988361558E-3</v>
      </c>
      <c r="H9" s="50">
        <v>0.25508769180854884</v>
      </c>
      <c r="I9" s="51">
        <v>4.9364846145960881E-3</v>
      </c>
    </row>
    <row r="10" spans="1:9" ht="15" thickBot="1" x14ac:dyDescent="0.4">
      <c r="A10" s="46"/>
      <c r="B10" s="46"/>
      <c r="C10" s="46"/>
      <c r="D10" s="46"/>
      <c r="E10" s="31">
        <v>31</v>
      </c>
      <c r="F10" s="50">
        <v>1.8691588785046731</v>
      </c>
      <c r="G10" s="51">
        <v>1.1073398188108237E-2</v>
      </c>
      <c r="H10" s="50">
        <v>0.16025190701799999</v>
      </c>
      <c r="I10" s="51">
        <v>1.2918945999209099E-2</v>
      </c>
    </row>
    <row r="11" spans="1:9" ht="15" thickBot="1" x14ac:dyDescent="0.4">
      <c r="A11" s="46"/>
      <c r="B11" s="46"/>
      <c r="C11" s="46"/>
      <c r="D11" s="46"/>
      <c r="E11" s="31">
        <v>32</v>
      </c>
      <c r="F11" s="50">
        <v>1.780415432380315</v>
      </c>
      <c r="G11" s="51">
        <v>1.040605995819806E-2</v>
      </c>
      <c r="H11" s="50">
        <v>0.17317067683849449</v>
      </c>
      <c r="I11" s="51">
        <v>3.3917956493800458E-3</v>
      </c>
    </row>
    <row r="12" spans="1:9" ht="15" thickBot="1" x14ac:dyDescent="0.4">
      <c r="A12" s="46"/>
      <c r="B12" s="46"/>
      <c r="C12" s="46"/>
      <c r="D12" s="46"/>
      <c r="E12" s="31">
        <v>33</v>
      </c>
      <c r="F12" s="50">
        <v>2.1126760712160286</v>
      </c>
      <c r="G12" s="51">
        <v>1.3006129884330286E-2</v>
      </c>
      <c r="H12" s="50">
        <v>0.14177209250427167</v>
      </c>
      <c r="I12" s="51">
        <v>1.1432303826216739E-2</v>
      </c>
    </row>
    <row r="13" spans="1:9" ht="15" thickBot="1" x14ac:dyDescent="0.4">
      <c r="A13" s="46"/>
      <c r="B13" s="46"/>
      <c r="C13" s="46"/>
      <c r="D13" s="46"/>
      <c r="E13" s="31">
        <v>34</v>
      </c>
      <c r="F13" s="50">
        <v>1.016949497271016</v>
      </c>
      <c r="G13" s="51">
        <v>5.3801144268892861E-3</v>
      </c>
      <c r="H13" s="50">
        <v>0.17175982658797692</v>
      </c>
      <c r="I13" s="51">
        <v>3.707477826042077E-3</v>
      </c>
    </row>
    <row r="14" spans="1:9" ht="15" thickBot="1" x14ac:dyDescent="0.4">
      <c r="A14" s="46"/>
      <c r="B14" s="46"/>
      <c r="C14" s="46"/>
      <c r="D14" s="46"/>
      <c r="E14" s="31">
        <v>41</v>
      </c>
      <c r="F14" s="52">
        <v>3.0612307372055865</v>
      </c>
      <c r="G14" s="53">
        <v>2.209236929334837E-2</v>
      </c>
      <c r="H14" s="50">
        <v>9.8135615015492589E-2</v>
      </c>
      <c r="I14" s="51">
        <v>7.8987555791254459E-3</v>
      </c>
    </row>
    <row r="15" spans="1:9" ht="15" thickBot="1" x14ac:dyDescent="0.4">
      <c r="A15" s="46"/>
      <c r="B15" s="46"/>
      <c r="C15" s="46"/>
      <c r="D15" s="46"/>
      <c r="E15" s="31">
        <v>42</v>
      </c>
      <c r="F15" s="50">
        <v>2.2813688386415882</v>
      </c>
      <c r="G15" s="51">
        <v>1.4436112016721738E-2</v>
      </c>
      <c r="H15" s="50">
        <v>0.10005979912886674</v>
      </c>
      <c r="I15" s="51">
        <v>2.0745811214062048E-3</v>
      </c>
    </row>
    <row r="16" spans="1:9" ht="15" thickBot="1" x14ac:dyDescent="0.4">
      <c r="A16" s="46"/>
      <c r="B16" s="46"/>
      <c r="C16" s="46"/>
      <c r="D16" s="46"/>
      <c r="E16" s="31">
        <v>43</v>
      </c>
      <c r="F16" s="52">
        <v>3.7735849056603779</v>
      </c>
      <c r="G16" s="53">
        <v>3.0692363086209467E-2</v>
      </c>
      <c r="H16" s="50">
        <v>8.4998436331277766E-2</v>
      </c>
      <c r="I16" s="51">
        <v>6.8486339806971561E-3</v>
      </c>
    </row>
    <row r="17" spans="1:9" ht="15" thickBot="1" x14ac:dyDescent="0.4">
      <c r="A17" s="46"/>
      <c r="B17" s="46"/>
      <c r="C17" s="46"/>
      <c r="D17" s="46"/>
      <c r="E17" s="31">
        <v>44</v>
      </c>
      <c r="F17" s="50">
        <v>2.1052631578947367</v>
      </c>
      <c r="G17" s="51">
        <v>1.2945034323786174E-2</v>
      </c>
      <c r="H17" s="54">
        <v>8.3015175250000003E-2</v>
      </c>
      <c r="I17" s="55">
        <v>1.8101903899051912E-3</v>
      </c>
    </row>
    <row r="18" spans="1:9" ht="15" thickBot="1" x14ac:dyDescent="0.4">
      <c r="A18" s="46"/>
      <c r="B18" s="46"/>
      <c r="C18" s="46"/>
      <c r="D18" s="46"/>
      <c r="E18" s="31">
        <v>51</v>
      </c>
      <c r="F18" s="50">
        <v>2.5423730968112794</v>
      </c>
      <c r="G18" s="51">
        <v>1.680275521449472E-2</v>
      </c>
      <c r="H18" s="50">
        <v>4.5600702802200008E-2</v>
      </c>
      <c r="I18" s="51">
        <v>3.6530160444354716E-3</v>
      </c>
    </row>
    <row r="19" spans="1:9" ht="15" thickBot="1" x14ac:dyDescent="0.4">
      <c r="A19" s="46"/>
      <c r="B19" s="46"/>
      <c r="C19" s="46"/>
      <c r="D19" s="46"/>
      <c r="E19" s="31">
        <v>52</v>
      </c>
      <c r="F19" s="52">
        <v>4.6511627906976747</v>
      </c>
      <c r="G19" s="53">
        <v>4.3512685961083146E-2</v>
      </c>
      <c r="H19" s="54">
        <v>6.2198639999999993E-2</v>
      </c>
      <c r="I19" s="55">
        <v>1.3105101040238986E-3</v>
      </c>
    </row>
    <row r="20" spans="1:9" ht="15" thickBot="1" x14ac:dyDescent="0.4">
      <c r="A20" s="46"/>
      <c r="B20" s="46"/>
      <c r="C20" s="46"/>
      <c r="D20" s="46"/>
      <c r="E20" s="31">
        <v>53</v>
      </c>
      <c r="F20" s="52">
        <v>5.617977528089888</v>
      </c>
      <c r="G20" s="53">
        <v>6.0563056482691419E-2</v>
      </c>
      <c r="H20" s="50">
        <v>5.6444422999999994E-2</v>
      </c>
      <c r="I20" s="51">
        <v>4.534005010511032E-3</v>
      </c>
    </row>
    <row r="21" spans="1:9" ht="15" thickBot="1" x14ac:dyDescent="0.4">
      <c r="A21" s="46"/>
      <c r="B21" s="46"/>
      <c r="C21" s="46"/>
      <c r="D21" s="46"/>
      <c r="E21" s="31">
        <v>54</v>
      </c>
      <c r="F21" s="56">
        <v>6.1855670128600275</v>
      </c>
      <c r="G21" s="57">
        <v>7.2022682579653205E-2</v>
      </c>
      <c r="H21" s="58">
        <v>5.4327705370189404E-2</v>
      </c>
      <c r="I21" s="59">
        <v>1.1838126732121978E-3</v>
      </c>
    </row>
    <row r="22" spans="1:9" x14ac:dyDescent="0.35">
      <c r="E22" s="46"/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Лист3</vt:lpstr>
      <vt:lpstr>справочные</vt:lpstr>
      <vt:lpstr>Начальные запас</vt:lpstr>
      <vt:lpstr>Нач печать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2017-03-10T21:24:16Z</dcterms:modified>
</cp:coreProperties>
</file>