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i/Desktop/Study/Physics/Laboratory works/Third semester/3.2.1/"/>
    </mc:Choice>
  </mc:AlternateContent>
  <bookViews>
    <workbookView xWindow="860" yWindow="460" windowWidth="22280" windowHeight="1554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1" l="1"/>
  <c r="Q16" i="1"/>
  <c r="Y20" i="1"/>
  <c r="Y21" i="1"/>
  <c r="Y22" i="1"/>
  <c r="Y19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8" i="1"/>
  <c r="Y26" i="1"/>
  <c r="Q10" i="1"/>
  <c r="Q11" i="1"/>
  <c r="Q12" i="1"/>
  <c r="Q13" i="1"/>
  <c r="Q14" i="1"/>
  <c r="Q15" i="1"/>
  <c r="H9" i="1"/>
  <c r="H10" i="1"/>
  <c r="H11" i="1"/>
  <c r="H12" i="1"/>
  <c r="H13" i="1"/>
  <c r="H14" i="1"/>
  <c r="H15" i="1"/>
  <c r="H16" i="1"/>
  <c r="H17" i="1"/>
  <c r="H18" i="1"/>
  <c r="H19" i="1"/>
  <c r="H20" i="1"/>
  <c r="H8" i="1"/>
  <c r="Y8" i="1"/>
  <c r="Y9" i="1"/>
  <c r="Y10" i="1"/>
  <c r="Y11" i="1"/>
  <c r="Y12" i="1"/>
  <c r="Y13" i="1"/>
  <c r="Y14" i="1"/>
  <c r="Y15" i="1"/>
  <c r="Y16" i="1"/>
  <c r="Y17" i="1"/>
  <c r="Y18" i="1"/>
  <c r="Y23" i="1"/>
  <c r="Y24" i="1"/>
  <c r="Y25" i="1"/>
  <c r="Y27" i="1"/>
  <c r="Y28" i="1"/>
  <c r="Y29" i="1"/>
  <c r="Y30" i="1"/>
  <c r="Y31" i="1"/>
  <c r="W8" i="1"/>
  <c r="W14" i="1"/>
  <c r="W15" i="1"/>
  <c r="W16" i="1"/>
  <c r="W17" i="1"/>
  <c r="W18" i="1"/>
  <c r="W26" i="1"/>
  <c r="W27" i="1"/>
  <c r="W28" i="1"/>
  <c r="W29" i="1"/>
  <c r="W30" i="1"/>
  <c r="W31" i="1"/>
  <c r="M16" i="1"/>
  <c r="X28" i="1"/>
  <c r="W24" i="1"/>
  <c r="X24" i="1"/>
  <c r="X19" i="1"/>
  <c r="X20" i="1"/>
  <c r="X21" i="1"/>
  <c r="X22" i="1"/>
  <c r="X23" i="1"/>
  <c r="X25" i="1"/>
  <c r="X26" i="1"/>
  <c r="X27" i="1"/>
  <c r="X29" i="1"/>
  <c r="X30" i="1"/>
  <c r="X31" i="1"/>
  <c r="W25" i="1"/>
  <c r="X9" i="1"/>
  <c r="X10" i="1"/>
  <c r="X11" i="1"/>
  <c r="X12" i="1"/>
  <c r="X13" i="1"/>
  <c r="X14" i="1"/>
  <c r="X15" i="1"/>
  <c r="X16" i="1"/>
  <c r="X17" i="1"/>
  <c r="X18" i="1"/>
  <c r="X8" i="1"/>
  <c r="T5" i="1"/>
  <c r="W11" i="1"/>
  <c r="W12" i="1"/>
  <c r="W9" i="1"/>
  <c r="W10" i="1"/>
  <c r="W13" i="1"/>
  <c r="W19" i="1"/>
  <c r="W20" i="1"/>
  <c r="W21" i="1"/>
  <c r="W22" i="1"/>
  <c r="W23" i="1"/>
  <c r="K4" i="1"/>
  <c r="B4" i="1"/>
  <c r="P16" i="1"/>
  <c r="N16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D9" i="1"/>
  <c r="D10" i="1"/>
  <c r="D11" i="1"/>
  <c r="E9" i="1"/>
  <c r="E10" i="1"/>
  <c r="E11" i="1"/>
  <c r="F9" i="1"/>
  <c r="F10" i="1"/>
  <c r="F11" i="1"/>
  <c r="G9" i="1"/>
  <c r="G10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8" i="1"/>
  <c r="G8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8" i="1"/>
  <c r="E8" i="1"/>
</calcChain>
</file>

<file path=xl/sharedStrings.xml><?xml version="1.0" encoding="utf-8"?>
<sst xmlns="http://schemas.openxmlformats.org/spreadsheetml/2006/main" count="38" uniqueCount="30">
  <si>
    <t>$\nu$</t>
  </si>
  <si>
    <t>$\xi$</t>
  </si>
  <si>
    <t>II</t>
  </si>
  <si>
    <t>L</t>
  </si>
  <si>
    <t>$X_1 =1/ \Omega C$</t>
  </si>
  <si>
    <t>III</t>
  </si>
  <si>
    <t>IV</t>
  </si>
  <si>
    <t>$C, \text{мкФ}$</t>
  </si>
  <si>
    <t>$L, \text{мГн}$</t>
  </si>
  <si>
    <t>$\nu_0, \text{кГц}$</t>
  </si>
  <si>
    <t>$\nu, \text{кГц}$</t>
  </si>
  <si>
    <t>$R = 100 \; \text{Ом}$</t>
  </si>
  <si>
    <t>$R = 0 \; \text{Ом}$</t>
  </si>
  <si>
    <t>$\tan \xi$</t>
  </si>
  <si>
    <t>$tan \xi$</t>
  </si>
  <si>
    <t>$\nu \text{кГц}$</t>
  </si>
  <si>
    <t>$R_{sum}$</t>
  </si>
  <si>
    <t>$1\R_{sum} \Omega \C$</t>
  </si>
  <si>
    <t>$X_2 = \Omega L$</t>
  </si>
  <si>
    <t>$x_0$</t>
  </si>
  <si>
    <t>$R, \text{ Ом}$</t>
  </si>
  <si>
    <t>$r, \text{ Ом}$</t>
  </si>
  <si>
    <t>$R_{sum}, \text{ Ом}$</t>
  </si>
  <si>
    <t>$x$</t>
  </si>
  <si>
    <t>$\Omega L/ \R_{sum} $</t>
  </si>
  <si>
    <t>$R_l,  \text{ Ом}$</t>
  </si>
  <si>
    <t>$nu\nu_0$</t>
  </si>
  <si>
    <t>sigma x</t>
  </si>
  <si>
    <t>sigma psi</t>
  </si>
  <si>
    <t>отн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</si>
</sst>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3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Лист1!$G$8:$G$20</c:f>
              <c:numCache>
                <c:formatCode>General</c:formatCode>
                <c:ptCount val="13"/>
                <c:pt idx="0">
                  <c:v>2.60909742773599</c:v>
                </c:pt>
                <c:pt idx="1">
                  <c:v>2.094143988051255</c:v>
                </c:pt>
                <c:pt idx="2">
                  <c:v>1.850638873161574</c:v>
                </c:pt>
                <c:pt idx="3">
                  <c:v>1.57579151576134</c:v>
                </c:pt>
                <c:pt idx="4">
                  <c:v>1.433828316143201</c:v>
                </c:pt>
                <c:pt idx="5">
                  <c:v>0.988540019204319</c:v>
                </c:pt>
                <c:pt idx="6">
                  <c:v>0.754288829819409</c:v>
                </c:pt>
                <c:pt idx="7">
                  <c:v>0.609789053991936</c:v>
                </c:pt>
                <c:pt idx="8">
                  <c:v>0.511752228591303</c:v>
                </c:pt>
                <c:pt idx="9">
                  <c:v>0.440872418537106</c:v>
                </c:pt>
                <c:pt idx="10">
                  <c:v>0.345238488268753</c:v>
                </c:pt>
                <c:pt idx="11">
                  <c:v>0.260482721917996</c:v>
                </c:pt>
                <c:pt idx="12">
                  <c:v>0.131424395616759</c:v>
                </c:pt>
              </c:numCache>
            </c:numRef>
          </c:xVal>
          <c:yVal>
            <c:numRef>
              <c:f>Лист1!$E$8:$E$20</c:f>
              <c:numCache>
                <c:formatCode>General</c:formatCode>
                <c:ptCount val="13"/>
                <c:pt idx="0">
                  <c:v>2.525711689447304</c:v>
                </c:pt>
                <c:pt idx="1">
                  <c:v>2.125108173157203</c:v>
                </c:pt>
                <c:pt idx="2">
                  <c:v>1.818993247281066</c:v>
                </c:pt>
                <c:pt idx="3">
                  <c:v>1.575747859968651</c:v>
                </c:pt>
                <c:pt idx="4">
                  <c:v>1.376381920471173</c:v>
                </c:pt>
                <c:pt idx="5">
                  <c:v>0.939062505817492</c:v>
                </c:pt>
                <c:pt idx="6">
                  <c:v>0.726542528005361</c:v>
                </c:pt>
                <c:pt idx="7">
                  <c:v>0.54975465219277</c:v>
                </c:pt>
                <c:pt idx="8">
                  <c:v>0.470564281212251</c:v>
                </c:pt>
                <c:pt idx="9">
                  <c:v>0.395928008797721</c:v>
                </c:pt>
                <c:pt idx="10">
                  <c:v>0.324919696232906</c:v>
                </c:pt>
                <c:pt idx="11">
                  <c:v>0.256756360367727</c:v>
                </c:pt>
                <c:pt idx="12">
                  <c:v>0.126329378446108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15824"/>
        <c:axId val="2104319088"/>
      </c:scatterChart>
      <c:valAx>
        <c:axId val="210431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319088"/>
        <c:crosses val="autoZero"/>
        <c:crossBetween val="midCat"/>
      </c:valAx>
      <c:valAx>
        <c:axId val="21043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31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Лист1!$P$9:$P$15</c:f>
              <c:numCache>
                <c:formatCode>General</c:formatCode>
                <c:ptCount val="7"/>
                <c:pt idx="0">
                  <c:v>6.98457676689155</c:v>
                </c:pt>
                <c:pt idx="1">
                  <c:v>3.745728277723198</c:v>
                </c:pt>
                <c:pt idx="2">
                  <c:v>2.559056876575345</c:v>
                </c:pt>
                <c:pt idx="3">
                  <c:v>1.943380977002304</c:v>
                </c:pt>
                <c:pt idx="4">
                  <c:v>1.566501121091841</c:v>
                </c:pt>
                <c:pt idx="5">
                  <c:v>1.31205441905467</c:v>
                </c:pt>
                <c:pt idx="6">
                  <c:v>1.055007252780001</c:v>
                </c:pt>
              </c:numCache>
            </c:numRef>
          </c:xVal>
          <c:yVal>
            <c:numRef>
              <c:f>Лист1!$N$9:$N$15</c:f>
              <c:numCache>
                <c:formatCode>General</c:formatCode>
                <c:ptCount val="7"/>
                <c:pt idx="0">
                  <c:v>5.24218358111318</c:v>
                </c:pt>
                <c:pt idx="1">
                  <c:v>3.077683537175253</c:v>
                </c:pt>
                <c:pt idx="2">
                  <c:v>2.125108173157203</c:v>
                </c:pt>
                <c:pt idx="3">
                  <c:v>1.575747859968651</c:v>
                </c:pt>
                <c:pt idx="4">
                  <c:v>1.208792350409609</c:v>
                </c:pt>
                <c:pt idx="5">
                  <c:v>1.064891840324792</c:v>
                </c:pt>
                <c:pt idx="6">
                  <c:v>0.827271945972476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60144"/>
        <c:axId val="2104363456"/>
      </c:scatterChart>
      <c:valAx>
        <c:axId val="210436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363456"/>
        <c:crosses val="autoZero"/>
        <c:crossBetween val="midCat"/>
      </c:valAx>
      <c:valAx>
        <c:axId val="21043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36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618213987957388"/>
          <c:y val="0.150299960551191"/>
          <c:w val="0.882455025474757"/>
          <c:h val="0.7840391642941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Лист1!$X$8:$X$18</c:f>
              <c:numCache>
                <c:formatCode>0.00</c:formatCode>
                <c:ptCount val="11"/>
                <c:pt idx="0">
                  <c:v>1.013328003111202</c:v>
                </c:pt>
                <c:pt idx="1">
                  <c:v>1.033197179642795</c:v>
                </c:pt>
                <c:pt idx="2">
                  <c:v>1.053066356174387</c:v>
                </c:pt>
                <c:pt idx="3">
                  <c:v>1.072935532705979</c:v>
                </c:pt>
                <c:pt idx="4">
                  <c:v>1.092804709237571</c:v>
                </c:pt>
                <c:pt idx="5">
                  <c:v>1.192150591895532</c:v>
                </c:pt>
                <c:pt idx="6">
                  <c:v>0.983524238313814</c:v>
                </c:pt>
                <c:pt idx="7">
                  <c:v>0.953720473516426</c:v>
                </c:pt>
                <c:pt idx="8">
                  <c:v>0.923916708719037</c:v>
                </c:pt>
                <c:pt idx="9">
                  <c:v>0.894112943921649</c:v>
                </c:pt>
                <c:pt idx="10">
                  <c:v>0.844440002592668</c:v>
                </c:pt>
              </c:numCache>
            </c:numRef>
          </c:xVal>
          <c:yVal>
            <c:numRef>
              <c:f>Лист1!$W$8:$W$18</c:f>
              <c:numCache>
                <c:formatCode>0.00</c:formatCode>
                <c:ptCount val="11"/>
                <c:pt idx="0">
                  <c:v>0.261799387799149</c:v>
                </c:pt>
                <c:pt idx="1">
                  <c:v>0.549778714378214</c:v>
                </c:pt>
                <c:pt idx="2">
                  <c:v>0.628318530717959</c:v>
                </c:pt>
                <c:pt idx="3">
                  <c:v>0.85679799643358</c:v>
                </c:pt>
                <c:pt idx="4">
                  <c:v>0.942477796076938</c:v>
                </c:pt>
                <c:pt idx="5">
                  <c:v>1.221730476396031</c:v>
                </c:pt>
                <c:pt idx="6">
                  <c:v>0.314159265358979</c:v>
                </c:pt>
                <c:pt idx="7">
                  <c:v>0.628318530717959</c:v>
                </c:pt>
                <c:pt idx="8">
                  <c:v>0.785398163397448</c:v>
                </c:pt>
                <c:pt idx="9">
                  <c:v>0.942477796076938</c:v>
                </c:pt>
                <c:pt idx="10">
                  <c:v>1.256637061435917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312256"/>
        <c:axId val="2086315232"/>
      </c:scatterChart>
      <c:valAx>
        <c:axId val="20863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6315232"/>
        <c:crosses val="autoZero"/>
        <c:crossBetween val="midCat"/>
      </c:valAx>
      <c:valAx>
        <c:axId val="20863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63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Лист1!$X$19:$X$31</c:f>
              <c:numCache>
                <c:formatCode>0.00</c:formatCode>
                <c:ptCount val="13"/>
                <c:pt idx="0">
                  <c:v>1.013328003111202</c:v>
                </c:pt>
                <c:pt idx="1">
                  <c:v>1.033197179642795</c:v>
                </c:pt>
                <c:pt idx="2">
                  <c:v>1.053066356174387</c:v>
                </c:pt>
                <c:pt idx="3">
                  <c:v>1.072935532705979</c:v>
                </c:pt>
                <c:pt idx="4">
                  <c:v>1.092804709237571</c:v>
                </c:pt>
                <c:pt idx="5">
                  <c:v>1.152412238832348</c:v>
                </c:pt>
                <c:pt idx="6">
                  <c:v>1.192150591895532</c:v>
                </c:pt>
                <c:pt idx="7">
                  <c:v>0.983524238313814</c:v>
                </c:pt>
                <c:pt idx="8">
                  <c:v>0.953720473516426</c:v>
                </c:pt>
                <c:pt idx="9">
                  <c:v>0.94378588525063</c:v>
                </c:pt>
                <c:pt idx="10">
                  <c:v>0.923916708719037</c:v>
                </c:pt>
                <c:pt idx="11">
                  <c:v>0.894112943921649</c:v>
                </c:pt>
                <c:pt idx="12">
                  <c:v>0.844440002592668</c:v>
                </c:pt>
              </c:numCache>
            </c:numRef>
          </c:xVal>
          <c:yVal>
            <c:numRef>
              <c:f>Лист1!$W$19:$W$31</c:f>
              <c:numCache>
                <c:formatCode>0.00</c:formatCode>
                <c:ptCount val="13"/>
                <c:pt idx="0">
                  <c:v>0.0785398163397448</c:v>
                </c:pt>
                <c:pt idx="1">
                  <c:v>0.15707963267949</c:v>
                </c:pt>
                <c:pt idx="2">
                  <c:v>0.235619449019234</c:v>
                </c:pt>
                <c:pt idx="3">
                  <c:v>0.314159265358979</c:v>
                </c:pt>
                <c:pt idx="4">
                  <c:v>0.392699081698724</c:v>
                </c:pt>
                <c:pt idx="5">
                  <c:v>0.549778714378214</c:v>
                </c:pt>
                <c:pt idx="6">
                  <c:v>0.689617899568491</c:v>
                </c:pt>
                <c:pt idx="7">
                  <c:v>0.117809724509617</c:v>
                </c:pt>
                <c:pt idx="8">
                  <c:v>0.184799567858223</c:v>
                </c:pt>
                <c:pt idx="9">
                  <c:v>0.235619449019234</c:v>
                </c:pt>
                <c:pt idx="10">
                  <c:v>0.418879020478639</c:v>
                </c:pt>
                <c:pt idx="11">
                  <c:v>0.471238898038469</c:v>
                </c:pt>
                <c:pt idx="12">
                  <c:v>0.628318530717959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01504"/>
        <c:axId val="2101498528"/>
      </c:scatterChart>
      <c:valAx>
        <c:axId val="210150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1498528"/>
        <c:crosses val="autoZero"/>
        <c:crossBetween val="midCat"/>
      </c:valAx>
      <c:valAx>
        <c:axId val="210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150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40968</xdr:colOff>
      <xdr:row>24</xdr:row>
      <xdr:rowOff>70465</xdr:rowOff>
    </xdr:from>
    <xdr:to>
      <xdr:col>5</xdr:col>
      <xdr:colOff>805016</xdr:colOff>
      <xdr:row>46</xdr:row>
      <xdr:rowOff>45064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699317</xdr:colOff>
      <xdr:row>20</xdr:row>
      <xdr:rowOff>142977</xdr:rowOff>
    </xdr:from>
    <xdr:to>
      <xdr:col>17</xdr:col>
      <xdr:colOff>468670</xdr:colOff>
      <xdr:row>44</xdr:row>
      <xdr:rowOff>22942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737418</xdr:colOff>
      <xdr:row>0</xdr:row>
      <xdr:rowOff>40968</xdr:rowOff>
    </xdr:from>
    <xdr:to>
      <xdr:col>33</xdr:col>
      <xdr:colOff>327741</xdr:colOff>
      <xdr:row>17</xdr:row>
      <xdr:rowOff>40969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28678</xdr:colOff>
      <xdr:row>18</xdr:row>
      <xdr:rowOff>154447</xdr:rowOff>
    </xdr:from>
    <xdr:to>
      <xdr:col>32</xdr:col>
      <xdr:colOff>452694</xdr:colOff>
      <xdr:row>32</xdr:row>
      <xdr:rowOff>29905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topLeftCell="H1" zoomScale="124" workbookViewId="0">
      <selection activeCell="J9" sqref="J9"/>
    </sheetView>
  </sheetViews>
  <sheetFormatPr baseColWidth="10" defaultRowHeight="16" x14ac:dyDescent="0.2"/>
  <cols>
    <col min="1" max="1" width="30.83203125" customWidth="1"/>
    <col min="5" max="5" width="11.6640625" bestFit="1" customWidth="1"/>
    <col min="6" max="8" width="21.1640625" customWidth="1"/>
    <col min="10" max="10" width="18" customWidth="1"/>
    <col min="16" max="17" width="20.33203125" customWidth="1"/>
    <col min="19" max="19" width="17.6640625" customWidth="1"/>
    <col min="20" max="20" width="17.5" customWidth="1"/>
  </cols>
  <sheetData>
    <row r="1" spans="1:26" x14ac:dyDescent="0.2">
      <c r="A1" t="s">
        <v>2</v>
      </c>
      <c r="J1" t="s">
        <v>5</v>
      </c>
      <c r="S1" t="s">
        <v>6</v>
      </c>
    </row>
    <row r="2" spans="1:26" x14ac:dyDescent="0.2">
      <c r="A2" t="s">
        <v>7</v>
      </c>
      <c r="B2" s="1">
        <v>0.5</v>
      </c>
      <c r="J2" t="s">
        <v>3</v>
      </c>
      <c r="K2">
        <v>51.423999999999999</v>
      </c>
      <c r="S2" t="s">
        <v>7</v>
      </c>
      <c r="T2">
        <v>0.5</v>
      </c>
    </row>
    <row r="3" spans="1:26" x14ac:dyDescent="0.2">
      <c r="A3" t="s">
        <v>15</v>
      </c>
      <c r="B3" s="1">
        <v>10</v>
      </c>
      <c r="J3" t="s">
        <v>0</v>
      </c>
      <c r="K3">
        <v>10</v>
      </c>
      <c r="S3" t="s">
        <v>8</v>
      </c>
      <c r="T3">
        <v>50</v>
      </c>
    </row>
    <row r="4" spans="1:26" x14ac:dyDescent="0.2">
      <c r="A4" t="s">
        <v>4</v>
      </c>
      <c r="B4" s="1">
        <f>1/(B2*10^(-6)*2*PI()*B3*10^3)</f>
        <v>31.830988618379074</v>
      </c>
      <c r="J4" t="s">
        <v>18</v>
      </c>
      <c r="K4">
        <f>K2*10^(-3)*K3*10^3*2*PI()</f>
        <v>3231.0652123640307</v>
      </c>
    </row>
    <row r="5" spans="1:26" x14ac:dyDescent="0.2">
      <c r="A5" t="s">
        <v>21</v>
      </c>
      <c r="B5" s="1">
        <v>12.2</v>
      </c>
      <c r="J5" t="s">
        <v>25</v>
      </c>
      <c r="K5">
        <v>50.4</v>
      </c>
      <c r="O5" s="1"/>
      <c r="S5" t="s">
        <v>9</v>
      </c>
      <c r="T5">
        <f>1/(2*PI()*(T3*T2*10^(-9))^(1/2))</f>
        <v>1006.5842420897408</v>
      </c>
    </row>
    <row r="7" spans="1:26" ht="42" customHeight="1" x14ac:dyDescent="0.2">
      <c r="A7" t="s">
        <v>20</v>
      </c>
      <c r="B7" t="s">
        <v>23</v>
      </c>
      <c r="C7" t="s">
        <v>19</v>
      </c>
      <c r="D7" t="s">
        <v>1</v>
      </c>
      <c r="E7" t="s">
        <v>13</v>
      </c>
      <c r="F7" t="s">
        <v>22</v>
      </c>
      <c r="G7" t="s">
        <v>17</v>
      </c>
      <c r="H7" t="s">
        <v>27</v>
      </c>
      <c r="J7" t="s">
        <v>20</v>
      </c>
      <c r="K7" t="s">
        <v>23</v>
      </c>
      <c r="L7" t="s">
        <v>19</v>
      </c>
      <c r="M7" t="s">
        <v>1</v>
      </c>
      <c r="N7" t="s">
        <v>14</v>
      </c>
      <c r="O7" t="s">
        <v>16</v>
      </c>
      <c r="P7" t="s">
        <v>24</v>
      </c>
      <c r="T7" t="s">
        <v>10</v>
      </c>
      <c r="U7" t="s">
        <v>19</v>
      </c>
      <c r="V7" t="s">
        <v>23</v>
      </c>
      <c r="W7" t="s">
        <v>1</v>
      </c>
      <c r="X7" t="s">
        <v>26</v>
      </c>
      <c r="Y7" t="s">
        <v>28</v>
      </c>
      <c r="Z7" t="s">
        <v>29</v>
      </c>
    </row>
    <row r="8" spans="1:26" x14ac:dyDescent="0.2">
      <c r="A8" s="2">
        <v>0</v>
      </c>
      <c r="B8" s="2">
        <v>1.9</v>
      </c>
      <c r="C8" s="2">
        <v>5</v>
      </c>
      <c r="D8" s="2">
        <f>PI()*B8/C8</f>
        <v>1.1938052083641213</v>
      </c>
      <c r="E8" s="2">
        <f>TAN(D8)</f>
        <v>2.525711689447304</v>
      </c>
      <c r="F8" s="2">
        <f>A8+$B$5</f>
        <v>12.2</v>
      </c>
      <c r="G8" s="2">
        <f>$B$4/F8</f>
        <v>2.60909742773599</v>
      </c>
      <c r="H8" s="3">
        <f>0.1*PI()*(1/(C8^2*(COS(B8*PI()/C8))^4)+B8^2/(C8^4*(COS(B8*PI()/C8))^4))^(1/2)</f>
        <v>0.49599719917797869</v>
      </c>
      <c r="I8" s="1"/>
      <c r="J8" s="2"/>
      <c r="K8" s="2"/>
      <c r="L8" s="2"/>
      <c r="M8" s="2"/>
      <c r="N8" s="2"/>
      <c r="O8" s="2"/>
      <c r="P8" s="2"/>
      <c r="Q8" s="3"/>
      <c r="R8" s="1"/>
      <c r="T8" s="2">
        <v>1020</v>
      </c>
      <c r="U8" s="2">
        <v>2.4</v>
      </c>
      <c r="V8" s="2">
        <v>0.2</v>
      </c>
      <c r="W8" s="1">
        <f>PI()*V8/U8</f>
        <v>0.26179938779914946</v>
      </c>
      <c r="X8" s="1">
        <f>T8/$T$5</f>
        <v>1.0133280031112022</v>
      </c>
      <c r="Y8">
        <f>W8*0.06*(1/U8^2+1/V8^2)^(1/2)</f>
        <v>7.88120522213345E-2</v>
      </c>
      <c r="Z8">
        <f>Y8/W8*100</f>
        <v>30.103986446980741</v>
      </c>
    </row>
    <row r="9" spans="1:26" x14ac:dyDescent="0.2">
      <c r="A9" s="2">
        <v>3</v>
      </c>
      <c r="B9" s="2">
        <v>1.8</v>
      </c>
      <c r="C9" s="2">
        <v>5</v>
      </c>
      <c r="D9" s="2">
        <f t="shared" ref="D9:D11" si="0">PI()*B9/C9</f>
        <v>1.1309733552923256</v>
      </c>
      <c r="E9" s="2">
        <f t="shared" ref="E9:E11" si="1">TAN(D9)</f>
        <v>2.1251081731572028</v>
      </c>
      <c r="F9" s="2">
        <f t="shared" ref="F9:F11" si="2">A9+$B$5</f>
        <v>15.2</v>
      </c>
      <c r="G9" s="2">
        <f t="shared" ref="G9:G11" si="3">$B$4/F9</f>
        <v>2.0941439880512549</v>
      </c>
      <c r="H9" s="3">
        <f t="shared" ref="H9:H20" si="4">0.1*PI()*(1/(C9^2*(COS(B9*PI()/C9))^4)+B9^2/(C9^4*(COS(B9*PI()/C9))^4))^(1/2)</f>
        <v>0.36836057324397614</v>
      </c>
      <c r="I9" s="1"/>
      <c r="J9" s="2">
        <v>400</v>
      </c>
      <c r="K9" s="2">
        <v>2.2000000000000002</v>
      </c>
      <c r="L9" s="2">
        <v>5</v>
      </c>
      <c r="M9" s="2">
        <f t="shared" ref="M9:M15" si="5">PI()*K9/L9</f>
        <v>1.3823007675795091</v>
      </c>
      <c r="N9" s="2">
        <f t="shared" ref="N9:N16" si="6">TAN(M9)</f>
        <v>5.2421835811131805</v>
      </c>
      <c r="O9" s="2">
        <f t="shared" ref="O9:O15" si="7">$K$5+J9+$B$5</f>
        <v>462.59999999999997</v>
      </c>
      <c r="P9" s="2">
        <f t="shared" ref="P9:P16" si="8">$K$4/O9</f>
        <v>6.9845767668915499</v>
      </c>
      <c r="Q9" s="3">
        <f t="shared" ref="Q9:Q15" si="9">0.1*PI()*(1/(L9^2*(COS(K9*PI()/L9))^4)+K9^2/(L9^4*(COS(K9*PI()/L9))^4))^(1/2)</f>
        <v>1.9550447855694906</v>
      </c>
      <c r="R9" s="1"/>
      <c r="T9" s="2">
        <v>1040</v>
      </c>
      <c r="U9" s="2">
        <v>2</v>
      </c>
      <c r="V9" s="2">
        <v>0.35</v>
      </c>
      <c r="W9" s="1">
        <f t="shared" ref="W9:W24" si="10">PI()*V9/U9</f>
        <v>0.5497787143782138</v>
      </c>
      <c r="X9" s="1">
        <f t="shared" ref="X9:X24" si="11">T9/$T$5</f>
        <v>1.0331971796427946</v>
      </c>
      <c r="Y9">
        <f t="shared" ref="Y9:Y31" si="12">W9*0.1*(1/U9^2+1/V9^2)^(1/2)</f>
        <v>0.15946677581766619</v>
      </c>
      <c r="Z9">
        <f t="shared" ref="Z9:Z31" si="13">Y9/W9*100</f>
        <v>29.005629291781364</v>
      </c>
    </row>
    <row r="10" spans="1:26" x14ac:dyDescent="0.2">
      <c r="A10" s="2">
        <v>5</v>
      </c>
      <c r="B10" s="2">
        <v>1.7</v>
      </c>
      <c r="C10" s="2">
        <v>5</v>
      </c>
      <c r="D10" s="2">
        <f t="shared" si="0"/>
        <v>1.0681415022205296</v>
      </c>
      <c r="E10" s="2">
        <f t="shared" si="1"/>
        <v>1.8189932472810659</v>
      </c>
      <c r="F10" s="2">
        <f t="shared" si="2"/>
        <v>17.2</v>
      </c>
      <c r="G10" s="2">
        <f t="shared" si="3"/>
        <v>1.8506388731615742</v>
      </c>
      <c r="H10" s="3">
        <f t="shared" si="4"/>
        <v>0.2859460160906952</v>
      </c>
      <c r="I10" s="1"/>
      <c r="J10" s="2">
        <v>800</v>
      </c>
      <c r="K10" s="2">
        <v>2</v>
      </c>
      <c r="L10" s="2">
        <v>5</v>
      </c>
      <c r="M10" s="2">
        <f t="shared" si="5"/>
        <v>1.2566370614359172</v>
      </c>
      <c r="N10" s="2">
        <f t="shared" si="6"/>
        <v>3.0776835371752527</v>
      </c>
      <c r="O10" s="2">
        <f t="shared" si="7"/>
        <v>862.6</v>
      </c>
      <c r="P10" s="2">
        <f t="shared" si="8"/>
        <v>3.7457282777231979</v>
      </c>
      <c r="Q10" s="3">
        <f t="shared" si="9"/>
        <v>0.70867014124506156</v>
      </c>
      <c r="R10" s="1"/>
      <c r="S10" t="s">
        <v>12</v>
      </c>
      <c r="T10" s="2">
        <v>1060</v>
      </c>
      <c r="U10" s="2">
        <v>2</v>
      </c>
      <c r="V10" s="2">
        <v>0.4</v>
      </c>
      <c r="W10" s="1">
        <f t="shared" si="10"/>
        <v>0.62831853071795862</v>
      </c>
      <c r="X10" s="1">
        <f t="shared" si="11"/>
        <v>1.0530663561743867</v>
      </c>
      <c r="Y10">
        <f t="shared" si="12"/>
        <v>0.16019042244414095</v>
      </c>
      <c r="Z10">
        <f t="shared" si="13"/>
        <v>25.495097567963924</v>
      </c>
    </row>
    <row r="11" spans="1:26" x14ac:dyDescent="0.2">
      <c r="A11" s="2">
        <v>8</v>
      </c>
      <c r="B11" s="2">
        <v>1.6</v>
      </c>
      <c r="C11" s="2">
        <v>5</v>
      </c>
      <c r="D11" s="2">
        <f t="shared" si="0"/>
        <v>1.0053096491487339</v>
      </c>
      <c r="E11" s="2">
        <f t="shared" si="1"/>
        <v>1.5757478599686512</v>
      </c>
      <c r="F11" s="2">
        <f t="shared" si="2"/>
        <v>20.2</v>
      </c>
      <c r="G11" s="2">
        <f t="shared" si="3"/>
        <v>1.5757915157613402</v>
      </c>
      <c r="H11" s="3">
        <f t="shared" si="4"/>
        <v>0.22977385766647085</v>
      </c>
      <c r="I11" s="1"/>
      <c r="J11" s="2">
        <v>1200</v>
      </c>
      <c r="K11" s="2">
        <v>1.8</v>
      </c>
      <c r="L11" s="2">
        <v>5</v>
      </c>
      <c r="M11" s="2">
        <f t="shared" si="5"/>
        <v>1.1309733552923256</v>
      </c>
      <c r="N11" s="2">
        <f t="shared" si="6"/>
        <v>2.1251081731572028</v>
      </c>
      <c r="O11" s="2">
        <f t="shared" si="7"/>
        <v>1262.6000000000001</v>
      </c>
      <c r="P11" s="2">
        <f t="shared" si="8"/>
        <v>2.5590568765753448</v>
      </c>
      <c r="Q11" s="3">
        <f t="shared" si="9"/>
        <v>0.36836057324397614</v>
      </c>
      <c r="R11" s="1"/>
      <c r="T11" s="2">
        <v>1080</v>
      </c>
      <c r="U11" s="2">
        <v>2.2000000000000002</v>
      </c>
      <c r="V11" s="2">
        <v>0.6</v>
      </c>
      <c r="W11" s="1">
        <f t="shared" si="10"/>
        <v>0.8567979964335799</v>
      </c>
      <c r="X11" s="1">
        <f t="shared" si="11"/>
        <v>1.0729355327059789</v>
      </c>
      <c r="Y11">
        <f t="shared" si="12"/>
        <v>0.14801515451632527</v>
      </c>
      <c r="Z11">
        <f t="shared" si="13"/>
        <v>17.27538522877482</v>
      </c>
    </row>
    <row r="12" spans="1:26" x14ac:dyDescent="0.2">
      <c r="A12" s="2">
        <v>10</v>
      </c>
      <c r="B12" s="2">
        <v>1.5</v>
      </c>
      <c r="C12" s="2">
        <v>5</v>
      </c>
      <c r="D12" s="2">
        <f t="shared" ref="D12:D20" si="14">PI()*B12/C12</f>
        <v>0.94247779607693793</v>
      </c>
      <c r="E12" s="2">
        <f t="shared" ref="E12:E20" si="15">TAN(D12)</f>
        <v>1.3763819204711734</v>
      </c>
      <c r="F12" s="2">
        <f t="shared" ref="F12:F20" si="16">A12+$B$5</f>
        <v>22.2</v>
      </c>
      <c r="G12" s="2">
        <f t="shared" ref="G12:G20" si="17">$B$4/F12</f>
        <v>1.4338283161432015</v>
      </c>
      <c r="H12" s="3">
        <f t="shared" si="4"/>
        <v>0.18986973608677649</v>
      </c>
      <c r="I12" s="1"/>
      <c r="J12" s="2">
        <v>1600</v>
      </c>
      <c r="K12" s="2">
        <v>1.6</v>
      </c>
      <c r="L12" s="2">
        <v>5</v>
      </c>
      <c r="M12" s="2">
        <f t="shared" si="5"/>
        <v>1.0053096491487339</v>
      </c>
      <c r="N12" s="2">
        <f t="shared" si="6"/>
        <v>1.5757478599686512</v>
      </c>
      <c r="O12" s="2">
        <f t="shared" si="7"/>
        <v>1662.6000000000001</v>
      </c>
      <c r="P12" s="2">
        <f t="shared" si="8"/>
        <v>1.9433809770023038</v>
      </c>
      <c r="Q12" s="3">
        <f t="shared" si="9"/>
        <v>0.22977385766647085</v>
      </c>
      <c r="R12" s="1"/>
      <c r="T12" s="2">
        <v>1100</v>
      </c>
      <c r="U12" s="2">
        <v>2</v>
      </c>
      <c r="V12" s="2">
        <v>0.6</v>
      </c>
      <c r="W12" s="1">
        <f t="shared" si="10"/>
        <v>0.94247779607693793</v>
      </c>
      <c r="X12" s="1">
        <f t="shared" si="11"/>
        <v>1.092804709237571</v>
      </c>
      <c r="Y12">
        <f t="shared" si="12"/>
        <v>0.16399595114809543</v>
      </c>
      <c r="Z12">
        <f t="shared" si="13"/>
        <v>17.400510848184251</v>
      </c>
    </row>
    <row r="13" spans="1:26" x14ac:dyDescent="0.2">
      <c r="A13" s="2">
        <v>20</v>
      </c>
      <c r="B13" s="2">
        <v>1.2</v>
      </c>
      <c r="C13" s="2">
        <v>5</v>
      </c>
      <c r="D13" s="2">
        <f t="shared" si="14"/>
        <v>0.7539822368615503</v>
      </c>
      <c r="E13" s="2">
        <f t="shared" si="15"/>
        <v>0.93906250581749218</v>
      </c>
      <c r="F13" s="2">
        <f t="shared" si="16"/>
        <v>32.200000000000003</v>
      </c>
      <c r="G13" s="2">
        <f t="shared" si="17"/>
        <v>0.988540019204319</v>
      </c>
      <c r="H13" s="3">
        <f t="shared" si="4"/>
        <v>0.12159701486637932</v>
      </c>
      <c r="I13" s="1"/>
      <c r="J13" s="2">
        <v>2000</v>
      </c>
      <c r="K13" s="2">
        <v>1.4</v>
      </c>
      <c r="L13" s="2">
        <v>5</v>
      </c>
      <c r="M13" s="2">
        <f t="shared" si="5"/>
        <v>0.87964594300514209</v>
      </c>
      <c r="N13" s="2">
        <f t="shared" si="6"/>
        <v>1.2087923504096092</v>
      </c>
      <c r="O13" s="2">
        <f t="shared" si="7"/>
        <v>2062.6</v>
      </c>
      <c r="P13" s="2">
        <f t="shared" si="8"/>
        <v>1.5665011210918407</v>
      </c>
      <c r="Q13" s="3">
        <f t="shared" si="9"/>
        <v>0.16058796671349487</v>
      </c>
      <c r="R13" s="1"/>
      <c r="T13" s="2">
        <v>1200</v>
      </c>
      <c r="U13" s="2">
        <v>1.8</v>
      </c>
      <c r="V13" s="2">
        <v>0.7</v>
      </c>
      <c r="W13" s="1">
        <f t="shared" ref="W13:W18" si="18">PI()*V13/U13</f>
        <v>1.2217304763960306</v>
      </c>
      <c r="X13" s="1">
        <f t="shared" si="11"/>
        <v>1.192150591895532</v>
      </c>
      <c r="Y13">
        <f t="shared" si="12"/>
        <v>0.18726614847412773</v>
      </c>
      <c r="Z13">
        <f t="shared" si="13"/>
        <v>15.327942790339657</v>
      </c>
    </row>
    <row r="14" spans="1:26" x14ac:dyDescent="0.2">
      <c r="A14" s="2">
        <v>30</v>
      </c>
      <c r="B14" s="2">
        <v>1</v>
      </c>
      <c r="C14" s="2">
        <v>5</v>
      </c>
      <c r="D14" s="2">
        <f t="shared" si="14"/>
        <v>0.62831853071795862</v>
      </c>
      <c r="E14" s="2">
        <f t="shared" si="15"/>
        <v>0.7265425280053609</v>
      </c>
      <c r="F14" s="2">
        <f t="shared" si="16"/>
        <v>42.2</v>
      </c>
      <c r="G14" s="2">
        <f t="shared" si="17"/>
        <v>0.75428882981940926</v>
      </c>
      <c r="H14" s="3">
        <f t="shared" si="4"/>
        <v>9.7899674722332547E-2</v>
      </c>
      <c r="I14" s="1"/>
      <c r="J14" s="2">
        <v>2400</v>
      </c>
      <c r="K14" s="2">
        <v>1.3</v>
      </c>
      <c r="L14" s="2">
        <v>5</v>
      </c>
      <c r="M14" s="2">
        <f t="shared" si="5"/>
        <v>0.81681408993334625</v>
      </c>
      <c r="N14" s="2">
        <f t="shared" si="6"/>
        <v>1.0648918403247918</v>
      </c>
      <c r="O14" s="2">
        <f t="shared" si="7"/>
        <v>2462.6</v>
      </c>
      <c r="P14" s="2">
        <f t="shared" si="8"/>
        <v>1.3120544190546701</v>
      </c>
      <c r="Q14" s="3">
        <f t="shared" si="9"/>
        <v>0.13854073056540028</v>
      </c>
      <c r="R14" s="1"/>
      <c r="T14" s="2">
        <v>990</v>
      </c>
      <c r="U14" s="2">
        <v>2</v>
      </c>
      <c r="V14" s="2">
        <v>0.2</v>
      </c>
      <c r="W14" s="1">
        <f t="shared" si="18"/>
        <v>0.31415926535897931</v>
      </c>
      <c r="X14" s="1">
        <f t="shared" si="11"/>
        <v>0.98352423831381397</v>
      </c>
      <c r="Y14">
        <f t="shared" si="12"/>
        <v>0.15786307710402275</v>
      </c>
      <c r="Z14">
        <f t="shared" si="13"/>
        <v>50.249378105604457</v>
      </c>
    </row>
    <row r="15" spans="1:26" x14ac:dyDescent="0.2">
      <c r="A15" s="2">
        <v>40</v>
      </c>
      <c r="B15" s="2">
        <v>0.8</v>
      </c>
      <c r="C15" s="2">
        <v>5</v>
      </c>
      <c r="D15" s="2">
        <f t="shared" si="14"/>
        <v>0.50265482457436694</v>
      </c>
      <c r="E15" s="2">
        <f t="shared" si="15"/>
        <v>0.54975465219277009</v>
      </c>
      <c r="F15" s="2">
        <f t="shared" si="16"/>
        <v>52.2</v>
      </c>
      <c r="G15" s="2">
        <f t="shared" si="17"/>
        <v>0.60978905399193628</v>
      </c>
      <c r="H15" s="3">
        <f t="shared" si="4"/>
        <v>8.2862232462802818E-2</v>
      </c>
      <c r="I15" s="1"/>
      <c r="J15" s="2">
        <v>3000</v>
      </c>
      <c r="K15" s="2">
        <v>1.1000000000000001</v>
      </c>
      <c r="L15" s="2">
        <v>5</v>
      </c>
      <c r="M15" s="2">
        <f t="shared" si="5"/>
        <v>0.69115038378975457</v>
      </c>
      <c r="N15" s="2">
        <f t="shared" si="6"/>
        <v>0.82727194597247578</v>
      </c>
      <c r="O15" s="2">
        <f t="shared" si="7"/>
        <v>3062.6</v>
      </c>
      <c r="P15" s="2">
        <f t="shared" si="8"/>
        <v>1.055007252780001</v>
      </c>
      <c r="Q15" s="3">
        <f t="shared" si="9"/>
        <v>0.10836353396549114</v>
      </c>
      <c r="R15" s="1"/>
      <c r="T15" s="2">
        <v>960</v>
      </c>
      <c r="U15" s="2">
        <v>2</v>
      </c>
      <c r="V15" s="2">
        <v>0.4</v>
      </c>
      <c r="W15" s="1">
        <f t="shared" si="18"/>
        <v>0.62831853071795862</v>
      </c>
      <c r="X15" s="1">
        <f t="shared" si="11"/>
        <v>0.95372047351642564</v>
      </c>
      <c r="Y15">
        <f t="shared" si="12"/>
        <v>0.16019042244414095</v>
      </c>
      <c r="Z15">
        <f t="shared" si="13"/>
        <v>25.495097567963924</v>
      </c>
    </row>
    <row r="16" spans="1:26" x14ac:dyDescent="0.2">
      <c r="A16" s="2">
        <v>50</v>
      </c>
      <c r="B16" s="2">
        <v>0.7</v>
      </c>
      <c r="C16" s="2">
        <v>5</v>
      </c>
      <c r="D16" s="2">
        <f t="shared" si="14"/>
        <v>0.43982297150257105</v>
      </c>
      <c r="E16" s="2">
        <f t="shared" si="15"/>
        <v>0.47056428121225147</v>
      </c>
      <c r="F16" s="2">
        <f t="shared" si="16"/>
        <v>62.2</v>
      </c>
      <c r="G16" s="2">
        <f t="shared" si="17"/>
        <v>0.51175222859130343</v>
      </c>
      <c r="H16" s="3">
        <f t="shared" si="4"/>
        <v>7.7493205980395566E-2</v>
      </c>
      <c r="I16" s="1"/>
      <c r="J16" s="1"/>
      <c r="K16" s="1">
        <v>0.65</v>
      </c>
      <c r="L16" s="1">
        <v>3</v>
      </c>
      <c r="M16" s="1">
        <f>PI()*K16/L16</f>
        <v>0.68067840827778847</v>
      </c>
      <c r="N16" s="1">
        <f t="shared" si="6"/>
        <v>0.80978403319500702</v>
      </c>
      <c r="O16" s="1">
        <v>4043.7</v>
      </c>
      <c r="P16" s="1">
        <f t="shared" si="8"/>
        <v>0.79903682576947621</v>
      </c>
      <c r="Q16" s="1">
        <f>AVERAGE(Q9:Q15)</f>
        <v>0.52419165556705505</v>
      </c>
      <c r="T16" s="2">
        <v>930</v>
      </c>
      <c r="U16" s="2">
        <v>2.4</v>
      </c>
      <c r="V16" s="2">
        <v>0.6</v>
      </c>
      <c r="W16" s="1">
        <f t="shared" si="18"/>
        <v>0.78539816339744828</v>
      </c>
      <c r="X16" s="1">
        <f t="shared" si="11"/>
        <v>0.92391670871903731</v>
      </c>
      <c r="Y16">
        <f t="shared" si="12"/>
        <v>0.13492831607724157</v>
      </c>
      <c r="Z16">
        <f t="shared" si="13"/>
        <v>17.17960677340692</v>
      </c>
    </row>
    <row r="17" spans="1:26" x14ac:dyDescent="0.2">
      <c r="A17" s="2">
        <v>60</v>
      </c>
      <c r="B17" s="2">
        <v>0.6</v>
      </c>
      <c r="C17" s="2">
        <v>5</v>
      </c>
      <c r="D17" s="2">
        <f t="shared" si="14"/>
        <v>0.37699111843077515</v>
      </c>
      <c r="E17" s="2">
        <f t="shared" si="15"/>
        <v>0.39592800879772122</v>
      </c>
      <c r="F17" s="2">
        <f t="shared" si="16"/>
        <v>72.2</v>
      </c>
      <c r="G17" s="2">
        <f t="shared" si="17"/>
        <v>0.44087241853710629</v>
      </c>
      <c r="H17" s="3">
        <f t="shared" si="4"/>
        <v>7.3202745764232663E-2</v>
      </c>
      <c r="I17" s="1"/>
      <c r="J17" s="1"/>
      <c r="K17" s="1"/>
      <c r="L17" s="1"/>
      <c r="M17" s="1"/>
      <c r="N17" s="1"/>
      <c r="O17" s="1"/>
      <c r="T17" s="2">
        <v>900</v>
      </c>
      <c r="U17" s="2">
        <v>2</v>
      </c>
      <c r="V17" s="2">
        <v>0.6</v>
      </c>
      <c r="W17" s="1">
        <f t="shared" si="18"/>
        <v>0.94247779607693793</v>
      </c>
      <c r="X17" s="1">
        <f t="shared" si="11"/>
        <v>0.89411294392164908</v>
      </c>
      <c r="Y17">
        <f t="shared" si="12"/>
        <v>0.16399595114809543</v>
      </c>
      <c r="Z17">
        <f t="shared" si="13"/>
        <v>17.400510848184251</v>
      </c>
    </row>
    <row r="18" spans="1:26" x14ac:dyDescent="0.2">
      <c r="A18" s="2">
        <v>80</v>
      </c>
      <c r="B18" s="2">
        <v>0.5</v>
      </c>
      <c r="C18" s="2">
        <v>5</v>
      </c>
      <c r="D18" s="2">
        <f t="shared" si="14"/>
        <v>0.31415926535897931</v>
      </c>
      <c r="E18" s="2">
        <f t="shared" si="15"/>
        <v>0.32491969623290629</v>
      </c>
      <c r="F18" s="2">
        <f t="shared" si="16"/>
        <v>92.2</v>
      </c>
      <c r="G18" s="2">
        <f t="shared" si="17"/>
        <v>0.34523848826875347</v>
      </c>
      <c r="H18" s="3">
        <f t="shared" si="4"/>
        <v>6.9811650236516531E-2</v>
      </c>
      <c r="I18" s="1"/>
      <c r="J18" s="1"/>
      <c r="K18" s="1"/>
      <c r="L18" s="1"/>
      <c r="M18" s="1"/>
      <c r="N18" s="1"/>
      <c r="O18" s="1"/>
      <c r="T18" s="2">
        <v>850</v>
      </c>
      <c r="U18" s="2">
        <v>2</v>
      </c>
      <c r="V18" s="2">
        <v>0.8</v>
      </c>
      <c r="W18" s="1">
        <f t="shared" si="18"/>
        <v>1.2566370614359172</v>
      </c>
      <c r="X18" s="1">
        <f t="shared" si="11"/>
        <v>0.84444000259266849</v>
      </c>
      <c r="Y18">
        <f t="shared" si="12"/>
        <v>0.16917994196464053</v>
      </c>
      <c r="Z18">
        <f t="shared" si="13"/>
        <v>13.46291201783626</v>
      </c>
    </row>
    <row r="19" spans="1:26" x14ac:dyDescent="0.2">
      <c r="A19" s="2">
        <v>110</v>
      </c>
      <c r="B19" s="2">
        <v>0.4</v>
      </c>
      <c r="C19" s="2">
        <v>5</v>
      </c>
      <c r="D19" s="2">
        <f t="shared" si="14"/>
        <v>0.25132741228718347</v>
      </c>
      <c r="E19" s="2">
        <f t="shared" si="15"/>
        <v>0.25675636036772681</v>
      </c>
      <c r="F19" s="2">
        <f t="shared" si="16"/>
        <v>122.2</v>
      </c>
      <c r="G19" s="2">
        <f t="shared" si="17"/>
        <v>0.26048272191799571</v>
      </c>
      <c r="H19" s="3">
        <f t="shared" si="4"/>
        <v>6.7187944271884195E-2</v>
      </c>
      <c r="I19" s="1"/>
      <c r="J19" s="1"/>
      <c r="K19" s="1"/>
      <c r="L19" s="1"/>
      <c r="M19" s="1"/>
      <c r="N19" s="1"/>
      <c r="O19" s="1"/>
      <c r="S19" t="s">
        <v>11</v>
      </c>
      <c r="T19" s="2">
        <v>1020</v>
      </c>
      <c r="U19" s="2">
        <v>4</v>
      </c>
      <c r="V19" s="2">
        <v>0.1</v>
      </c>
      <c r="W19" s="1">
        <f t="shared" si="10"/>
        <v>7.8539816339744828E-2</v>
      </c>
      <c r="X19" s="1">
        <f t="shared" si="11"/>
        <v>1.0133280031112022</v>
      </c>
      <c r="Y19">
        <f>W19*0.05*(1/U19^2+1/V19^2)^(1/2)</f>
        <v>3.9282178099298494E-2</v>
      </c>
      <c r="Z19">
        <f t="shared" si="13"/>
        <v>50.015622559356402</v>
      </c>
    </row>
    <row r="20" spans="1:26" x14ac:dyDescent="0.2">
      <c r="A20" s="2">
        <v>230</v>
      </c>
      <c r="B20" s="2">
        <v>0.2</v>
      </c>
      <c r="C20" s="2">
        <v>5</v>
      </c>
      <c r="D20" s="2">
        <f t="shared" si="14"/>
        <v>0.12566370614359174</v>
      </c>
      <c r="E20" s="2">
        <f t="shared" si="15"/>
        <v>0.12632937844610817</v>
      </c>
      <c r="F20" s="2">
        <f t="shared" si="16"/>
        <v>242.2</v>
      </c>
      <c r="G20" s="2">
        <f t="shared" si="17"/>
        <v>0.1314243956167592</v>
      </c>
      <c r="H20" s="3">
        <f t="shared" si="4"/>
        <v>6.388564090742048E-2</v>
      </c>
      <c r="I20" s="1"/>
      <c r="J20" s="1"/>
      <c r="K20" s="1"/>
      <c r="L20" s="1"/>
      <c r="M20" s="1"/>
      <c r="N20" s="1"/>
      <c r="T20" s="2">
        <v>1040</v>
      </c>
      <c r="U20" s="2">
        <v>4</v>
      </c>
      <c r="V20" s="2">
        <v>0.2</v>
      </c>
      <c r="W20" s="1">
        <f t="shared" si="10"/>
        <v>0.15707963267948966</v>
      </c>
      <c r="X20" s="1">
        <f t="shared" si="11"/>
        <v>1.0331971796427946</v>
      </c>
      <c r="Y20">
        <f t="shared" ref="Y20:Y22" si="19">W20*0.05*(1/U20^2+1/V20^2)^(1/2)</f>
        <v>3.9318964913758699E-2</v>
      </c>
      <c r="Z20">
        <f t="shared" si="13"/>
        <v>25.031230493125982</v>
      </c>
    </row>
    <row r="21" spans="1:26" x14ac:dyDescent="0.2">
      <c r="B21" s="1"/>
      <c r="C21" s="1"/>
      <c r="I21" s="1"/>
      <c r="J21" s="1"/>
      <c r="K21" s="1"/>
      <c r="L21" s="1"/>
      <c r="M21" s="1"/>
      <c r="N21" s="1"/>
      <c r="T21" s="2">
        <v>1060</v>
      </c>
      <c r="U21" s="2">
        <v>4</v>
      </c>
      <c r="V21" s="2">
        <v>0.3</v>
      </c>
      <c r="W21" s="1">
        <f t="shared" si="10"/>
        <v>0.23561944901923448</v>
      </c>
      <c r="X21" s="1">
        <f t="shared" si="11"/>
        <v>1.0530663561743867</v>
      </c>
      <c r="Y21">
        <f t="shared" si="19"/>
        <v>3.9380199906340715E-2</v>
      </c>
      <c r="Z21">
        <f t="shared" si="13"/>
        <v>16.713475933442982</v>
      </c>
    </row>
    <row r="22" spans="1:2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T22" s="2">
        <v>1080</v>
      </c>
      <c r="U22" s="2">
        <v>4</v>
      </c>
      <c r="V22" s="2">
        <v>0.4</v>
      </c>
      <c r="W22" s="1">
        <f t="shared" si="10"/>
        <v>0.31415926535897931</v>
      </c>
      <c r="X22" s="1">
        <f t="shared" si="11"/>
        <v>1.0729355327059789</v>
      </c>
      <c r="Y22">
        <f t="shared" si="19"/>
        <v>3.9465769276005688E-2</v>
      </c>
      <c r="Z22">
        <f t="shared" si="13"/>
        <v>12.562344526401114</v>
      </c>
    </row>
    <row r="23" spans="1:2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T23" s="2">
        <v>1100</v>
      </c>
      <c r="U23" s="2">
        <v>4</v>
      </c>
      <c r="V23" s="2">
        <v>0.5</v>
      </c>
      <c r="W23" s="1">
        <f t="shared" si="10"/>
        <v>0.39269908169872414</v>
      </c>
      <c r="X23" s="1">
        <f t="shared" si="11"/>
        <v>1.092804709237571</v>
      </c>
      <c r="Y23">
        <f t="shared" si="12"/>
        <v>7.9151030354381591E-2</v>
      </c>
      <c r="Z23">
        <f t="shared" si="13"/>
        <v>20.155644370746373</v>
      </c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T24" s="2">
        <v>1160</v>
      </c>
      <c r="U24" s="2">
        <v>4</v>
      </c>
      <c r="V24" s="2">
        <v>0.7</v>
      </c>
      <c r="W24" s="1">
        <f t="shared" si="10"/>
        <v>0.5497787143782138</v>
      </c>
      <c r="X24" s="1">
        <f t="shared" si="11"/>
        <v>1.1524122388323477</v>
      </c>
      <c r="Y24">
        <f t="shared" si="12"/>
        <v>7.9733387908833095E-2</v>
      </c>
      <c r="Z24">
        <f t="shared" si="13"/>
        <v>14.502814645890682</v>
      </c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T25" s="2">
        <v>1200</v>
      </c>
      <c r="U25" s="2">
        <v>4.0999999999999996</v>
      </c>
      <c r="V25" s="2">
        <v>0.9</v>
      </c>
      <c r="W25" s="1">
        <f t="shared" ref="W25:W31" si="20">PI()*V25/U25</f>
        <v>0.68961789956849118</v>
      </c>
      <c r="X25" s="1">
        <f t="shared" ref="X25:X31" si="21">T25/$T$5</f>
        <v>1.192150591895532</v>
      </c>
      <c r="Y25">
        <f t="shared" si="12"/>
        <v>7.8448584421114631E-2</v>
      </c>
      <c r="Z25">
        <f t="shared" si="13"/>
        <v>11.375659545699381</v>
      </c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T26" s="2">
        <v>990</v>
      </c>
      <c r="U26" s="2">
        <v>4</v>
      </c>
      <c r="V26" s="2">
        <v>0.15</v>
      </c>
      <c r="W26" s="1">
        <f t="shared" si="20"/>
        <v>0.11780972450961724</v>
      </c>
      <c r="X26" s="1">
        <f t="shared" si="21"/>
        <v>0.98352423831381397</v>
      </c>
      <c r="Y26">
        <f>W26*0.1*(1/U26^2+1/V26^2)^(1/2)</f>
        <v>7.8595020247303166E-2</v>
      </c>
      <c r="Z26">
        <f t="shared" si="13"/>
        <v>66.713525198751455</v>
      </c>
    </row>
    <row r="27" spans="1:26" x14ac:dyDescent="0.2">
      <c r="T27" s="2">
        <v>960</v>
      </c>
      <c r="U27" s="2">
        <v>3.4</v>
      </c>
      <c r="V27" s="2">
        <v>0.2</v>
      </c>
      <c r="W27" s="1">
        <f t="shared" si="20"/>
        <v>0.18479956785822313</v>
      </c>
      <c r="X27" s="1">
        <f t="shared" si="21"/>
        <v>0.95372047351642564</v>
      </c>
      <c r="Y27">
        <f t="shared" si="12"/>
        <v>9.2559507097468088E-2</v>
      </c>
      <c r="Z27">
        <f t="shared" si="13"/>
        <v>50.08643048801882</v>
      </c>
    </row>
    <row r="28" spans="1:26" x14ac:dyDescent="0.2">
      <c r="T28" s="2">
        <v>950</v>
      </c>
      <c r="U28" s="2">
        <v>4</v>
      </c>
      <c r="V28" s="2">
        <v>0.3</v>
      </c>
      <c r="W28" s="1">
        <f t="shared" si="20"/>
        <v>0.23561944901923448</v>
      </c>
      <c r="X28" s="1">
        <f t="shared" si="21"/>
        <v>0.94378588525062956</v>
      </c>
      <c r="Y28">
        <f t="shared" si="12"/>
        <v>7.8760399812681431E-2</v>
      </c>
      <c r="Z28">
        <f t="shared" si="13"/>
        <v>33.426951866885965</v>
      </c>
    </row>
    <row r="29" spans="1:26" x14ac:dyDescent="0.2">
      <c r="T29" s="2">
        <v>930</v>
      </c>
      <c r="U29" s="2">
        <v>3</v>
      </c>
      <c r="V29" s="2">
        <v>0.4</v>
      </c>
      <c r="W29" s="1">
        <f t="shared" si="20"/>
        <v>0.41887902047863906</v>
      </c>
      <c r="X29" s="1">
        <f t="shared" si="21"/>
        <v>0.92391670871903731</v>
      </c>
      <c r="Y29">
        <f t="shared" si="12"/>
        <v>0.10564649668107788</v>
      </c>
      <c r="Z29">
        <f t="shared" si="13"/>
        <v>25.221243250702592</v>
      </c>
    </row>
    <row r="30" spans="1:26" x14ac:dyDescent="0.2">
      <c r="T30" s="2">
        <v>900</v>
      </c>
      <c r="U30" s="2">
        <v>4</v>
      </c>
      <c r="V30" s="2">
        <v>0.6</v>
      </c>
      <c r="W30" s="1">
        <f t="shared" si="20"/>
        <v>0.47123889803846897</v>
      </c>
      <c r="X30" s="1">
        <f t="shared" si="21"/>
        <v>0.89411294392164908</v>
      </c>
      <c r="Y30">
        <f t="shared" si="12"/>
        <v>7.9418474315307575E-2</v>
      </c>
      <c r="Z30">
        <f t="shared" si="13"/>
        <v>16.853123680130572</v>
      </c>
    </row>
    <row r="31" spans="1:26" x14ac:dyDescent="0.2">
      <c r="T31" s="2">
        <v>850</v>
      </c>
      <c r="U31" s="2">
        <v>4</v>
      </c>
      <c r="V31" s="2">
        <v>0.8</v>
      </c>
      <c r="W31" s="1">
        <f t="shared" si="20"/>
        <v>0.62831853071795862</v>
      </c>
      <c r="X31" s="1">
        <f t="shared" si="21"/>
        <v>0.84444000259266849</v>
      </c>
      <c r="Y31">
        <f t="shared" si="12"/>
        <v>8.0095211222070473E-2</v>
      </c>
      <c r="Z31">
        <f t="shared" si="13"/>
        <v>12.747548783981962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2016-10-07T21:24:01Z</dcterms:created>
  <dcterms:modified xsi:type="dcterms:W3CDTF">2016-10-22T12:40:46Z</dcterms:modified>
</cp:coreProperties>
</file>