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i/Desktop/Study/Physics/Laboratory works/Third semester/3.2.6/"/>
    </mc:Choice>
  </mc:AlternateContent>
  <bookViews>
    <workbookView xWindow="-2980" yWindow="-20760" windowWidth="28400" windowHeight="1760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1" l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66" i="1"/>
  <c r="C83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S41" i="1"/>
  <c r="S40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41" i="1"/>
  <c r="Q59" i="1"/>
  <c r="O58" i="1"/>
  <c r="O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41" i="1"/>
  <c r="F12" i="1"/>
  <c r="F13" i="1"/>
  <c r="F14" i="1"/>
  <c r="G12" i="1"/>
  <c r="G13" i="1"/>
  <c r="G14" i="1"/>
  <c r="H12" i="1"/>
  <c r="H13" i="1"/>
  <c r="H14" i="1"/>
  <c r="I12" i="1"/>
  <c r="I13" i="1"/>
  <c r="I14" i="1"/>
  <c r="J12" i="1"/>
  <c r="J13" i="1"/>
  <c r="J14" i="1"/>
  <c r="K12" i="1"/>
  <c r="K13" i="1"/>
  <c r="K14" i="1"/>
  <c r="L12" i="1"/>
  <c r="L13" i="1"/>
  <c r="L14" i="1"/>
  <c r="N12" i="1"/>
  <c r="N13" i="1"/>
  <c r="N14" i="1"/>
  <c r="P12" i="1"/>
  <c r="P13" i="1"/>
  <c r="P14" i="1"/>
  <c r="Q12" i="1"/>
  <c r="Q13" i="1"/>
  <c r="Q14" i="1"/>
  <c r="R12" i="1"/>
  <c r="R13" i="1"/>
  <c r="R14" i="1"/>
  <c r="S12" i="1"/>
  <c r="S13" i="1"/>
  <c r="S14" i="1"/>
  <c r="T12" i="1"/>
  <c r="T13" i="1"/>
  <c r="T14" i="1"/>
  <c r="U12" i="1"/>
  <c r="U13" i="1"/>
  <c r="U14" i="1"/>
  <c r="V12" i="1"/>
  <c r="V13" i="1"/>
  <c r="V14" i="1"/>
  <c r="F15" i="1"/>
  <c r="F16" i="1"/>
  <c r="G8" i="1"/>
  <c r="H8" i="1"/>
  <c r="I8" i="1"/>
  <c r="J8" i="1"/>
  <c r="K8" i="1"/>
  <c r="L8" i="1"/>
  <c r="N8" i="1"/>
  <c r="P8" i="1"/>
  <c r="Q8" i="1"/>
  <c r="R8" i="1"/>
  <c r="S8" i="1"/>
  <c r="T8" i="1"/>
  <c r="U8" i="1"/>
  <c r="V8" i="1"/>
  <c r="F8" i="1"/>
  <c r="G7" i="1"/>
  <c r="H7" i="1"/>
  <c r="I7" i="1"/>
  <c r="J7" i="1"/>
  <c r="K7" i="1"/>
  <c r="L7" i="1"/>
  <c r="N7" i="1"/>
  <c r="P7" i="1"/>
  <c r="Q7" i="1"/>
  <c r="R7" i="1"/>
  <c r="S7" i="1"/>
  <c r="T7" i="1"/>
  <c r="U7" i="1"/>
  <c r="V7" i="1"/>
  <c r="F7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1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E55" i="1"/>
  <c r="E54" i="1"/>
  <c r="E53" i="1"/>
  <c r="E50" i="1"/>
  <c r="G53" i="1"/>
  <c r="G54" i="1"/>
  <c r="G55" i="1"/>
  <c r="G56" i="1"/>
  <c r="G57" i="1"/>
  <c r="G58" i="1"/>
  <c r="G42" i="1"/>
  <c r="G43" i="1"/>
  <c r="G44" i="1"/>
  <c r="G45" i="1"/>
  <c r="G46" i="1"/>
  <c r="G47" i="1"/>
  <c r="G48" i="1"/>
  <c r="G49" i="1"/>
  <c r="G50" i="1"/>
  <c r="G51" i="1"/>
  <c r="G52" i="1"/>
  <c r="G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F50" i="1"/>
  <c r="E51" i="1"/>
  <c r="F51" i="1"/>
  <c r="E52" i="1"/>
  <c r="F52" i="1"/>
  <c r="F53" i="1"/>
  <c r="F54" i="1"/>
  <c r="F55" i="1"/>
  <c r="F56" i="1"/>
  <c r="F57" i="1"/>
  <c r="F58" i="1"/>
  <c r="E41" i="1"/>
  <c r="F41" i="1"/>
  <c r="B36" i="1"/>
</calcChain>
</file>

<file path=xl/sharedStrings.xml><?xml version="1.0" encoding="utf-8"?>
<sst xmlns="http://schemas.openxmlformats.org/spreadsheetml/2006/main" count="49" uniqueCount="38">
  <si>
    <t>A</t>
  </si>
  <si>
    <t>R</t>
  </si>
  <si>
    <t>$x$</t>
  </si>
  <si>
    <t>$R$</t>
  </si>
  <si>
    <t>$R_1/R_2$</t>
  </si>
  <si>
    <t>Б</t>
  </si>
  <si>
    <t>$T_0$</t>
  </si>
  <si>
    <t>$x_n$</t>
  </si>
  <si>
    <t>$x_{n+1}$</t>
  </si>
  <si>
    <t>$\Theta$</t>
  </si>
  <si>
    <t>$R_{\text{кр}}$</t>
  </si>
  <si>
    <t>B</t>
  </si>
  <si>
    <t>$l_max$</t>
  </si>
  <si>
    <t>$U_0, V$</t>
  </si>
  <si>
    <t>1/2000</t>
  </si>
  <si>
    <t>$R_0, \text{Ом}$</t>
  </si>
  <si>
    <t>$R_2 \text{кОм}$</t>
  </si>
  <si>
    <t>1/150</t>
  </si>
  <si>
    <t>$1/\Theta^2$</t>
  </si>
  <si>
    <t>$(R+R_0)^2</t>
  </si>
  <si>
    <t>нормальное</t>
  </si>
  <si>
    <t>$C, \text{мкФ}$</t>
  </si>
  <si>
    <t>1/2</t>
  </si>
  <si>
    <t>$(R+R_0)^-1</t>
  </si>
  <si>
    <t xml:space="preserve">$R_\text{кр}$ </t>
  </si>
  <si>
    <t>$R, \text{ Ом}$</t>
  </si>
  <si>
    <t>$x \text{ см}$</t>
  </si>
  <si>
    <t>$\sigma_x \text{ см}$</t>
  </si>
  <si>
    <t>$R \text{ Ом}$</t>
  </si>
  <si>
    <t>$I \text{ нА}$</t>
  </si>
  <si>
    <t>$\sigma_I \text{ нА}$</t>
  </si>
  <si>
    <t>\sigma k</t>
  </si>
  <si>
    <t xml:space="preserve">$R, \text{ кОм}$ </t>
  </si>
  <si>
    <t>sigma Theta</t>
  </si>
  <si>
    <t>sigma theta^2</t>
  </si>
  <si>
    <t>$(R+R_0)^2 \text{ МОм}$</t>
  </si>
  <si>
    <t>\sigma f</t>
  </si>
  <si>
    <t>\sigma 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</si>
</sst>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71" formatCode="0.0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171" fontId="0" fillId="0" borderId="0" xfId="0" applyNumberFormat="1"/>
  </cellXfs>
  <cellStyles count="2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Лист1!$N$41:$N$58</c:f>
              <c:numCache>
                <c:formatCode>0.00</c:formatCode>
                <c:ptCount val="18"/>
                <c:pt idx="0">
                  <c:v>0.214437096619464</c:v>
                </c:pt>
                <c:pt idx="1">
                  <c:v>0.234086689332996</c:v>
                </c:pt>
                <c:pt idx="2">
                  <c:v>0.257266520237384</c:v>
                </c:pt>
                <c:pt idx="3">
                  <c:v>0.311487471469426</c:v>
                </c:pt>
                <c:pt idx="4">
                  <c:v>0.349434369266306</c:v>
                </c:pt>
                <c:pt idx="5">
                  <c:v>0.360717717513152</c:v>
                </c:pt>
                <c:pt idx="6">
                  <c:v>0.392578147467387</c:v>
                </c:pt>
                <c:pt idx="7">
                  <c:v>0.430163035834659</c:v>
                </c:pt>
                <c:pt idx="8">
                  <c:v>0.499245427782842</c:v>
                </c:pt>
                <c:pt idx="9">
                  <c:v>0.652072953957934</c:v>
                </c:pt>
                <c:pt idx="10">
                  <c:v>0.701532425672375</c:v>
                </c:pt>
                <c:pt idx="11">
                  <c:v>0.876974807216059</c:v>
                </c:pt>
                <c:pt idx="12">
                  <c:v>0.961486590737607</c:v>
                </c:pt>
                <c:pt idx="13">
                  <c:v>1.103362097541182</c:v>
                </c:pt>
                <c:pt idx="14">
                  <c:v>1.315610847667145</c:v>
                </c:pt>
                <c:pt idx="15">
                  <c:v>1.434952465480877</c:v>
                </c:pt>
                <c:pt idx="16">
                  <c:v>1.74816268184482</c:v>
                </c:pt>
                <c:pt idx="17">
                  <c:v>1.957983775715105</c:v>
                </c:pt>
              </c:numCache>
            </c:numRef>
          </c:xVal>
          <c:yVal>
            <c:numRef>
              <c:f>Лист1!$P$41:$P$58</c:f>
              <c:numCache>
                <c:formatCode>General</c:formatCode>
                <c:ptCount val="18"/>
                <c:pt idx="0">
                  <c:v>2.436721</c:v>
                </c:pt>
                <c:pt idx="1">
                  <c:v>2.758920999999999</c:v>
                </c:pt>
                <c:pt idx="2">
                  <c:v>3.101121</c:v>
                </c:pt>
                <c:pt idx="3">
                  <c:v>3.463321</c:v>
                </c:pt>
                <c:pt idx="4">
                  <c:v>3.845521</c:v>
                </c:pt>
                <c:pt idx="5">
                  <c:v>4.247720999999999</c:v>
                </c:pt>
                <c:pt idx="6">
                  <c:v>4.669920999999999</c:v>
                </c:pt>
                <c:pt idx="7">
                  <c:v>5.112120999999999</c:v>
                </c:pt>
                <c:pt idx="8">
                  <c:v>6.558720999999999</c:v>
                </c:pt>
                <c:pt idx="9">
                  <c:v>7.623121</c:v>
                </c:pt>
                <c:pt idx="10">
                  <c:v>8.767520999999998</c:v>
                </c:pt>
                <c:pt idx="11">
                  <c:v>9.991921</c:v>
                </c:pt>
                <c:pt idx="12">
                  <c:v>11.978521</c:v>
                </c:pt>
                <c:pt idx="13">
                  <c:v>14.145121</c:v>
                </c:pt>
                <c:pt idx="14">
                  <c:v>16.491721</c:v>
                </c:pt>
                <c:pt idx="15">
                  <c:v>19.018321</c:v>
                </c:pt>
                <c:pt idx="16">
                  <c:v>21.724921</c:v>
                </c:pt>
                <c:pt idx="17">
                  <c:v>24.611521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27744"/>
        <c:axId val="2112431040"/>
      </c:scatterChart>
      <c:valAx>
        <c:axId val="21124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31040"/>
        <c:crosses val="autoZero"/>
        <c:crossBetween val="midCat"/>
      </c:valAx>
      <c:valAx>
        <c:axId val="2112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24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875988199578823"/>
                  <c:y val="-0.178822323430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Лист1!$D$68:$D$79</c:f>
              <c:numCache>
                <c:formatCode>General</c:formatCode>
                <c:ptCount val="12"/>
                <c:pt idx="0">
                  <c:v>2.462447672986949</c:v>
                </c:pt>
                <c:pt idx="1">
                  <c:v>2.808199943836001</c:v>
                </c:pt>
                <c:pt idx="2">
                  <c:v>3.266906239790918</c:v>
                </c:pt>
                <c:pt idx="3">
                  <c:v>3.904724716907458</c:v>
                </c:pt>
                <c:pt idx="4">
                  <c:v>4.85201358563804</c:v>
                </c:pt>
                <c:pt idx="5">
                  <c:v>6.406149903907751</c:v>
                </c:pt>
                <c:pt idx="6">
                  <c:v>9.425070688030161</c:v>
                </c:pt>
                <c:pt idx="7">
                  <c:v>10.40582726326743</c:v>
                </c:pt>
                <c:pt idx="8">
                  <c:v>11.6144018583043</c:v>
                </c:pt>
                <c:pt idx="9">
                  <c:v>13.14060446780552</c:v>
                </c:pt>
                <c:pt idx="10">
                  <c:v>15.1285930408472</c:v>
                </c:pt>
                <c:pt idx="11">
                  <c:v>17.825311942959</c:v>
                </c:pt>
              </c:numCache>
            </c:numRef>
          </c:xVal>
          <c:yVal>
            <c:numRef>
              <c:f>Лист1!$B$68:$B$79</c:f>
              <c:numCache>
                <c:formatCode>General</c:formatCode>
                <c:ptCount val="12"/>
                <c:pt idx="0">
                  <c:v>15.3</c:v>
                </c:pt>
                <c:pt idx="1">
                  <c:v>15.0</c:v>
                </c:pt>
                <c:pt idx="2">
                  <c:v>13.6</c:v>
                </c:pt>
                <c:pt idx="3">
                  <c:v>13.2</c:v>
                </c:pt>
                <c:pt idx="4">
                  <c:v>12.8</c:v>
                </c:pt>
                <c:pt idx="5">
                  <c:v>11.6</c:v>
                </c:pt>
                <c:pt idx="6">
                  <c:v>9.5</c:v>
                </c:pt>
                <c:pt idx="7">
                  <c:v>9.3</c:v>
                </c:pt>
                <c:pt idx="8">
                  <c:v>8.8</c:v>
                </c:pt>
                <c:pt idx="9">
                  <c:v>8.2</c:v>
                </c:pt>
                <c:pt idx="10">
                  <c:v>7.7</c:v>
                </c:pt>
                <c:pt idx="11">
                  <c:v>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89680"/>
        <c:axId val="2111186368"/>
      </c:scatterChart>
      <c:valAx>
        <c:axId val="21111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186368"/>
        <c:crosses val="autoZero"/>
        <c:crossBetween val="midCat"/>
      </c:valAx>
      <c:valAx>
        <c:axId val="21111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1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Лист1!$F$9:$V$9</c:f>
              <c:numCache>
                <c:formatCode>General</c:formatCode>
                <c:ptCount val="17"/>
                <c:pt idx="0">
                  <c:v>21.7</c:v>
                </c:pt>
                <c:pt idx="1">
                  <c:v>20.3</c:v>
                </c:pt>
                <c:pt idx="2">
                  <c:v>19.0</c:v>
                </c:pt>
                <c:pt idx="3">
                  <c:v>17.9</c:v>
                </c:pt>
                <c:pt idx="4">
                  <c:v>16.9</c:v>
                </c:pt>
                <c:pt idx="5">
                  <c:v>16.0</c:v>
                </c:pt>
                <c:pt idx="6">
                  <c:v>15.2</c:v>
                </c:pt>
                <c:pt idx="8">
                  <c:v>14.5</c:v>
                </c:pt>
                <c:pt idx="10">
                  <c:v>13.3</c:v>
                </c:pt>
                <c:pt idx="11">
                  <c:v>12.2</c:v>
                </c:pt>
                <c:pt idx="12">
                  <c:v>10.5</c:v>
                </c:pt>
                <c:pt idx="13">
                  <c:v>8.8</c:v>
                </c:pt>
                <c:pt idx="14">
                  <c:v>7.5</c:v>
                </c:pt>
                <c:pt idx="15">
                  <c:v>6.7</c:v>
                </c:pt>
                <c:pt idx="16">
                  <c:v>4.1</c:v>
                </c:pt>
              </c:numCache>
            </c:numRef>
          </c:xVal>
          <c:yVal>
            <c:numRef>
              <c:f>Лист1!$F$12:$V$12</c:f>
              <c:numCache>
                <c:formatCode>General</c:formatCode>
                <c:ptCount val="17"/>
                <c:pt idx="0">
                  <c:v>749.4285607224491</c:v>
                </c:pt>
                <c:pt idx="1">
                  <c:v>666.2151208625265</c:v>
                </c:pt>
                <c:pt idx="2">
                  <c:v>599.6342231238945</c:v>
                </c:pt>
                <c:pt idx="3">
                  <c:v>545.1522337612778</c:v>
                </c:pt>
                <c:pt idx="4">
                  <c:v>499.7459624690782</c:v>
                </c:pt>
                <c:pt idx="5">
                  <c:v>461.3219950638546</c:v>
                </c:pt>
                <c:pt idx="6">
                  <c:v>428.3847752050892</c:v>
                </c:pt>
                <c:pt idx="8">
                  <c:v>399.8373994575539</c:v>
                </c:pt>
                <c:pt idx="10">
                  <c:v>352.8145782983753</c:v>
                </c:pt>
                <c:pt idx="11">
                  <c:v>315.6881211821467</c:v>
                </c:pt>
                <c:pt idx="12">
                  <c:v>260.8003964166026</c:v>
                </c:pt>
                <c:pt idx="13">
                  <c:v>206.8530412568391</c:v>
                </c:pt>
                <c:pt idx="14">
                  <c:v>171.398699083874</c:v>
                </c:pt>
                <c:pt idx="15">
                  <c:v>149.9771284879056</c:v>
                </c:pt>
                <c:pt idx="16">
                  <c:v>85.70681697737768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24624"/>
        <c:axId val="-2138026048"/>
      </c:scatterChart>
      <c:valAx>
        <c:axId val="-21380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8026048"/>
        <c:crosses val="autoZero"/>
        <c:crossBetween val="midCat"/>
      </c:valAx>
      <c:valAx>
        <c:axId val="-21380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80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482257</xdr:colOff>
      <xdr:row>21</xdr:row>
      <xdr:rowOff>200798</xdr:rowOff>
    </xdr:from>
    <xdr:to>
      <xdr:col>13</xdr:col>
      <xdr:colOff>706738</xdr:colOff>
      <xdr:row>35</xdr:row>
      <xdr:rowOff>96452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758490</xdr:colOff>
      <xdr:row>60</xdr:row>
      <xdr:rowOff>53810</xdr:rowOff>
    </xdr:from>
    <xdr:to>
      <xdr:col>11</xdr:col>
      <xdr:colOff>625168</xdr:colOff>
      <xdr:row>84</xdr:row>
      <xdr:rowOff>27037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374135</xdr:colOff>
      <xdr:row>16</xdr:row>
      <xdr:rowOff>161421</xdr:rowOff>
    </xdr:from>
    <xdr:to>
      <xdr:col>21</xdr:col>
      <xdr:colOff>146716</xdr:colOff>
      <xdr:row>30</xdr:row>
      <xdr:rowOff>11001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abSelected="1" topLeftCell="A44" zoomScale="124" workbookViewId="0">
      <selection activeCell="G56" sqref="G56"/>
    </sheetView>
  </sheetViews>
  <sheetFormatPr baseColWidth="10" defaultRowHeight="16" x14ac:dyDescent="0.2"/>
  <cols>
    <col min="1" max="1" width="15" customWidth="1"/>
    <col min="4" max="4" width="15" customWidth="1"/>
    <col min="5" max="5" width="19" customWidth="1"/>
    <col min="6" max="6" width="17" customWidth="1"/>
    <col min="7" max="7" width="17.1640625" customWidth="1"/>
    <col min="8" max="9" width="12.6640625" bestFit="1" customWidth="1"/>
    <col min="10" max="10" width="11.83203125" customWidth="1"/>
    <col min="11" max="12" width="12.6640625" bestFit="1" customWidth="1"/>
    <col min="13" max="13" width="12.6640625" customWidth="1"/>
    <col min="14" max="14" width="12.6640625" bestFit="1" customWidth="1"/>
    <col min="15" max="15" width="12.6640625" customWidth="1"/>
    <col min="16" max="16" width="17" customWidth="1"/>
    <col min="17" max="17" width="12.6640625" bestFit="1" customWidth="1"/>
    <col min="18" max="18" width="12.5" customWidth="1"/>
    <col min="19" max="22" width="12.6640625" bestFit="1" customWidth="1"/>
  </cols>
  <sheetData>
    <row r="1" spans="1:22" x14ac:dyDescent="0.2">
      <c r="A1" s="1" t="s">
        <v>0</v>
      </c>
    </row>
    <row r="2" spans="1:22" x14ac:dyDescent="0.2">
      <c r="A2" t="s">
        <v>13</v>
      </c>
      <c r="B2">
        <v>1.2</v>
      </c>
    </row>
    <row r="3" spans="1:22" x14ac:dyDescent="0.2">
      <c r="A3" t="s">
        <v>4</v>
      </c>
      <c r="B3" s="3" t="s">
        <v>14</v>
      </c>
      <c r="C3" s="3"/>
    </row>
    <row r="4" spans="1:22" x14ac:dyDescent="0.2">
      <c r="A4" t="s">
        <v>16</v>
      </c>
      <c r="B4">
        <v>10</v>
      </c>
    </row>
    <row r="5" spans="1:22" x14ac:dyDescent="0.2">
      <c r="A5" t="s">
        <v>15</v>
      </c>
      <c r="B5">
        <v>0.61</v>
      </c>
    </row>
    <row r="7" spans="1:22" x14ac:dyDescent="0.2">
      <c r="F7" s="5">
        <f>F12^2</f>
        <v>561643.16762652155</v>
      </c>
      <c r="G7" s="5">
        <f t="shared" ref="G7:V7" si="0">G12^2</f>
        <v>443842.58726587082</v>
      </c>
      <c r="H7" s="5">
        <f t="shared" si="0"/>
        <v>359561.20154139644</v>
      </c>
      <c r="I7" s="5">
        <f t="shared" si="0"/>
        <v>297190.95797491085</v>
      </c>
      <c r="J7" s="5">
        <f t="shared" si="0"/>
        <v>249746.02700414529</v>
      </c>
      <c r="K7" s="5">
        <f t="shared" si="0"/>
        <v>212817.98312969512</v>
      </c>
      <c r="L7" s="5">
        <f t="shared" si="0"/>
        <v>183513.51562751483</v>
      </c>
      <c r="M7" s="5"/>
      <c r="N7" s="5">
        <f t="shared" si="0"/>
        <v>159869.94600497952</v>
      </c>
      <c r="O7" s="5"/>
      <c r="P7" s="5">
        <f t="shared" si="0"/>
        <v>124478.1266598604</v>
      </c>
      <c r="Q7" s="5">
        <f t="shared" si="0"/>
        <v>99658.989855513762</v>
      </c>
      <c r="R7" s="5">
        <f t="shared" si="0"/>
        <v>68016.84677105704</v>
      </c>
      <c r="S7" s="5">
        <f t="shared" si="0"/>
        <v>42788.180677203571</v>
      </c>
      <c r="T7" s="5">
        <f t="shared" si="0"/>
        <v>29377.514047644367</v>
      </c>
      <c r="U7" s="5">
        <f t="shared" si="0"/>
        <v>22493.139069477744</v>
      </c>
      <c r="V7" s="5">
        <f t="shared" si="0"/>
        <v>7345.6584763937153</v>
      </c>
    </row>
    <row r="8" spans="1:22" x14ac:dyDescent="0.2">
      <c r="F8" s="2">
        <f>F9^2</f>
        <v>470.89</v>
      </c>
      <c r="G8" s="2">
        <f t="shared" ref="G8:V8" si="1">G9^2</f>
        <v>412.09000000000003</v>
      </c>
      <c r="H8" s="2">
        <f t="shared" si="1"/>
        <v>361</v>
      </c>
      <c r="I8" s="2">
        <f t="shared" si="1"/>
        <v>320.40999999999997</v>
      </c>
      <c r="J8" s="2">
        <f t="shared" si="1"/>
        <v>285.60999999999996</v>
      </c>
      <c r="K8" s="2">
        <f t="shared" si="1"/>
        <v>256</v>
      </c>
      <c r="L8" s="2">
        <f t="shared" si="1"/>
        <v>231.04</v>
      </c>
      <c r="M8" s="2"/>
      <c r="N8" s="2">
        <f t="shared" si="1"/>
        <v>210.25</v>
      </c>
      <c r="O8" s="2"/>
      <c r="P8" s="2">
        <f t="shared" si="1"/>
        <v>176.89000000000001</v>
      </c>
      <c r="Q8" s="2">
        <f t="shared" si="1"/>
        <v>148.83999999999997</v>
      </c>
      <c r="R8" s="2">
        <f t="shared" si="1"/>
        <v>110.25</v>
      </c>
      <c r="S8" s="2">
        <f t="shared" si="1"/>
        <v>77.440000000000012</v>
      </c>
      <c r="T8" s="2">
        <f t="shared" si="1"/>
        <v>56.25</v>
      </c>
      <c r="U8" s="2">
        <f t="shared" si="1"/>
        <v>44.89</v>
      </c>
      <c r="V8" s="2">
        <f t="shared" si="1"/>
        <v>16.809999999999999</v>
      </c>
    </row>
    <row r="9" spans="1:22" x14ac:dyDescent="0.2">
      <c r="A9" t="s">
        <v>2</v>
      </c>
      <c r="B9" t="s">
        <v>3</v>
      </c>
      <c r="E9" s="4" t="s">
        <v>26</v>
      </c>
      <c r="F9" s="4">
        <v>21.7</v>
      </c>
      <c r="G9" s="4">
        <v>20.3</v>
      </c>
      <c r="H9" s="4">
        <v>19</v>
      </c>
      <c r="I9" s="4">
        <v>17.899999999999999</v>
      </c>
      <c r="J9" s="4">
        <v>16.899999999999999</v>
      </c>
      <c r="K9" s="4">
        <v>16</v>
      </c>
      <c r="L9" s="4">
        <v>15.2</v>
      </c>
      <c r="M9" s="4"/>
      <c r="N9" s="4">
        <v>14.5</v>
      </c>
      <c r="O9" s="4"/>
      <c r="P9" s="4">
        <v>13.3</v>
      </c>
      <c r="Q9" s="4">
        <v>12.2</v>
      </c>
      <c r="R9" s="4">
        <v>10.5</v>
      </c>
      <c r="S9" s="4">
        <v>8.8000000000000007</v>
      </c>
      <c r="T9" s="4">
        <v>7.5</v>
      </c>
      <c r="U9" s="4">
        <v>6.7</v>
      </c>
      <c r="V9" s="4">
        <v>4.0999999999999996</v>
      </c>
    </row>
    <row r="10" spans="1:22" x14ac:dyDescent="0.2">
      <c r="A10" s="4">
        <v>21.7</v>
      </c>
      <c r="B10" s="4">
        <v>800</v>
      </c>
      <c r="C10" s="4"/>
      <c r="E10" t="s">
        <v>27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N10">
        <v>0.5</v>
      </c>
      <c r="P10">
        <v>0.5</v>
      </c>
      <c r="Q10">
        <v>0.5</v>
      </c>
      <c r="R10">
        <v>0.5</v>
      </c>
      <c r="S10">
        <v>0.5</v>
      </c>
      <c r="T10">
        <v>0.2</v>
      </c>
      <c r="U10">
        <v>0.2</v>
      </c>
      <c r="V10">
        <v>0.2</v>
      </c>
    </row>
    <row r="11" spans="1:22" x14ac:dyDescent="0.2">
      <c r="A11" s="4">
        <v>20.3</v>
      </c>
      <c r="B11" s="4">
        <v>900</v>
      </c>
      <c r="C11" s="4"/>
      <c r="E11" s="4" t="s">
        <v>28</v>
      </c>
      <c r="F11" s="4">
        <v>800</v>
      </c>
      <c r="G11" s="4">
        <v>900</v>
      </c>
      <c r="H11" s="4">
        <v>1000</v>
      </c>
      <c r="I11" s="4">
        <v>1100</v>
      </c>
      <c r="J11" s="4">
        <v>1200</v>
      </c>
      <c r="K11" s="4">
        <v>1300</v>
      </c>
      <c r="L11" s="4">
        <v>1400</v>
      </c>
      <c r="M11" s="4"/>
      <c r="N11" s="4">
        <v>1500</v>
      </c>
      <c r="O11" s="4"/>
      <c r="P11" s="4">
        <v>1700</v>
      </c>
      <c r="Q11" s="4">
        <v>1900</v>
      </c>
      <c r="R11" s="4">
        <v>2300</v>
      </c>
      <c r="S11" s="4">
        <v>2900</v>
      </c>
      <c r="T11" s="4">
        <v>3500</v>
      </c>
      <c r="U11" s="4">
        <v>4000</v>
      </c>
      <c r="V11" s="4">
        <v>7000</v>
      </c>
    </row>
    <row r="12" spans="1:22" x14ac:dyDescent="0.2">
      <c r="A12" s="4">
        <v>19</v>
      </c>
      <c r="B12" s="4">
        <v>1000</v>
      </c>
      <c r="C12" s="4"/>
      <c r="E12" t="s">
        <v>29</v>
      </c>
      <c r="F12" s="4">
        <f>$B$2/(2000*($B$5+F11))*10^9</f>
        <v>749.42856072244911</v>
      </c>
      <c r="G12" s="4">
        <f t="shared" ref="G12:P12" si="2">$B$2/(2000*($B$5+G11))*10^9</f>
        <v>666.21512086252653</v>
      </c>
      <c r="H12" s="4">
        <f t="shared" si="2"/>
        <v>599.63422312389446</v>
      </c>
      <c r="I12" s="4">
        <f t="shared" si="2"/>
        <v>545.15223376127778</v>
      </c>
      <c r="J12" s="4">
        <f t="shared" si="2"/>
        <v>499.74596246907817</v>
      </c>
      <c r="K12" s="4">
        <f t="shared" si="2"/>
        <v>461.32199506385462</v>
      </c>
      <c r="L12" s="4">
        <f t="shared" si="2"/>
        <v>428.38477520508923</v>
      </c>
      <c r="M12" s="4"/>
      <c r="N12" s="4">
        <f t="shared" si="2"/>
        <v>399.83739945755389</v>
      </c>
      <c r="O12" s="4"/>
      <c r="P12" s="4">
        <f t="shared" si="2"/>
        <v>352.8145782983753</v>
      </c>
      <c r="Q12" s="4">
        <f>$B$2/(2000*($B$5+Q11))*10^9</f>
        <v>315.68812118214674</v>
      </c>
      <c r="R12" s="4">
        <f t="shared" ref="R12" si="3">$B$2/(2000*($B$5+R11))*10^9</f>
        <v>260.80039641660255</v>
      </c>
      <c r="S12" s="4">
        <f t="shared" ref="S12" si="4">$B$2/(2000*($B$5+S11))*10^9</f>
        <v>206.85304125683908</v>
      </c>
      <c r="T12" s="4">
        <f t="shared" ref="T12" si="5">$B$2/(2000*($B$5+T11))*10^9</f>
        <v>171.39869908387394</v>
      </c>
      <c r="U12" s="4">
        <f t="shared" ref="U12" si="6">$B$2/(2000*($B$5+U11))*10^9</f>
        <v>149.97712848790559</v>
      </c>
      <c r="V12" s="4">
        <f t="shared" ref="V12" si="7">$B$2/(2000*($B$5+V11))*10^9</f>
        <v>85.706816977377684</v>
      </c>
    </row>
    <row r="13" spans="1:22" x14ac:dyDescent="0.2">
      <c r="A13" s="4">
        <v>17.899999999999999</v>
      </c>
      <c r="B13" s="4">
        <v>1100</v>
      </c>
      <c r="C13" s="4"/>
      <c r="E13" t="s">
        <v>30</v>
      </c>
      <c r="F13" s="4">
        <f>F12*0.02/$B$2</f>
        <v>12.490476012040819</v>
      </c>
      <c r="G13" s="4">
        <f t="shared" ref="G13:V13" si="8">G12*0.02/$B$2</f>
        <v>11.103585347708776</v>
      </c>
      <c r="H13" s="4">
        <f t="shared" si="8"/>
        <v>9.9939037187315751</v>
      </c>
      <c r="I13" s="4">
        <f t="shared" si="8"/>
        <v>9.0858705626879637</v>
      </c>
      <c r="J13" s="4">
        <f t="shared" si="8"/>
        <v>8.3290993744846364</v>
      </c>
      <c r="K13" s="4">
        <f t="shared" si="8"/>
        <v>7.6886999177309114</v>
      </c>
      <c r="L13" s="4">
        <f t="shared" si="8"/>
        <v>7.1397462534181546</v>
      </c>
      <c r="M13" s="4"/>
      <c r="N13" s="4">
        <f t="shared" si="8"/>
        <v>6.6639566576258984</v>
      </c>
      <c r="O13" s="4"/>
      <c r="P13" s="4">
        <f t="shared" si="8"/>
        <v>5.8802429716395883</v>
      </c>
      <c r="Q13" s="4">
        <f t="shared" si="8"/>
        <v>5.2614686863691125</v>
      </c>
      <c r="R13" s="4">
        <f t="shared" si="8"/>
        <v>4.3466732736100431</v>
      </c>
      <c r="S13" s="4">
        <f t="shared" si="8"/>
        <v>3.447550687613985</v>
      </c>
      <c r="T13" s="4">
        <f t="shared" si="8"/>
        <v>2.8566449847312323</v>
      </c>
      <c r="U13" s="4">
        <f t="shared" si="8"/>
        <v>2.4996188081317601</v>
      </c>
      <c r="V13" s="4">
        <f t="shared" si="8"/>
        <v>1.4284469496229615</v>
      </c>
    </row>
    <row r="14" spans="1:22" x14ac:dyDescent="0.2">
      <c r="A14" s="4">
        <v>16.899999999999999</v>
      </c>
      <c r="B14" s="4">
        <v>1200</v>
      </c>
      <c r="C14" s="4"/>
      <c r="E14" t="s">
        <v>31</v>
      </c>
      <c r="F14">
        <f>19.7*((F13/F12)^2+(F10/F9)^2)^(1/2)</f>
        <v>0.56021733879452118</v>
      </c>
      <c r="G14">
        <f t="shared" ref="G14:V14" si="9">19.7*((G13/G12)^2+(G10/G9)^2)^(1/2)</f>
        <v>0.585869312686772</v>
      </c>
      <c r="H14">
        <f t="shared" si="9"/>
        <v>0.61364742775425374</v>
      </c>
      <c r="I14">
        <f t="shared" si="9"/>
        <v>0.64078866904201781</v>
      </c>
      <c r="J14">
        <f t="shared" si="9"/>
        <v>0.66895853330264465</v>
      </c>
      <c r="K14">
        <f t="shared" si="9"/>
        <v>0.69770833333333326</v>
      </c>
      <c r="L14">
        <f t="shared" si="9"/>
        <v>0.72645776459024536</v>
      </c>
      <c r="N14">
        <f t="shared" si="9"/>
        <v>0.75449673449760657</v>
      </c>
      <c r="P14">
        <f t="shared" si="9"/>
        <v>0.81011935240954469</v>
      </c>
      <c r="Q14">
        <f t="shared" si="9"/>
        <v>0.87158503734340886</v>
      </c>
      <c r="R14">
        <f t="shared" si="9"/>
        <v>0.99389408566242055</v>
      </c>
      <c r="S14">
        <f t="shared" si="9"/>
        <v>1.1664801626802479</v>
      </c>
      <c r="T14">
        <f t="shared" si="9"/>
        <v>0.61949809433838365</v>
      </c>
      <c r="U14">
        <f t="shared" si="9"/>
        <v>0.67351094296772185</v>
      </c>
      <c r="V14">
        <f t="shared" si="9"/>
        <v>1.0155180452970207</v>
      </c>
    </row>
    <row r="15" spans="1:22" x14ac:dyDescent="0.2">
      <c r="A15" s="4">
        <v>16</v>
      </c>
      <c r="B15" s="4">
        <v>1300</v>
      </c>
      <c r="C15" s="4"/>
      <c r="F15">
        <f>AVERAGE(F14:V14)</f>
        <v>0.75991665564667632</v>
      </c>
    </row>
    <row r="16" spans="1:22" x14ac:dyDescent="0.2">
      <c r="A16" s="4">
        <v>15.2</v>
      </c>
      <c r="B16" s="4">
        <v>1400</v>
      </c>
      <c r="C16" s="4"/>
      <c r="F16">
        <f>5.1*(F15/19.7)</f>
        <v>0.19672969257858117</v>
      </c>
    </row>
    <row r="17" spans="1:3" x14ac:dyDescent="0.2">
      <c r="A17" s="4">
        <v>14.5</v>
      </c>
      <c r="B17" s="4">
        <v>1500</v>
      </c>
      <c r="C17" s="4"/>
    </row>
    <row r="18" spans="1:3" x14ac:dyDescent="0.2">
      <c r="A18" s="4">
        <v>13.3</v>
      </c>
      <c r="B18" s="4">
        <v>1700</v>
      </c>
      <c r="C18" s="4"/>
    </row>
    <row r="19" spans="1:3" x14ac:dyDescent="0.2">
      <c r="A19" s="4">
        <v>12.2</v>
      </c>
      <c r="B19" s="4">
        <v>1900</v>
      </c>
      <c r="C19" s="4"/>
    </row>
    <row r="20" spans="1:3" x14ac:dyDescent="0.2">
      <c r="A20" s="4">
        <v>10.5</v>
      </c>
      <c r="B20" s="4">
        <v>2300</v>
      </c>
      <c r="C20" s="4"/>
    </row>
    <row r="21" spans="1:3" x14ac:dyDescent="0.2">
      <c r="A21" s="4">
        <v>8.8000000000000007</v>
      </c>
      <c r="B21" s="4">
        <v>2900</v>
      </c>
      <c r="C21" s="4"/>
    </row>
    <row r="22" spans="1:3" x14ac:dyDescent="0.2">
      <c r="A22" s="4">
        <v>7.5</v>
      </c>
      <c r="B22" s="4">
        <v>3500</v>
      </c>
      <c r="C22" s="4"/>
    </row>
    <row r="23" spans="1:3" x14ac:dyDescent="0.2">
      <c r="A23" s="4">
        <v>6.7</v>
      </c>
      <c r="B23" s="4">
        <v>4000</v>
      </c>
      <c r="C23" s="4"/>
    </row>
    <row r="24" spans="1:3" x14ac:dyDescent="0.2">
      <c r="A24" s="4">
        <v>4.0999999999999996</v>
      </c>
      <c r="B24" s="4">
        <v>7000</v>
      </c>
      <c r="C24" s="4"/>
    </row>
    <row r="30" spans="1:3" x14ac:dyDescent="0.2">
      <c r="A30" s="1" t="s">
        <v>5</v>
      </c>
    </row>
    <row r="32" spans="1:3" x14ac:dyDescent="0.2">
      <c r="A32" t="s">
        <v>3</v>
      </c>
      <c r="B32" s="2">
        <v>800</v>
      </c>
      <c r="C32" s="2"/>
    </row>
    <row r="33" spans="1:19" x14ac:dyDescent="0.2">
      <c r="A33" t="s">
        <v>6</v>
      </c>
      <c r="B33" s="2">
        <v>2.38</v>
      </c>
      <c r="C33" s="2"/>
    </row>
    <row r="34" spans="1:19" x14ac:dyDescent="0.2">
      <c r="A34" t="s">
        <v>7</v>
      </c>
      <c r="B34" s="2">
        <v>18.899999999999999</v>
      </c>
      <c r="C34" s="2"/>
    </row>
    <row r="35" spans="1:19" x14ac:dyDescent="0.2">
      <c r="A35" t="s">
        <v>8</v>
      </c>
      <c r="B35" s="2">
        <v>16.899999999999999</v>
      </c>
      <c r="C35" s="2"/>
    </row>
    <row r="36" spans="1:19" x14ac:dyDescent="0.2">
      <c r="A36" t="s">
        <v>9</v>
      </c>
      <c r="B36" s="2">
        <f>LN(B34/B35)</f>
        <v>0.11184830013656885</v>
      </c>
      <c r="C36" s="2"/>
    </row>
    <row r="37" spans="1:19" x14ac:dyDescent="0.2">
      <c r="A37" t="s">
        <v>10</v>
      </c>
      <c r="B37" s="2">
        <v>4500</v>
      </c>
      <c r="C37" s="2"/>
    </row>
    <row r="38" spans="1:19" x14ac:dyDescent="0.2">
      <c r="A38" t="s">
        <v>4</v>
      </c>
      <c r="B38" s="3" t="s">
        <v>17</v>
      </c>
      <c r="C38" s="3"/>
    </row>
    <row r="39" spans="1:19" x14ac:dyDescent="0.2">
      <c r="J39" t="s">
        <v>20</v>
      </c>
    </row>
    <row r="40" spans="1:19" x14ac:dyDescent="0.2">
      <c r="A40" t="s">
        <v>1</v>
      </c>
      <c r="B40" t="s">
        <v>7</v>
      </c>
      <c r="D40" t="s">
        <v>8</v>
      </c>
      <c r="E40" t="s">
        <v>9</v>
      </c>
      <c r="F40" t="s">
        <v>18</v>
      </c>
      <c r="G40" t="s">
        <v>19</v>
      </c>
      <c r="I40" t="s">
        <v>32</v>
      </c>
      <c r="J40" t="s">
        <v>7</v>
      </c>
      <c r="K40" t="s">
        <v>8</v>
      </c>
      <c r="L40" t="s">
        <v>9</v>
      </c>
      <c r="M40" t="s">
        <v>33</v>
      </c>
      <c r="N40" t="s">
        <v>18</v>
      </c>
      <c r="O40" t="s">
        <v>34</v>
      </c>
      <c r="P40" t="s">
        <v>35</v>
      </c>
      <c r="R40" t="s">
        <v>24</v>
      </c>
      <c r="S40">
        <f>1/(2*PI())*SQRT(1/0.87*10^9)-B5*1000</f>
        <v>4785.8579165730625</v>
      </c>
    </row>
    <row r="41" spans="1:19" x14ac:dyDescent="0.2">
      <c r="A41" s="2">
        <v>15000</v>
      </c>
      <c r="B41" s="2">
        <v>20.399999999999999</v>
      </c>
      <c r="C41" s="2"/>
      <c r="D41" s="2">
        <v>18.100000000000001</v>
      </c>
      <c r="E41" s="2">
        <f t="shared" ref="E41:E55" si="10">LN(B41/D41)</f>
        <v>0.11962296257839046</v>
      </c>
      <c r="F41" s="2">
        <f>1/E41^2</f>
        <v>69.882895671784894</v>
      </c>
      <c r="G41" s="2">
        <f>(A41+$B$5)^2</f>
        <v>225018300.37210003</v>
      </c>
      <c r="I41" s="4">
        <v>15</v>
      </c>
      <c r="J41" s="4">
        <v>7.8</v>
      </c>
      <c r="K41" s="4">
        <v>0.9</v>
      </c>
      <c r="L41" s="2">
        <f t="shared" ref="L41:L58" si="11">LN(J41/K41)</f>
        <v>2.1594842493533721</v>
      </c>
      <c r="M41" s="2">
        <f>0.1*(1/J41^2+1/K41^2)^(1/2)</f>
        <v>0.11184831049831112</v>
      </c>
      <c r="N41" s="2">
        <f>1/L41^2</f>
        <v>0.21443709661946425</v>
      </c>
      <c r="O41" s="2">
        <f>2^(1/2)*M41*N41/L41</f>
        <v>1.5707038340232186E-2</v>
      </c>
      <c r="P41" s="4">
        <f>(I41+$B$5)^2/100</f>
        <v>2.4367209999999999</v>
      </c>
      <c r="R41" t="s">
        <v>36</v>
      </c>
      <c r="S41">
        <f>1/4/PI()*AVERAGE(O41:O58)/1.3*10^5</f>
        <v>351.45374492725017</v>
      </c>
    </row>
    <row r="42" spans="1:19" x14ac:dyDescent="0.2">
      <c r="A42" s="2">
        <v>16000</v>
      </c>
      <c r="B42" s="2">
        <v>18.600000000000001</v>
      </c>
      <c r="C42" s="2"/>
      <c r="D42" s="2">
        <v>16.7</v>
      </c>
      <c r="E42" s="2">
        <f t="shared" si="10"/>
        <v>0.10775286129644625</v>
      </c>
      <c r="F42" s="2">
        <f t="shared" ref="F42:F58" si="12">1/E42^2</f>
        <v>86.127606307424003</v>
      </c>
      <c r="G42" s="2">
        <f t="shared" ref="G42:G58" si="13">(A42+$B$5)^2</f>
        <v>256019520.37210003</v>
      </c>
      <c r="I42" s="4">
        <v>16</v>
      </c>
      <c r="J42" s="4">
        <v>7.9</v>
      </c>
      <c r="K42" s="4">
        <v>1</v>
      </c>
      <c r="L42" s="2">
        <f t="shared" si="11"/>
        <v>2.066862759472976</v>
      </c>
      <c r="M42" s="2">
        <f t="shared" ref="M42:M58" si="14">0.1*(1/J42^2+1/K42^2)^(1/2)</f>
        <v>0.10079796988161244</v>
      </c>
      <c r="N42" s="2">
        <f>1/L42^2</f>
        <v>0.23408668933299573</v>
      </c>
      <c r="O42" s="2">
        <f t="shared" ref="O42:O57" si="15">2^(1/2)*M42*N42/L42</f>
        <v>1.6144769999122947E-2</v>
      </c>
      <c r="P42" s="4">
        <f t="shared" ref="P42:P58" si="16">(I42+$B$5)^2/100</f>
        <v>2.7589209999999995</v>
      </c>
    </row>
    <row r="43" spans="1:19" x14ac:dyDescent="0.2">
      <c r="A43" s="2">
        <v>17000</v>
      </c>
      <c r="B43" s="2">
        <v>17.600000000000001</v>
      </c>
      <c r="C43" s="2"/>
      <c r="D43" s="2">
        <v>15.8</v>
      </c>
      <c r="E43" s="2">
        <f t="shared" si="10"/>
        <v>0.10788896201118492</v>
      </c>
      <c r="F43" s="2">
        <f t="shared" si="12"/>
        <v>85.91044534943677</v>
      </c>
      <c r="G43" s="2">
        <f t="shared" si="13"/>
        <v>289020740.3721</v>
      </c>
      <c r="I43" s="4">
        <v>17</v>
      </c>
      <c r="J43" s="4">
        <v>7.9</v>
      </c>
      <c r="K43" s="4">
        <v>1.1000000000000001</v>
      </c>
      <c r="L43" s="2">
        <f t="shared" si="11"/>
        <v>1.9715525796686508</v>
      </c>
      <c r="M43" s="2">
        <f t="shared" si="14"/>
        <v>9.1786129356084101E-2</v>
      </c>
      <c r="N43" s="2">
        <f>1/L43^2</f>
        <v>0.25726652023738411</v>
      </c>
      <c r="O43" s="2">
        <f t="shared" si="15"/>
        <v>1.6938188522204842E-2</v>
      </c>
      <c r="P43" s="4">
        <f t="shared" si="16"/>
        <v>3.101121</v>
      </c>
    </row>
    <row r="44" spans="1:19" x14ac:dyDescent="0.2">
      <c r="A44" s="2">
        <v>18000</v>
      </c>
      <c r="B44" s="2">
        <v>16.7</v>
      </c>
      <c r="C44" s="2"/>
      <c r="D44" s="2">
        <v>14.8</v>
      </c>
      <c r="E44" s="2">
        <f t="shared" si="10"/>
        <v>0.12078153865263996</v>
      </c>
      <c r="F44" s="2">
        <f t="shared" si="12"/>
        <v>68.548646545638306</v>
      </c>
      <c r="G44" s="2">
        <f t="shared" si="13"/>
        <v>324021960.3721</v>
      </c>
      <c r="I44" s="4">
        <v>18</v>
      </c>
      <c r="J44" s="4">
        <v>7.8</v>
      </c>
      <c r="K44" s="4">
        <v>1.3</v>
      </c>
      <c r="L44" s="2">
        <f t="shared" si="11"/>
        <v>1.791759469228055</v>
      </c>
      <c r="M44" s="2">
        <f t="shared" si="14"/>
        <v>7.7984135003823341E-2</v>
      </c>
      <c r="N44" s="2">
        <f>1/L44^2</f>
        <v>0.31148747146942579</v>
      </c>
      <c r="O44" s="2">
        <f t="shared" si="15"/>
        <v>1.9172649467279333E-2</v>
      </c>
      <c r="P44" s="4">
        <f t="shared" si="16"/>
        <v>3.4633209999999996</v>
      </c>
    </row>
    <row r="45" spans="1:19" x14ac:dyDescent="0.2">
      <c r="A45" s="2">
        <v>19000</v>
      </c>
      <c r="B45" s="2">
        <v>15.9</v>
      </c>
      <c r="C45" s="2"/>
      <c r="D45" s="2">
        <v>14.4</v>
      </c>
      <c r="E45" s="2">
        <f t="shared" si="10"/>
        <v>9.9090902644230969E-2</v>
      </c>
      <c r="F45" s="2">
        <f t="shared" si="12"/>
        <v>101.8432924367399</v>
      </c>
      <c r="G45" s="2">
        <f t="shared" si="13"/>
        <v>361023180.3721</v>
      </c>
      <c r="I45" s="4">
        <v>19</v>
      </c>
      <c r="J45" s="4">
        <v>7.6</v>
      </c>
      <c r="K45" s="4">
        <v>1.4</v>
      </c>
      <c r="L45" s="2">
        <f t="shared" si="11"/>
        <v>1.6916760106710724</v>
      </c>
      <c r="M45" s="2">
        <f t="shared" si="14"/>
        <v>7.2630372505119029E-2</v>
      </c>
      <c r="N45" s="2">
        <f>1/L45^2</f>
        <v>0.34943436926630628</v>
      </c>
      <c r="O45" s="2">
        <f t="shared" si="15"/>
        <v>2.1216888657240356E-2</v>
      </c>
      <c r="P45" s="4">
        <f t="shared" si="16"/>
        <v>3.8455209999999997</v>
      </c>
    </row>
    <row r="46" spans="1:19" x14ac:dyDescent="0.2">
      <c r="A46" s="2">
        <v>20000</v>
      </c>
      <c r="B46" s="2">
        <v>15.1</v>
      </c>
      <c r="C46" s="2"/>
      <c r="D46" s="2">
        <v>13.6</v>
      </c>
      <c r="E46" s="2">
        <f t="shared" si="10"/>
        <v>0.10462495107887236</v>
      </c>
      <c r="F46" s="2">
        <f t="shared" si="12"/>
        <v>91.354398854330555</v>
      </c>
      <c r="G46" s="2">
        <f t="shared" si="13"/>
        <v>400024400.3721</v>
      </c>
      <c r="I46" s="4">
        <v>20</v>
      </c>
      <c r="J46" s="4">
        <v>7.4</v>
      </c>
      <c r="K46" s="4">
        <v>1.4</v>
      </c>
      <c r="L46" s="2">
        <f t="shared" si="11"/>
        <v>1.6650077635889113</v>
      </c>
      <c r="M46" s="2">
        <f t="shared" si="14"/>
        <v>7.2695638547346467E-2</v>
      </c>
      <c r="N46" s="2">
        <f>1/L46^2</f>
        <v>0.36071771751315251</v>
      </c>
      <c r="O46" s="2">
        <f t="shared" si="15"/>
        <v>2.2272787054794435E-2</v>
      </c>
      <c r="P46" s="4">
        <f t="shared" si="16"/>
        <v>4.2477209999999994</v>
      </c>
    </row>
    <row r="47" spans="1:19" x14ac:dyDescent="0.2">
      <c r="A47" s="2">
        <v>21000</v>
      </c>
      <c r="B47" s="2">
        <v>14.6</v>
      </c>
      <c r="C47" s="2"/>
      <c r="D47" s="2">
        <v>13</v>
      </c>
      <c r="E47" s="2">
        <f t="shared" si="10"/>
        <v>0.11607217125275403</v>
      </c>
      <c r="F47" s="2">
        <f t="shared" si="12"/>
        <v>74.223902226877655</v>
      </c>
      <c r="G47" s="2">
        <f t="shared" si="13"/>
        <v>441025620.3721</v>
      </c>
      <c r="I47" s="4">
        <v>21</v>
      </c>
      <c r="J47" s="4">
        <v>7.4</v>
      </c>
      <c r="K47" s="4">
        <v>1.5</v>
      </c>
      <c r="L47" s="2">
        <f t="shared" si="11"/>
        <v>1.5960148921019597</v>
      </c>
      <c r="M47" s="2">
        <f t="shared" si="14"/>
        <v>6.8022492544189794E-2</v>
      </c>
      <c r="N47" s="2">
        <f>1/L47^2</f>
        <v>0.39257814746738751</v>
      </c>
      <c r="O47" s="2">
        <f t="shared" si="15"/>
        <v>2.3662287211452585E-2</v>
      </c>
      <c r="P47" s="4">
        <f t="shared" si="16"/>
        <v>4.6699209999999995</v>
      </c>
    </row>
    <row r="48" spans="1:19" x14ac:dyDescent="0.2">
      <c r="A48" s="2">
        <v>23000</v>
      </c>
      <c r="B48" s="2">
        <v>13.2</v>
      </c>
      <c r="C48" s="2"/>
      <c r="D48" s="2">
        <v>11.8</v>
      </c>
      <c r="E48" s="2">
        <f t="shared" si="10"/>
        <v>0.112117298120706</v>
      </c>
      <c r="F48" s="2">
        <f t="shared" si="12"/>
        <v>79.552668738348117</v>
      </c>
      <c r="G48" s="2">
        <f t="shared" si="13"/>
        <v>529028060.37210006</v>
      </c>
      <c r="I48" s="4">
        <v>22</v>
      </c>
      <c r="J48" s="4">
        <v>7.35</v>
      </c>
      <c r="K48" s="4">
        <v>1.6</v>
      </c>
      <c r="L48" s="2">
        <f t="shared" si="11"/>
        <v>1.5246966839790095</v>
      </c>
      <c r="M48" s="2">
        <f t="shared" si="14"/>
        <v>6.3963724538430161E-2</v>
      </c>
      <c r="N48" s="2">
        <f>1/L48^2</f>
        <v>0.43016303583465904</v>
      </c>
      <c r="O48" s="2">
        <f t="shared" si="15"/>
        <v>2.5521040390077746E-2</v>
      </c>
      <c r="P48" s="4">
        <f t="shared" si="16"/>
        <v>5.1121209999999992</v>
      </c>
    </row>
    <row r="49" spans="1:17" x14ac:dyDescent="0.2">
      <c r="A49" s="2">
        <v>25000</v>
      </c>
      <c r="B49" s="2">
        <v>11.7</v>
      </c>
      <c r="C49" s="2"/>
      <c r="D49" s="2">
        <v>10.5</v>
      </c>
      <c r="E49" s="2">
        <f t="shared" si="10"/>
        <v>0.10821358464023279</v>
      </c>
      <c r="F49" s="2">
        <f t="shared" si="12"/>
        <v>85.39578456358106</v>
      </c>
      <c r="G49" s="2">
        <f t="shared" si="13"/>
        <v>625030500.3721</v>
      </c>
      <c r="I49" s="4">
        <v>25</v>
      </c>
      <c r="J49" s="4">
        <v>7</v>
      </c>
      <c r="K49" s="4">
        <v>1.7</v>
      </c>
      <c r="L49" s="2">
        <f t="shared" si="11"/>
        <v>1.415281897993143</v>
      </c>
      <c r="M49" s="2">
        <f t="shared" si="14"/>
        <v>6.0533372986393302E-2</v>
      </c>
      <c r="N49" s="2">
        <f>1/L49^2</f>
        <v>0.49924542778284192</v>
      </c>
      <c r="O49" s="2">
        <f t="shared" si="15"/>
        <v>3.0198197147336611E-2</v>
      </c>
      <c r="P49" s="4">
        <f t="shared" si="16"/>
        <v>6.5587209999999994</v>
      </c>
    </row>
    <row r="50" spans="1:17" x14ac:dyDescent="0.2">
      <c r="A50" s="2">
        <v>27000</v>
      </c>
      <c r="B50" s="2">
        <v>10.199999999999999</v>
      </c>
      <c r="C50" s="2"/>
      <c r="D50" s="2">
        <v>9.1</v>
      </c>
      <c r="E50" s="2">
        <f>LN(B50/D50)</f>
        <v>0.11411330676742105</v>
      </c>
      <c r="F50" s="2">
        <f t="shared" si="12"/>
        <v>76.794022905315629</v>
      </c>
      <c r="G50" s="2">
        <f t="shared" si="13"/>
        <v>729032940.3721</v>
      </c>
      <c r="I50" s="4">
        <v>27</v>
      </c>
      <c r="J50" s="4">
        <v>6.9</v>
      </c>
      <c r="K50" s="4">
        <v>2</v>
      </c>
      <c r="L50" s="2">
        <f t="shared" si="11"/>
        <v>1.2383742310432684</v>
      </c>
      <c r="M50" s="2">
        <f t="shared" si="14"/>
        <v>5.2058043639599455E-2</v>
      </c>
      <c r="N50" s="2">
        <f>1/L50^2</f>
        <v>0.65207295395793452</v>
      </c>
      <c r="O50" s="2">
        <f t="shared" si="15"/>
        <v>3.8765654606904086E-2</v>
      </c>
      <c r="P50" s="4">
        <f t="shared" si="16"/>
        <v>7.6231210000000003</v>
      </c>
    </row>
    <row r="51" spans="1:17" x14ac:dyDescent="0.2">
      <c r="A51" s="2">
        <v>29000</v>
      </c>
      <c r="B51" s="2">
        <v>10.6</v>
      </c>
      <c r="C51" s="2"/>
      <c r="D51" s="2">
        <v>9.5</v>
      </c>
      <c r="E51" s="2">
        <f t="shared" si="10"/>
        <v>0.10956220251152624</v>
      </c>
      <c r="F51" s="2">
        <f t="shared" si="12"/>
        <v>83.306423836865207</v>
      </c>
      <c r="G51" s="2">
        <f t="shared" si="13"/>
        <v>841035380.3721</v>
      </c>
      <c r="I51" s="4">
        <v>29</v>
      </c>
      <c r="J51" s="4">
        <v>6.6</v>
      </c>
      <c r="K51" s="4">
        <v>2</v>
      </c>
      <c r="L51" s="2">
        <f t="shared" si="11"/>
        <v>1.1939224684724346</v>
      </c>
      <c r="M51" s="2">
        <f t="shared" si="14"/>
        <v>5.2245271665353532E-2</v>
      </c>
      <c r="N51" s="2">
        <f>1/L51^2</f>
        <v>0.70153242567237539</v>
      </c>
      <c r="O51" s="2">
        <f t="shared" si="15"/>
        <v>4.3414381050703436E-2</v>
      </c>
      <c r="P51" s="4">
        <f t="shared" si="16"/>
        <v>8.7675209999999986</v>
      </c>
    </row>
    <row r="52" spans="1:17" x14ac:dyDescent="0.2">
      <c r="A52" s="2">
        <v>31000</v>
      </c>
      <c r="B52" s="2">
        <v>10</v>
      </c>
      <c r="C52" s="2"/>
      <c r="D52" s="2">
        <v>8.8000000000000007</v>
      </c>
      <c r="E52" s="2">
        <f t="shared" si="10"/>
        <v>0.1278333715098848</v>
      </c>
      <c r="F52" s="2">
        <f t="shared" si="12"/>
        <v>61.194376399527506</v>
      </c>
      <c r="G52" s="2">
        <f t="shared" si="13"/>
        <v>961037820.3721</v>
      </c>
      <c r="I52" s="4">
        <v>31</v>
      </c>
      <c r="J52" s="4">
        <v>6.4</v>
      </c>
      <c r="K52" s="4">
        <v>2.2000000000000002</v>
      </c>
      <c r="L52" s="2">
        <f t="shared" si="11"/>
        <v>1.0678406300013561</v>
      </c>
      <c r="M52" s="2">
        <f t="shared" si="14"/>
        <v>4.8065125896842698E-2</v>
      </c>
      <c r="N52" s="2">
        <f>1/L52^2</f>
        <v>0.87697480721605947</v>
      </c>
      <c r="O52" s="2">
        <f t="shared" si="15"/>
        <v>5.5824617806500963E-2</v>
      </c>
      <c r="P52" s="4">
        <f t="shared" si="16"/>
        <v>9.9919209999999996</v>
      </c>
    </row>
    <row r="53" spans="1:17" x14ac:dyDescent="0.2">
      <c r="A53" s="2">
        <v>34000</v>
      </c>
      <c r="B53" s="2">
        <v>9</v>
      </c>
      <c r="C53" s="2"/>
      <c r="D53" s="2">
        <v>8</v>
      </c>
      <c r="E53" s="2">
        <f t="shared" si="10"/>
        <v>0.11778303565638346</v>
      </c>
      <c r="F53" s="2">
        <f t="shared" si="12"/>
        <v>72.083275561624745</v>
      </c>
      <c r="G53" s="2">
        <f t="shared" si="13"/>
        <v>1156041480.3721001</v>
      </c>
      <c r="I53" s="4">
        <v>34</v>
      </c>
      <c r="J53" s="4">
        <v>6.1</v>
      </c>
      <c r="K53" s="4">
        <v>2.2000000000000002</v>
      </c>
      <c r="L53" s="2">
        <f t="shared" si="11"/>
        <v>1.0198314108149953</v>
      </c>
      <c r="M53" s="2">
        <f t="shared" si="14"/>
        <v>4.8320395937029734E-2</v>
      </c>
      <c r="N53" s="2">
        <f>1/L53^2</f>
        <v>0.96148659073760745</v>
      </c>
      <c r="O53" s="2">
        <f t="shared" si="15"/>
        <v>6.442587560829291E-2</v>
      </c>
      <c r="P53" s="4">
        <f t="shared" si="16"/>
        <v>11.978521000000001</v>
      </c>
    </row>
    <row r="54" spans="1:17" x14ac:dyDescent="0.2">
      <c r="A54" s="2">
        <v>37000</v>
      </c>
      <c r="B54" s="2">
        <v>7.5</v>
      </c>
      <c r="C54" s="2"/>
      <c r="D54" s="2">
        <v>6.7</v>
      </c>
      <c r="E54" s="2">
        <f t="shared" si="10"/>
        <v>0.11279549414534429</v>
      </c>
      <c r="F54" s="2">
        <f t="shared" si="12"/>
        <v>78.598905348321225</v>
      </c>
      <c r="G54" s="2">
        <f t="shared" si="13"/>
        <v>1369045140.3721001</v>
      </c>
      <c r="I54" s="4">
        <v>37</v>
      </c>
      <c r="J54" s="4">
        <v>5.7</v>
      </c>
      <c r="K54" s="4">
        <v>2.2000000000000002</v>
      </c>
      <c r="L54" s="2">
        <f t="shared" si="11"/>
        <v>0.95200881447623431</v>
      </c>
      <c r="M54" s="2">
        <f t="shared" si="14"/>
        <v>4.8722712505231663E-2</v>
      </c>
      <c r="N54" s="2">
        <f>1/L54^2</f>
        <v>1.1033620975411824</v>
      </c>
      <c r="O54" s="2">
        <f t="shared" si="15"/>
        <v>7.9858941213678827E-2</v>
      </c>
      <c r="P54" s="4">
        <f t="shared" si="16"/>
        <v>14.145121</v>
      </c>
    </row>
    <row r="55" spans="1:17" x14ac:dyDescent="0.2">
      <c r="A55" s="2">
        <v>40000</v>
      </c>
      <c r="B55" s="2">
        <v>7.8</v>
      </c>
      <c r="C55" s="2"/>
      <c r="D55" s="2">
        <v>7</v>
      </c>
      <c r="E55" s="2">
        <f t="shared" si="10"/>
        <v>0.10821358464023279</v>
      </c>
      <c r="F55" s="2">
        <f t="shared" si="12"/>
        <v>85.39578456358106</v>
      </c>
      <c r="G55" s="2">
        <f t="shared" si="13"/>
        <v>1600048800.3721001</v>
      </c>
      <c r="I55" s="4">
        <v>40</v>
      </c>
      <c r="J55" s="4">
        <v>5.5</v>
      </c>
      <c r="K55" s="4">
        <v>2.2999999999999998</v>
      </c>
      <c r="L55" s="2">
        <f t="shared" si="11"/>
        <v>0.87183896930332139</v>
      </c>
      <c r="M55" s="2">
        <f t="shared" si="14"/>
        <v>4.7126825488660498E-2</v>
      </c>
      <c r="N55" s="2">
        <f>1/L55^2</f>
        <v>1.3156108476671446</v>
      </c>
      <c r="O55" s="2">
        <f t="shared" si="15"/>
        <v>0.10057136686331011</v>
      </c>
      <c r="P55" s="4">
        <f t="shared" si="16"/>
        <v>16.491720999999998</v>
      </c>
    </row>
    <row r="56" spans="1:17" x14ac:dyDescent="0.2">
      <c r="A56" s="2">
        <v>43000</v>
      </c>
      <c r="F56" s="2" t="e">
        <f t="shared" si="12"/>
        <v>#DIV/0!</v>
      </c>
      <c r="G56" s="2">
        <f t="shared" si="13"/>
        <v>1849052460.3721001</v>
      </c>
      <c r="I56" s="4">
        <v>43</v>
      </c>
      <c r="J56" s="4">
        <v>5.3</v>
      </c>
      <c r="K56" s="4">
        <v>2.2999999999999998</v>
      </c>
      <c r="L56" s="2">
        <f t="shared" si="11"/>
        <v>0.83479769762297218</v>
      </c>
      <c r="M56" s="2">
        <f t="shared" si="14"/>
        <v>4.7395756605920561E-2</v>
      </c>
      <c r="N56" s="2">
        <f>1/L56^2</f>
        <v>1.4349524654808767</v>
      </c>
      <c r="O56" s="2">
        <f t="shared" si="15"/>
        <v>0.11521545269407298</v>
      </c>
      <c r="P56" s="4">
        <f t="shared" si="16"/>
        <v>19.018321</v>
      </c>
    </row>
    <row r="57" spans="1:17" x14ac:dyDescent="0.2">
      <c r="A57" s="2">
        <v>46000</v>
      </c>
      <c r="F57" s="2" t="e">
        <f t="shared" si="12"/>
        <v>#DIV/0!</v>
      </c>
      <c r="G57" s="2">
        <f t="shared" si="13"/>
        <v>2116056120.3721001</v>
      </c>
      <c r="I57" s="4">
        <v>46</v>
      </c>
      <c r="J57" s="4">
        <v>4.9000000000000004</v>
      </c>
      <c r="K57" s="4">
        <v>2.2999999999999998</v>
      </c>
      <c r="L57" s="2">
        <f t="shared" si="11"/>
        <v>0.75632608218147701</v>
      </c>
      <c r="M57" s="2">
        <f t="shared" si="14"/>
        <v>4.8029702227948036E-2</v>
      </c>
      <c r="N57" s="2">
        <f>1/L57^2</f>
        <v>1.7481626818448197</v>
      </c>
      <c r="O57" s="2">
        <f t="shared" si="15"/>
        <v>0.15699927958505669</v>
      </c>
      <c r="P57" s="4">
        <f t="shared" si="16"/>
        <v>21.724920999999998</v>
      </c>
    </row>
    <row r="58" spans="1:17" x14ac:dyDescent="0.2">
      <c r="A58" s="2">
        <v>49000</v>
      </c>
      <c r="F58" s="2" t="e">
        <f t="shared" si="12"/>
        <v>#DIV/0!</v>
      </c>
      <c r="G58" s="2">
        <f t="shared" si="13"/>
        <v>2401059780.3720999</v>
      </c>
      <c r="I58" s="4">
        <v>49</v>
      </c>
      <c r="J58" s="4">
        <v>4.7</v>
      </c>
      <c r="K58" s="4">
        <v>2.2999999999999998</v>
      </c>
      <c r="L58" s="2">
        <f t="shared" si="11"/>
        <v>0.71465338578090898</v>
      </c>
      <c r="M58" s="2">
        <f t="shared" si="14"/>
        <v>4.8405089553935729E-2</v>
      </c>
      <c r="N58" s="2">
        <f>1/L58^2</f>
        <v>1.9579837757151051</v>
      </c>
      <c r="O58" s="2">
        <f>2^(1/2)*M58*N58/L58</f>
        <v>0.1875511187208449</v>
      </c>
      <c r="P58" s="4">
        <f t="shared" si="16"/>
        <v>24.611520999999996</v>
      </c>
      <c r="Q58">
        <v>2461000000</v>
      </c>
    </row>
    <row r="59" spans="1:17" x14ac:dyDescent="0.2">
      <c r="L59" s="2"/>
      <c r="M59" s="2"/>
      <c r="N59" s="2"/>
      <c r="O59" s="2"/>
      <c r="Q59">
        <f>Q58/10^8</f>
        <v>24.61</v>
      </c>
    </row>
    <row r="60" spans="1:17" x14ac:dyDescent="0.2">
      <c r="A60" s="1" t="s">
        <v>11</v>
      </c>
    </row>
    <row r="61" spans="1:17" x14ac:dyDescent="0.2">
      <c r="A61" t="s">
        <v>21</v>
      </c>
      <c r="B61">
        <v>2</v>
      </c>
    </row>
    <row r="62" spans="1:17" x14ac:dyDescent="0.2">
      <c r="A62" t="s">
        <v>4</v>
      </c>
      <c r="B62" s="3" t="s">
        <v>22</v>
      </c>
      <c r="C62" s="3"/>
    </row>
    <row r="63" spans="1:17" x14ac:dyDescent="0.2">
      <c r="A63" t="s">
        <v>12</v>
      </c>
      <c r="B63">
        <v>18.7</v>
      </c>
      <c r="D63">
        <f>2.66/(B63*10)/2*B2*B61*10^(-6)*10^9</f>
        <v>17.069518716577537</v>
      </c>
    </row>
    <row r="65" spans="1:4" x14ac:dyDescent="0.2">
      <c r="A65" t="s">
        <v>25</v>
      </c>
      <c r="B65" t="s">
        <v>12</v>
      </c>
      <c r="C65" t="s">
        <v>37</v>
      </c>
      <c r="D65" t="s">
        <v>23</v>
      </c>
    </row>
    <row r="66" spans="1:4" x14ac:dyDescent="0.2">
      <c r="A66" s="4">
        <v>50000</v>
      </c>
      <c r="B66" s="4">
        <v>16</v>
      </c>
      <c r="C66" s="4">
        <v>0.4</v>
      </c>
      <c r="D66" s="4">
        <f>1/(A66+$B$5*10^3)*100000</f>
        <v>1.9758940920766648</v>
      </c>
    </row>
    <row r="67" spans="1:4" x14ac:dyDescent="0.2">
      <c r="A67" s="4">
        <v>45000</v>
      </c>
      <c r="B67" s="4">
        <v>15.6</v>
      </c>
      <c r="C67" s="4">
        <v>0.4</v>
      </c>
      <c r="D67" s="4">
        <f t="shared" ref="D67:D83" si="17">1/(A67+$B$5*10^3)*100000</f>
        <v>2.1925016443762333</v>
      </c>
    </row>
    <row r="68" spans="1:4" x14ac:dyDescent="0.2">
      <c r="A68" s="4">
        <v>40000</v>
      </c>
      <c r="B68" s="4">
        <v>15.3</v>
      </c>
      <c r="C68" s="4">
        <v>0.4</v>
      </c>
      <c r="D68" s="4">
        <f t="shared" si="17"/>
        <v>2.4624476729869489</v>
      </c>
    </row>
    <row r="69" spans="1:4" x14ac:dyDescent="0.2">
      <c r="A69" s="4">
        <v>35000</v>
      </c>
      <c r="B69" s="4">
        <v>15</v>
      </c>
      <c r="C69" s="4">
        <v>0.4</v>
      </c>
      <c r="D69" s="4">
        <f t="shared" si="17"/>
        <v>2.808199943836001</v>
      </c>
    </row>
    <row r="70" spans="1:4" x14ac:dyDescent="0.2">
      <c r="A70" s="4">
        <v>30000</v>
      </c>
      <c r="B70" s="4">
        <v>13.6</v>
      </c>
      <c r="C70" s="4">
        <v>0.4</v>
      </c>
      <c r="D70" s="4">
        <f t="shared" si="17"/>
        <v>3.2669062397909183</v>
      </c>
    </row>
    <row r="71" spans="1:4" x14ac:dyDescent="0.2">
      <c r="A71" s="4">
        <v>25000</v>
      </c>
      <c r="B71" s="4">
        <v>13.2</v>
      </c>
      <c r="C71" s="4">
        <v>0.4</v>
      </c>
      <c r="D71" s="4">
        <f t="shared" si="17"/>
        <v>3.9047247169074581</v>
      </c>
    </row>
    <row r="72" spans="1:4" x14ac:dyDescent="0.2">
      <c r="A72" s="4">
        <v>20000</v>
      </c>
      <c r="B72" s="4">
        <v>12.8</v>
      </c>
      <c r="C72" s="4">
        <v>0.4</v>
      </c>
      <c r="D72" s="4">
        <f t="shared" si="17"/>
        <v>4.8520135856380397</v>
      </c>
    </row>
    <row r="73" spans="1:4" x14ac:dyDescent="0.2">
      <c r="A73" s="4">
        <v>15000</v>
      </c>
      <c r="B73" s="4">
        <v>11.6</v>
      </c>
      <c r="C73" s="4">
        <v>0.4</v>
      </c>
      <c r="D73" s="4">
        <f t="shared" si="17"/>
        <v>6.4061499039077514</v>
      </c>
    </row>
    <row r="74" spans="1:4" x14ac:dyDescent="0.2">
      <c r="A74" s="4">
        <v>10000</v>
      </c>
      <c r="B74" s="4">
        <v>9.5</v>
      </c>
      <c r="C74" s="4">
        <v>0.4</v>
      </c>
      <c r="D74" s="4">
        <f t="shared" si="17"/>
        <v>9.4250706880301607</v>
      </c>
    </row>
    <row r="75" spans="1:4" x14ac:dyDescent="0.2">
      <c r="A75" s="4">
        <v>9000</v>
      </c>
      <c r="B75" s="4">
        <v>9.3000000000000007</v>
      </c>
      <c r="C75" s="4">
        <v>0.4</v>
      </c>
      <c r="D75" s="4">
        <f t="shared" si="17"/>
        <v>10.40582726326743</v>
      </c>
    </row>
    <row r="76" spans="1:4" x14ac:dyDescent="0.2">
      <c r="A76" s="4">
        <v>8000</v>
      </c>
      <c r="B76" s="4">
        <v>8.8000000000000007</v>
      </c>
      <c r="C76" s="4">
        <v>0.4</v>
      </c>
      <c r="D76" s="4">
        <f t="shared" si="17"/>
        <v>11.614401858304298</v>
      </c>
    </row>
    <row r="77" spans="1:4" x14ac:dyDescent="0.2">
      <c r="A77" s="4">
        <v>7000</v>
      </c>
      <c r="B77" s="4">
        <v>8.1999999999999993</v>
      </c>
      <c r="C77" s="4">
        <v>0.4</v>
      </c>
      <c r="D77" s="4">
        <f t="shared" si="17"/>
        <v>13.140604467805518</v>
      </c>
    </row>
    <row r="78" spans="1:4" x14ac:dyDescent="0.2">
      <c r="A78" s="4">
        <v>6000</v>
      </c>
      <c r="B78" s="4">
        <v>7.7</v>
      </c>
      <c r="C78" s="4">
        <v>0.4</v>
      </c>
      <c r="D78" s="4">
        <f t="shared" si="17"/>
        <v>15.1285930408472</v>
      </c>
    </row>
    <row r="79" spans="1:4" x14ac:dyDescent="0.2">
      <c r="A79" s="4">
        <v>5000</v>
      </c>
      <c r="B79" s="4">
        <v>6.9</v>
      </c>
      <c r="C79" s="4">
        <v>0.4</v>
      </c>
      <c r="D79" s="4">
        <f t="shared" si="17"/>
        <v>17.825311942959001</v>
      </c>
    </row>
    <row r="80" spans="1:4" x14ac:dyDescent="0.2">
      <c r="A80" s="4">
        <v>4000</v>
      </c>
      <c r="B80" s="4">
        <v>6.1</v>
      </c>
      <c r="C80" s="4">
        <v>0.4</v>
      </c>
      <c r="D80" s="4">
        <f t="shared" si="17"/>
        <v>21.691973969631235</v>
      </c>
    </row>
    <row r="81" spans="1:4" x14ac:dyDescent="0.2">
      <c r="A81" s="4">
        <v>3500</v>
      </c>
      <c r="B81" s="4">
        <v>5.4</v>
      </c>
      <c r="C81" s="4">
        <v>0.4</v>
      </c>
      <c r="D81" s="4">
        <f t="shared" si="17"/>
        <v>24.330900243309003</v>
      </c>
    </row>
    <row r="82" spans="1:4" x14ac:dyDescent="0.2">
      <c r="A82" s="4">
        <v>3000</v>
      </c>
      <c r="B82" s="4">
        <v>4.9000000000000004</v>
      </c>
      <c r="C82" s="4">
        <v>0.4</v>
      </c>
      <c r="D82" s="4">
        <f t="shared" si="17"/>
        <v>27.70083102493075</v>
      </c>
    </row>
    <row r="83" spans="1:4" x14ac:dyDescent="0.2">
      <c r="A83" s="4">
        <v>2500</v>
      </c>
      <c r="B83" s="4">
        <v>4.4000000000000004</v>
      </c>
      <c r="C83" s="4">
        <f t="shared" ref="C67:C83" si="18">0.2</f>
        <v>0.2</v>
      </c>
      <c r="D83" s="4">
        <f t="shared" si="17"/>
        <v>32.154340836012864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2016-10-14T18:49:47Z</dcterms:created>
  <dcterms:modified xsi:type="dcterms:W3CDTF">2016-10-21T22:01:48Z</dcterms:modified>
</cp:coreProperties>
</file>