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аташа\Downloads\"/>
    </mc:Choice>
  </mc:AlternateContent>
  <bookViews>
    <workbookView xWindow="0" yWindow="0" windowWidth="20490" windowHeight="9045" tabRatio="500"/>
  </bookViews>
  <sheets>
    <sheet name="А" sheetId="1" r:id="rId1"/>
    <sheet name="Б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2" l="1"/>
  <c r="X17" i="2"/>
  <c r="Z17" i="2"/>
  <c r="AA6" i="2"/>
  <c r="Y17" i="2"/>
  <c r="AA17" i="2"/>
  <c r="AB6" i="2"/>
  <c r="X6" i="2"/>
  <c r="X7" i="2"/>
  <c r="X8" i="2"/>
  <c r="X9" i="2"/>
  <c r="X10" i="2"/>
  <c r="X11" i="2"/>
  <c r="W7" i="2"/>
  <c r="W8" i="2"/>
  <c r="W9" i="2"/>
  <c r="W10" i="2"/>
  <c r="W11" i="2"/>
  <c r="W6" i="2"/>
  <c r="V11" i="2"/>
  <c r="V7" i="2"/>
  <c r="V8" i="2"/>
  <c r="V9" i="2"/>
  <c r="V10" i="2"/>
  <c r="V6" i="2"/>
  <c r="E6" i="2"/>
  <c r="F6" i="2"/>
  <c r="U6" i="2"/>
  <c r="U7" i="2"/>
  <c r="U8" i="2"/>
  <c r="U9" i="2"/>
  <c r="U10" i="2"/>
  <c r="U11" i="2"/>
  <c r="T7" i="2"/>
  <c r="T8" i="2"/>
  <c r="T9" i="2"/>
  <c r="T10" i="2"/>
  <c r="T11" i="2"/>
  <c r="T6" i="2"/>
  <c r="R11" i="2"/>
  <c r="O130" i="2"/>
  <c r="R10" i="2"/>
  <c r="P107" i="2"/>
  <c r="R9" i="2"/>
  <c r="R8" i="2"/>
  <c r="P56" i="2"/>
  <c r="R7" i="2"/>
  <c r="P30" i="2"/>
  <c r="S6" i="2"/>
  <c r="R6" i="2"/>
  <c r="O6" i="2"/>
  <c r="O80" i="2"/>
  <c r="F151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23" i="2"/>
  <c r="F12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73" i="2"/>
  <c r="F57" i="2"/>
  <c r="J5" i="2"/>
  <c r="E56" i="2"/>
  <c r="F56" i="2"/>
  <c r="E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33" i="2"/>
  <c r="F33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31" i="2"/>
  <c r="D124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05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80" i="2"/>
  <c r="H60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60" i="1"/>
  <c r="K60" i="1"/>
  <c r="N82" i="1"/>
  <c r="N83" i="1"/>
  <c r="N84" i="1"/>
  <c r="H38" i="1"/>
  <c r="G44" i="1"/>
  <c r="G45" i="1"/>
  <c r="G46" i="1"/>
  <c r="G47" i="1"/>
  <c r="G48" i="1"/>
  <c r="G49" i="1"/>
  <c r="G50" i="1"/>
  <c r="G51" i="1"/>
  <c r="G52" i="1"/>
  <c r="G43" i="1"/>
  <c r="G39" i="1"/>
  <c r="G40" i="1"/>
  <c r="G41" i="1"/>
  <c r="G42" i="1"/>
  <c r="G53" i="1"/>
  <c r="G54" i="1"/>
  <c r="G55" i="1"/>
  <c r="G56" i="1"/>
  <c r="G57" i="1"/>
  <c r="G58" i="1"/>
  <c r="G38" i="1"/>
  <c r="F44" i="1"/>
  <c r="F45" i="1"/>
  <c r="F46" i="1"/>
  <c r="F47" i="1"/>
  <c r="F48" i="1"/>
  <c r="F49" i="1"/>
  <c r="F50" i="1"/>
  <c r="F51" i="1"/>
  <c r="F52" i="1"/>
  <c r="F43" i="1"/>
  <c r="F40" i="1"/>
  <c r="F41" i="1"/>
  <c r="F42" i="1"/>
  <c r="F53" i="1"/>
  <c r="F54" i="1"/>
  <c r="F55" i="1"/>
  <c r="F56" i="1"/>
  <c r="F57" i="1"/>
  <c r="F58" i="1"/>
  <c r="F39" i="1"/>
  <c r="F38" i="1"/>
  <c r="W20" i="1"/>
  <c r="X20" i="1"/>
  <c r="Y20" i="1"/>
  <c r="Z20" i="1"/>
  <c r="U31" i="1"/>
  <c r="V31" i="1"/>
  <c r="T31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V20" i="1"/>
  <c r="U20" i="1"/>
  <c r="T20" i="1"/>
  <c r="Z7" i="1"/>
  <c r="Y7" i="1"/>
  <c r="X7" i="1"/>
  <c r="W7" i="1"/>
  <c r="V18" i="1"/>
  <c r="V8" i="1"/>
  <c r="V9" i="1"/>
  <c r="V10" i="1"/>
  <c r="V11" i="1"/>
  <c r="V12" i="1"/>
  <c r="V13" i="1"/>
  <c r="V14" i="1"/>
  <c r="V15" i="1"/>
  <c r="V16" i="1"/>
  <c r="V7" i="1"/>
  <c r="U8" i="1"/>
  <c r="U9" i="1"/>
  <c r="U10" i="1"/>
  <c r="U11" i="1"/>
  <c r="U12" i="1"/>
  <c r="U13" i="1"/>
  <c r="U14" i="1"/>
  <c r="U15" i="1"/>
  <c r="U16" i="1"/>
  <c r="U7" i="1"/>
  <c r="U18" i="1"/>
  <c r="T18" i="1"/>
  <c r="T8" i="1"/>
  <c r="T9" i="1"/>
  <c r="T10" i="1"/>
  <c r="T11" i="1"/>
  <c r="T12" i="1"/>
  <c r="T13" i="1"/>
  <c r="T14" i="1"/>
  <c r="T15" i="1"/>
  <c r="T16" i="1"/>
  <c r="T7" i="1"/>
  <c r="H3" i="1"/>
  <c r="F4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F18" i="1"/>
  <c r="F19" i="1"/>
  <c r="F20" i="1"/>
  <c r="F21" i="1"/>
  <c r="F22" i="1"/>
  <c r="F23" i="1"/>
  <c r="F24" i="1"/>
  <c r="F25" i="1"/>
  <c r="F26" i="1"/>
  <c r="F17" i="1"/>
  <c r="F5" i="1"/>
  <c r="F6" i="1"/>
  <c r="F7" i="1"/>
  <c r="F8" i="1"/>
  <c r="F9" i="1"/>
  <c r="F10" i="1"/>
  <c r="F11" i="1"/>
  <c r="F12" i="1"/>
  <c r="F13" i="1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9" i="1"/>
  <c r="D26" i="1"/>
  <c r="D25" i="1"/>
  <c r="D24" i="1"/>
  <c r="D23" i="1"/>
  <c r="D22" i="1"/>
  <c r="D21" i="1"/>
  <c r="D20" i="1"/>
  <c r="D19" i="1"/>
  <c r="D18" i="1"/>
  <c r="D17" i="1"/>
  <c r="D5" i="1"/>
  <c r="D6" i="1"/>
  <c r="D7" i="1"/>
  <c r="D8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<sst xmlns="http://schemas.openxmlformats.org/spreadsheetml/2006/main" count="107" uniqueCount="53">
  <si>
    <t>Первое измерение</t>
  </si>
  <si>
    <t>I, A</t>
  </si>
  <si>
    <t>Второе измерение</t>
  </si>
  <si>
    <t>n</t>
  </si>
  <si>
    <t>V, кВ</t>
  </si>
  <si>
    <t>Напрваление</t>
  </si>
  <si>
    <r>
      <t>I</t>
    </r>
    <r>
      <rPr>
        <sz val="8"/>
        <color theme="1"/>
        <rFont val="Calibri"/>
        <family val="2"/>
        <charset val="204"/>
        <scheme val="minor"/>
      </rPr>
      <t>ф</t>
    </r>
    <r>
      <rPr>
        <sz val="12"/>
        <color theme="1"/>
        <rFont val="Calibri"/>
        <family val="2"/>
        <scheme val="minor"/>
      </rPr>
      <t>, А</t>
    </r>
  </si>
  <si>
    <r>
      <t>1</t>
    </r>
    <r>
      <rPr>
        <sz val="8"/>
        <color theme="1"/>
        <rFont val="Calibri"/>
        <family val="2"/>
        <charset val="204"/>
        <scheme val="minor"/>
      </rPr>
      <t>ый</t>
    </r>
    <r>
      <rPr>
        <sz val="12"/>
        <color theme="1"/>
        <rFont val="Calibri"/>
        <family val="2"/>
        <scheme val="minor"/>
      </rPr>
      <t xml:space="preserve"> ампер.</t>
    </r>
  </si>
  <si>
    <r>
      <t>2</t>
    </r>
    <r>
      <rPr>
        <sz val="9"/>
        <color theme="1"/>
        <rFont val="Calibri"/>
        <family val="2"/>
        <charset val="204"/>
        <scheme val="minor"/>
      </rPr>
      <t>ой</t>
    </r>
    <r>
      <rPr>
        <sz val="12"/>
        <color theme="1"/>
        <rFont val="Calibri"/>
        <family val="2"/>
        <scheme val="minor"/>
      </rPr>
      <t xml:space="preserve"> ампер.</t>
    </r>
  </si>
  <si>
    <r>
      <t>I</t>
    </r>
    <r>
      <rPr>
        <sz val="8"/>
        <color theme="1"/>
        <rFont val="Calibri"/>
        <family val="2"/>
        <charset val="204"/>
        <scheme val="minor"/>
      </rPr>
      <t>в</t>
    </r>
    <r>
      <rPr>
        <sz val="12"/>
        <color theme="1"/>
        <rFont val="Calibri"/>
        <family val="2"/>
        <charset val="204"/>
        <scheme val="minor"/>
      </rPr>
      <t>, А</t>
    </r>
  </si>
  <si>
    <r>
      <t>I</t>
    </r>
    <r>
      <rPr>
        <sz val="8"/>
        <color theme="1"/>
        <rFont val="Calibri"/>
        <family val="2"/>
        <charset val="204"/>
        <scheme val="minor"/>
      </rPr>
      <t>a</t>
    </r>
    <r>
      <rPr>
        <sz val="12"/>
        <color theme="1"/>
        <rFont val="Calibri"/>
        <family val="2"/>
        <charset val="204"/>
        <scheme val="minor"/>
      </rPr>
      <t>, мА</t>
    </r>
  </si>
  <si>
    <t>SN=</t>
  </si>
  <si>
    <t>m*m</t>
  </si>
  <si>
    <t>L=</t>
  </si>
  <si>
    <t>m</t>
  </si>
  <si>
    <t>B, мТ</t>
  </si>
  <si>
    <r>
      <t>Ф</t>
    </r>
    <r>
      <rPr>
        <sz val="8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>, мB</t>
    </r>
  </si>
  <si>
    <r>
      <t>Ф</t>
    </r>
    <r>
      <rPr>
        <sz val="8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scheme val="minor"/>
      </rPr>
      <t>, мB</t>
    </r>
  </si>
  <si>
    <r>
      <rPr>
        <sz val="12"/>
        <color theme="1"/>
        <rFont val="Calibri"/>
        <family val="2"/>
        <charset val="204"/>
      </rPr>
      <t>Ф</t>
    </r>
    <r>
      <rPr>
        <sz val="8"/>
        <color theme="1"/>
        <rFont val="Calibri"/>
        <family val="2"/>
        <charset val="204"/>
      </rPr>
      <t>2</t>
    </r>
    <r>
      <rPr>
        <sz val="12"/>
        <color theme="1"/>
        <rFont val="Calibri"/>
        <family val="2"/>
        <charset val="204"/>
      </rPr>
      <t>-Ф</t>
    </r>
    <r>
      <rPr>
        <sz val="8"/>
        <color theme="1"/>
        <rFont val="Calibri"/>
        <family val="2"/>
        <charset val="204"/>
      </rPr>
      <t>1</t>
    </r>
    <r>
      <rPr>
        <sz val="12"/>
        <color theme="1"/>
        <rFont val="Calibri"/>
        <family val="2"/>
        <scheme val="minor"/>
      </rPr>
      <t>, мB</t>
    </r>
  </si>
  <si>
    <r>
      <rPr>
        <sz val="12"/>
        <color theme="1"/>
        <rFont val="Calibri"/>
        <family val="2"/>
        <charset val="204"/>
      </rPr>
      <t>Δ</t>
    </r>
    <r>
      <rPr>
        <sz val="12"/>
        <color theme="1"/>
        <rFont val="Calibri"/>
        <family val="2"/>
      </rPr>
      <t>B, мТ</t>
    </r>
  </si>
  <si>
    <t>e/m, 10^11 Кл/кг</t>
  </si>
  <si>
    <r>
      <t>Δ</t>
    </r>
    <r>
      <rPr>
        <sz val="12"/>
        <color theme="1"/>
        <rFont val="Calibri"/>
        <family val="2"/>
      </rPr>
      <t>B, мТ</t>
    </r>
  </si>
  <si>
    <t xml:space="preserve">ΔI, A = </t>
  </si>
  <si>
    <t>Подсчет погрешностей методом наименьших квадратов</t>
  </si>
  <si>
    <t>B*I, мТ*А</t>
  </si>
  <si>
    <t>Среднее</t>
  </si>
  <si>
    <t>B*B, мТ*мТ</t>
  </si>
  <si>
    <t>k, мТ/А</t>
  </si>
  <si>
    <t>I*I, A*A</t>
  </si>
  <si>
    <t>Δk, мТ/А</t>
  </si>
  <si>
    <t>B=kI+a</t>
  </si>
  <si>
    <t>a, мТ</t>
  </si>
  <si>
    <t>Δa, мТ</t>
  </si>
  <si>
    <t>ΔB, мТ</t>
  </si>
  <si>
    <t>Δe/m, 10^11 Кл/кг, метода</t>
  </si>
  <si>
    <r>
      <t>(e/m - &lt;e/m&gt;)</t>
    </r>
    <r>
      <rPr>
        <sz val="12"/>
        <color theme="1"/>
        <rFont val="Calibri"/>
        <family val="2"/>
        <charset val="204"/>
      </rPr>
      <t>²</t>
    </r>
    <r>
      <rPr>
        <sz val="12"/>
        <color theme="1"/>
        <rFont val="Calibri"/>
        <family val="2"/>
        <scheme val="minor"/>
      </rPr>
      <t>, (10^11 Кл/кг)²</t>
    </r>
  </si>
  <si>
    <t>Δe/m, 10^11 Кл/кг, сист.</t>
  </si>
  <si>
    <t>Δe/m, 10^11 Кл/кг, общ.</t>
  </si>
  <si>
    <t>K, T/A</t>
  </si>
  <si>
    <t>V,В</t>
  </si>
  <si>
    <t>r_a, mm</t>
  </si>
  <si>
    <t xml:space="preserve">V,В </t>
  </si>
  <si>
    <r>
      <t>B</t>
    </r>
    <r>
      <rPr>
        <sz val="8"/>
        <color theme="1"/>
        <rFont val="Calibri"/>
        <family val="2"/>
        <charset val="204"/>
        <scheme val="minor"/>
      </rPr>
      <t>кр</t>
    </r>
    <r>
      <rPr>
        <sz val="12"/>
        <color theme="1"/>
        <rFont val="Calibri"/>
        <family val="2"/>
        <scheme val="minor"/>
      </rPr>
      <t>, мТ</t>
    </r>
  </si>
  <si>
    <t>V, B</t>
  </si>
  <si>
    <r>
      <t>B</t>
    </r>
    <r>
      <rPr>
        <sz val="8"/>
        <color theme="1"/>
        <rFont val="Calibri"/>
        <family val="2"/>
        <charset val="204"/>
        <scheme val="minor"/>
      </rPr>
      <t>кр</t>
    </r>
    <r>
      <rPr>
        <sz val="12"/>
        <color theme="1"/>
        <rFont val="Calibri"/>
        <family val="2"/>
        <charset val="204"/>
      </rPr>
      <t>²</t>
    </r>
    <r>
      <rPr>
        <sz val="12"/>
        <color theme="1"/>
        <rFont val="Calibri"/>
        <family val="2"/>
        <scheme val="minor"/>
      </rPr>
      <t>, (мТ)²</t>
    </r>
  </si>
  <si>
    <t>ΔBкр, мТ=</t>
  </si>
  <si>
    <t>k, В/(мТ)²</t>
  </si>
  <si>
    <t>V², B²</t>
  </si>
  <si>
    <t>Δk, В/(мТ)², сист</t>
  </si>
  <si>
    <t>Δk, В/(мТ)², мет.</t>
  </si>
  <si>
    <r>
      <t>ΔB</t>
    </r>
    <r>
      <rPr>
        <sz val="8"/>
        <color theme="1"/>
        <rFont val="Calibri"/>
        <family val="2"/>
        <charset val="204"/>
      </rPr>
      <t>кр</t>
    </r>
    <r>
      <rPr>
        <sz val="12"/>
        <color theme="1"/>
        <rFont val="Calibri"/>
        <family val="2"/>
        <charset val="204"/>
      </rPr>
      <t>², (мТ)²</t>
    </r>
  </si>
  <si>
    <r>
      <t>B</t>
    </r>
    <r>
      <rPr>
        <sz val="8"/>
        <color theme="1"/>
        <rFont val="Calibri"/>
        <family val="2"/>
        <charset val="204"/>
        <scheme val="minor"/>
      </rPr>
      <t>кр</t>
    </r>
    <r>
      <rPr>
        <sz val="12"/>
        <color theme="1"/>
        <rFont val="Calibri"/>
        <family val="2"/>
        <scheme val="minor"/>
      </rPr>
      <t>²*V, (мТ)²*B</t>
    </r>
  </si>
  <si>
    <r>
      <t>B</t>
    </r>
    <r>
      <rPr>
        <sz val="8"/>
        <color theme="1"/>
        <rFont val="Calibri"/>
        <family val="2"/>
        <charset val="204"/>
        <scheme val="minor"/>
      </rPr>
      <t>кр</t>
    </r>
    <r>
      <rPr>
        <sz val="12"/>
        <color theme="1"/>
        <rFont val="Calibri"/>
        <family val="2"/>
        <scheme val="minor"/>
      </rPr>
      <t>⁴, (мТ)</t>
    </r>
    <r>
      <rPr>
        <sz val="12"/>
        <color theme="1"/>
        <rFont val="Calibri"/>
        <family val="2"/>
        <charset val="204"/>
      </rPr>
      <t>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</si>
</sst>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2" fontId="0" fillId="0" borderId="1" xfId="0" applyNumberFormat="1" applyBorder="1"/>
    <xf numFmtId="2" fontId="0" fillId="0" borderId="0" xfId="0" applyNumberFormat="1" applyFill="1" applyBorder="1"/>
    <xf numFmtId="0" fontId="0" fillId="0" borderId="0" xfId="0" applyAlignment="1">
      <alignment horizontal="center" vertical="center"/>
    </xf>
    <xf numFmtId="2" fontId="0" fillId="0" borderId="2" xfId="0" applyNumberFormat="1" applyBorder="1"/>
    <xf numFmtId="0" fontId="0" fillId="0" borderId="4" xfId="0" applyBorder="1"/>
    <xf numFmtId="2" fontId="0" fillId="0" borderId="6" xfId="0" applyNumberFormat="1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164" fontId="0" fillId="0" borderId="8" xfId="0" applyNumberFormat="1" applyBorder="1"/>
    <xf numFmtId="164" fontId="0" fillId="0" borderId="1" xfId="0" applyNumberFormat="1" applyBorder="1"/>
    <xf numFmtId="1" fontId="0" fillId="0" borderId="8" xfId="0" applyNumberFormat="1" applyBorder="1"/>
    <xf numFmtId="1" fontId="0" fillId="0" borderId="2" xfId="0" applyNumberFormat="1" applyBorder="1"/>
    <xf numFmtId="1" fontId="0" fillId="0" borderId="3" xfId="0" applyNumberFormat="1" applyFill="1" applyBorder="1"/>
    <xf numFmtId="1" fontId="0" fillId="0" borderId="1" xfId="0" applyNumberFormat="1" applyFill="1" applyBorder="1"/>
    <xf numFmtId="1" fontId="0" fillId="0" borderId="1" xfId="0" applyNumberFormat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4" xfId="0" applyNumberFormat="1" applyBorder="1"/>
    <xf numFmtId="0" fontId="0" fillId="0" borderId="1" xfId="0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6" xfId="0" applyBorder="1"/>
    <xf numFmtId="2" fontId="0" fillId="0" borderId="18" xfId="0" applyNumberFormat="1" applyBorder="1"/>
    <xf numFmtId="2" fontId="0" fillId="0" borderId="19" xfId="0" applyNumberFormat="1" applyBorder="1"/>
    <xf numFmtId="0" fontId="0" fillId="0" borderId="16" xfId="0" applyBorder="1" applyAlignment="1">
      <alignment horizontal="center" vertical="center"/>
    </xf>
    <xf numFmtId="2" fontId="0" fillId="0" borderId="20" xfId="0" applyNumberFormat="1" applyBorder="1"/>
    <xf numFmtId="0" fontId="0" fillId="0" borderId="21" xfId="0" applyBorder="1" applyAlignment="1">
      <alignment horizontal="center" vertical="center"/>
    </xf>
    <xf numFmtId="2" fontId="0" fillId="0" borderId="22" xfId="0" applyNumberFormat="1" applyBorder="1"/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0" borderId="15" xfId="0" applyNumberFormat="1" applyBorder="1"/>
    <xf numFmtId="164" fontId="0" fillId="0" borderId="16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14" xfId="0" applyBorder="1" applyAlignment="1">
      <alignment horizontal="center" vertical="center"/>
    </xf>
    <xf numFmtId="164" fontId="0" fillId="0" borderId="1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0" fillId="0" borderId="27" xfId="0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64" fontId="0" fillId="0" borderId="9" xfId="0" applyNumberFormat="1" applyBorder="1"/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Fill="1" applyBorder="1"/>
    <xf numFmtId="2" fontId="0" fillId="0" borderId="15" xfId="0" applyNumberFormat="1" applyFill="1" applyBorder="1"/>
    <xf numFmtId="2" fontId="0" fillId="0" borderId="16" xfId="0" applyNumberFormat="1" applyFill="1" applyBorder="1"/>
    <xf numFmtId="2" fontId="0" fillId="0" borderId="3" xfId="0" applyNumberForma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7" xfId="0" applyNumberFormat="1" applyFill="1" applyBorder="1"/>
    <xf numFmtId="2" fontId="0" fillId="0" borderId="31" xfId="0" applyNumberFormat="1" applyBorder="1"/>
    <xf numFmtId="2" fontId="0" fillId="0" borderId="13" xfId="0" applyNumberFormat="1" applyBorder="1"/>
    <xf numFmtId="2" fontId="0" fillId="0" borderId="32" xfId="0" applyNumberFormat="1" applyBorder="1"/>
    <xf numFmtId="2" fontId="0" fillId="0" borderId="15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/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5" xfId="0" applyNumberFormat="1" applyBorder="1"/>
    <xf numFmtId="2" fontId="0" fillId="0" borderId="33" xfId="0" applyNumberFormat="1" applyBorder="1"/>
    <xf numFmtId="2" fontId="0" fillId="0" borderId="26" xfId="0" applyNumberFormat="1" applyBorder="1"/>
    <xf numFmtId="0" fontId="0" fillId="0" borderId="2" xfId="0" applyBorder="1"/>
    <xf numFmtId="0" fontId="1" fillId="0" borderId="1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2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B, </a:t>
            </a:r>
            <a:r>
              <a:rPr lang="ru-RU"/>
              <a:t>мТ от </a:t>
            </a:r>
            <a:r>
              <a:rPr lang="en-US"/>
              <a:t>I,A.</a:t>
            </a:r>
            <a:r>
              <a:rPr lang="en-US" baseline="0"/>
              <a:t> </a:t>
            </a:r>
            <a:r>
              <a:rPr lang="ru-RU" baseline="0"/>
              <a:t>Первое измерение</a:t>
            </a:r>
            <a:r>
              <a:rPr lang="en-US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А!$F$3</c:f>
              <c:strCache>
                <c:ptCount val="1"/>
                <c:pt idx="0">
                  <c:v>B, мТ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618080770991713E-2"/>
                  <c:y val="-0.11664661708953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6666700000000002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А!$E$4:$E$13</c:f>
              <c:numCache>
                <c:formatCode>0.00</c:formatCode>
                <c:ptCount val="10"/>
                <c:pt idx="0">
                  <c:v>3.53</c:v>
                </c:pt>
                <c:pt idx="1">
                  <c:v>3.65</c:v>
                </c:pt>
                <c:pt idx="2">
                  <c:v>2.98</c:v>
                </c:pt>
                <c:pt idx="3">
                  <c:v>2.5099999999999998</c:v>
                </c:pt>
                <c:pt idx="4">
                  <c:v>1.9</c:v>
                </c:pt>
                <c:pt idx="5">
                  <c:v>1.66</c:v>
                </c:pt>
                <c:pt idx="6">
                  <c:v>1.31</c:v>
                </c:pt>
                <c:pt idx="7">
                  <c:v>1.02</c:v>
                </c:pt>
                <c:pt idx="8">
                  <c:v>0.82</c:v>
                </c:pt>
                <c:pt idx="9">
                  <c:v>0.18</c:v>
                </c:pt>
              </c:numCache>
            </c:numRef>
          </c:xVal>
          <c:yVal>
            <c:numRef>
              <c:f>А!$F$4:$F$13</c:f>
              <c:numCache>
                <c:formatCode>0.0</c:formatCode>
                <c:ptCount val="10"/>
                <c:pt idx="0">
                  <c:v>16</c:v>
                </c:pt>
                <c:pt idx="1">
                  <c:v>16.333333333333332</c:v>
                </c:pt>
                <c:pt idx="2">
                  <c:v>13.333333333333334</c:v>
                </c:pt>
                <c:pt idx="3">
                  <c:v>11.000000000000002</c:v>
                </c:pt>
                <c:pt idx="4">
                  <c:v>8.6666666666666661</c:v>
                </c:pt>
                <c:pt idx="5">
                  <c:v>7.6666666666666679</c:v>
                </c:pt>
                <c:pt idx="6">
                  <c:v>6</c:v>
                </c:pt>
                <c:pt idx="7">
                  <c:v>4.666666666666667</c:v>
                </c:pt>
                <c:pt idx="8">
                  <c:v>3.0000000000000013</c:v>
                </c:pt>
                <c:pt idx="9">
                  <c:v>0.6666666666666673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14864"/>
        <c:axId val="92018000"/>
      </c:scatterChart>
      <c:valAx>
        <c:axId val="9201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18000"/>
        <c:crosses val="autoZero"/>
        <c:crossBetween val="midCat"/>
      </c:valAx>
      <c:valAx>
        <c:axId val="920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14864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B, </a:t>
            </a:r>
            <a:r>
              <a:rPr lang="ru-RU" sz="1400" b="0" i="0" u="none" strike="noStrike" baseline="0">
                <a:effectLst/>
              </a:rPr>
              <a:t>мТ от </a:t>
            </a:r>
            <a:r>
              <a:rPr lang="en-US" sz="1400" b="0" i="0" u="none" strike="noStrike" baseline="0">
                <a:effectLst/>
              </a:rPr>
              <a:t>I,A</a:t>
            </a:r>
            <a:r>
              <a:rPr lang="ru-RU" sz="1400" b="0" i="0" u="none" strike="noStrike" baseline="0">
                <a:effectLst/>
              </a:rPr>
              <a:t>. Второе измерение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А!$F$16</c:f>
              <c:strCache>
                <c:ptCount val="1"/>
                <c:pt idx="0">
                  <c:v>B, мТ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000109361329834"/>
                  <c:y val="-2.33180227471566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6666670000000001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А!$E$17:$E$26</c:f>
              <c:numCache>
                <c:formatCode>0.00</c:formatCode>
                <c:ptCount val="10"/>
                <c:pt idx="0">
                  <c:v>3.66</c:v>
                </c:pt>
                <c:pt idx="1">
                  <c:v>3.27</c:v>
                </c:pt>
                <c:pt idx="2">
                  <c:v>2.97</c:v>
                </c:pt>
                <c:pt idx="3">
                  <c:v>2.54</c:v>
                </c:pt>
                <c:pt idx="4">
                  <c:v>2.2000000000000002</c:v>
                </c:pt>
                <c:pt idx="5">
                  <c:v>1.85</c:v>
                </c:pt>
                <c:pt idx="6">
                  <c:v>1.44</c:v>
                </c:pt>
                <c:pt idx="7">
                  <c:v>1.17</c:v>
                </c:pt>
                <c:pt idx="8">
                  <c:v>0.75</c:v>
                </c:pt>
                <c:pt idx="9">
                  <c:v>0.68</c:v>
                </c:pt>
              </c:numCache>
            </c:numRef>
          </c:xVal>
          <c:yVal>
            <c:numRef>
              <c:f>А!$F$17:$F$26</c:f>
              <c:numCache>
                <c:formatCode>0.0</c:formatCode>
                <c:ptCount val="10"/>
                <c:pt idx="0">
                  <c:v>-17.100000000000001</c:v>
                </c:pt>
                <c:pt idx="1">
                  <c:v>-15.333333333333332</c:v>
                </c:pt>
                <c:pt idx="2">
                  <c:v>-13.666666666666666</c:v>
                </c:pt>
                <c:pt idx="3">
                  <c:v>-11.333333333333334</c:v>
                </c:pt>
                <c:pt idx="4">
                  <c:v>-10</c:v>
                </c:pt>
                <c:pt idx="5">
                  <c:v>-8.3333333333333357</c:v>
                </c:pt>
                <c:pt idx="6">
                  <c:v>-6.666666666666667</c:v>
                </c:pt>
                <c:pt idx="7">
                  <c:v>-5.3333333333333357</c:v>
                </c:pt>
                <c:pt idx="8">
                  <c:v>-3.6666666666666656</c:v>
                </c:pt>
                <c:pt idx="9">
                  <c:v>-2.9999999999999982</c:v>
                </c:pt>
              </c:numCache>
            </c:numRef>
          </c:yVal>
          <c:smooth val="0"/>
        </c:ser>
        <c:ser>
          <c:idx val="1"/>
          <c:order val="1"/>
          <c:tx>
            <c:v>линия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544553805774279"/>
                  <c:y val="-0.14216025080198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А!$Q$20:$Q$21</c:f>
              <c:numCache>
                <c:formatCode>General</c:formatCode>
                <c:ptCount val="2"/>
              </c:numCache>
            </c:numRef>
          </c:xVal>
          <c:yVal>
            <c:numRef>
              <c:f>А!$R$20:$R$21</c:f>
              <c:numCache>
                <c:formatCode>General</c:formatCode>
                <c:ptCount val="2"/>
              </c:numCache>
            </c:numRef>
          </c:yVal>
          <c:smooth val="0"/>
        </c:ser>
        <c:ser>
          <c:idx val="2"/>
          <c:order val="2"/>
          <c:tx>
            <c:v>линия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А!$Q$24:$Q$25</c:f>
              <c:numCache>
                <c:formatCode>General</c:formatCode>
                <c:ptCount val="2"/>
              </c:numCache>
            </c:numRef>
          </c:xVal>
          <c:yVal>
            <c:numRef>
              <c:f>А!$R$24:$R$25</c:f>
              <c:numCache>
                <c:formatCode>General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15648"/>
        <c:axId val="92015256"/>
      </c:scatterChart>
      <c:valAx>
        <c:axId val="920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out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15256"/>
        <c:crosses val="autoZero"/>
        <c:crossBetween val="midCat"/>
        <c:majorUnit val="1"/>
        <c:minorUnit val="0.1"/>
      </c:valAx>
      <c:valAx>
        <c:axId val="92015256"/>
        <c:scaling>
          <c:orientation val="minMax"/>
          <c:max val="0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15648"/>
        <c:crosses val="autoZero"/>
        <c:crossBetween val="midCat"/>
        <c:majorUnit val="4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V=70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335935762267006"/>
          <c:y val="0.16187667704049091"/>
          <c:w val="0.79774054612341816"/>
          <c:h val="0.73161681824180169"/>
        </c:manualLayout>
      </c:layout>
      <c:scatterChart>
        <c:scatterStyle val="lineMarker"/>
        <c:varyColors val="0"/>
        <c:ser>
          <c:idx val="0"/>
          <c:order val="0"/>
          <c:tx>
            <c:v>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Б!$F$6:$F$27</c:f>
              <c:numCache>
                <c:formatCode>General</c:formatCode>
                <c:ptCount val="22"/>
                <c:pt idx="0">
                  <c:v>3.5000000000000004</c:v>
                </c:pt>
                <c:pt idx="1">
                  <c:v>2.1</c:v>
                </c:pt>
                <c:pt idx="2">
                  <c:v>1.6800000000000004</c:v>
                </c:pt>
                <c:pt idx="3">
                  <c:v>3.08</c:v>
                </c:pt>
                <c:pt idx="4">
                  <c:v>4.2</c:v>
                </c:pt>
                <c:pt idx="5">
                  <c:v>4.2</c:v>
                </c:pt>
                <c:pt idx="6">
                  <c:v>4.34</c:v>
                </c:pt>
                <c:pt idx="7">
                  <c:v>4.4800000000000004</c:v>
                </c:pt>
                <c:pt idx="8">
                  <c:v>4.55</c:v>
                </c:pt>
                <c:pt idx="9">
                  <c:v>4.7600000000000016</c:v>
                </c:pt>
                <c:pt idx="10">
                  <c:v>4.4800000000000004</c:v>
                </c:pt>
                <c:pt idx="11">
                  <c:v>3.3600000000000008</c:v>
                </c:pt>
                <c:pt idx="12">
                  <c:v>3.7800000000000002</c:v>
                </c:pt>
                <c:pt idx="13">
                  <c:v>4.34</c:v>
                </c:pt>
                <c:pt idx="14">
                  <c:v>4.410000000000001</c:v>
                </c:pt>
                <c:pt idx="15">
                  <c:v>4.4800000000000004</c:v>
                </c:pt>
                <c:pt idx="16">
                  <c:v>4.4800000000000004</c:v>
                </c:pt>
                <c:pt idx="17">
                  <c:v>4.410000000000001</c:v>
                </c:pt>
                <c:pt idx="18">
                  <c:v>4.830000000000001</c:v>
                </c:pt>
                <c:pt idx="19">
                  <c:v>4.4800000000000004</c:v>
                </c:pt>
                <c:pt idx="20">
                  <c:v>4.4800000000000004</c:v>
                </c:pt>
                <c:pt idx="21">
                  <c:v>4.4800000000000004</c:v>
                </c:pt>
              </c:numCache>
            </c:numRef>
          </c:xVal>
          <c:yVal>
            <c:numRef>
              <c:f>Б!$D$6:$D$27</c:f>
              <c:numCache>
                <c:formatCode>0.00</c:formatCode>
                <c:ptCount val="22"/>
                <c:pt idx="0">
                  <c:v>0.22600000000000001</c:v>
                </c:pt>
                <c:pt idx="1">
                  <c:v>0.22600000000000001</c:v>
                </c:pt>
                <c:pt idx="2">
                  <c:v>0.22800000000000001</c:v>
                </c:pt>
                <c:pt idx="3">
                  <c:v>0.22600000000000001</c:v>
                </c:pt>
                <c:pt idx="4">
                  <c:v>0.222</c:v>
                </c:pt>
                <c:pt idx="5">
                  <c:v>0.218</c:v>
                </c:pt>
                <c:pt idx="6">
                  <c:v>0.192</c:v>
                </c:pt>
                <c:pt idx="7">
                  <c:v>9.6000000000000002E-2</c:v>
                </c:pt>
                <c:pt idx="8">
                  <c:v>2.1999999999999999E-2</c:v>
                </c:pt>
                <c:pt idx="9">
                  <c:v>8.0000000000000002E-3</c:v>
                </c:pt>
                <c:pt idx="10">
                  <c:v>0.08</c:v>
                </c:pt>
                <c:pt idx="11">
                  <c:v>0.224</c:v>
                </c:pt>
                <c:pt idx="12">
                  <c:v>0.22</c:v>
                </c:pt>
                <c:pt idx="13">
                  <c:v>0.20200000000000001</c:v>
                </c:pt>
                <c:pt idx="14">
                  <c:v>0.16</c:v>
                </c:pt>
                <c:pt idx="15">
                  <c:v>0.122</c:v>
                </c:pt>
                <c:pt idx="16">
                  <c:v>9.8000000000000004E-2</c:v>
                </c:pt>
                <c:pt idx="17">
                  <c:v>0.17599999999999999</c:v>
                </c:pt>
                <c:pt idx="18">
                  <c:v>6.0000000000000001E-3</c:v>
                </c:pt>
                <c:pt idx="19">
                  <c:v>8.6000000000000007E-2</c:v>
                </c:pt>
                <c:pt idx="20">
                  <c:v>5.6000000000000001E-2</c:v>
                </c:pt>
                <c:pt idx="21">
                  <c:v>0.04</c:v>
                </c:pt>
              </c:numCache>
            </c:numRef>
          </c:yVal>
          <c:smooth val="0"/>
        </c:ser>
        <c:ser>
          <c:idx val="6"/>
          <c:order val="6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Б!$O$5:$O$6</c:f>
              <c:numCache>
                <c:formatCode>General</c:formatCode>
                <c:ptCount val="2"/>
                <c:pt idx="0">
                  <c:v>4.4800000000000004</c:v>
                </c:pt>
                <c:pt idx="1">
                  <c:v>4.4800000000000004</c:v>
                </c:pt>
              </c:numCache>
            </c:numRef>
          </c:xVal>
          <c:yVal>
            <c:numRef>
              <c:f>Б!$P$5:$P$6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14080"/>
        <c:axId val="920164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80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Б!$D$33:$D$50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0.24</c:v>
                      </c:pt>
                      <c:pt idx="1">
                        <c:v>0.23800000000000002</c:v>
                      </c:pt>
                      <c:pt idx="2">
                        <c:v>0.23800000000000002</c:v>
                      </c:pt>
                      <c:pt idx="3">
                        <c:v>0.23400000000000001</c:v>
                      </c:pt>
                      <c:pt idx="4">
                        <c:v>0.23400000000000001</c:v>
                      </c:pt>
                      <c:pt idx="5">
                        <c:v>0.23</c:v>
                      </c:pt>
                      <c:pt idx="6">
                        <c:v>0.23</c:v>
                      </c:pt>
                      <c:pt idx="7">
                        <c:v>6.8000000000000005E-2</c:v>
                      </c:pt>
                      <c:pt idx="8">
                        <c:v>0.218</c:v>
                      </c:pt>
                      <c:pt idx="9">
                        <c:v>0.2</c:v>
                      </c:pt>
                      <c:pt idx="10">
                        <c:v>0.14000000000000001</c:v>
                      </c:pt>
                      <c:pt idx="11">
                        <c:v>5.8000000000000003E-2</c:v>
                      </c:pt>
                      <c:pt idx="12">
                        <c:v>4.3999999999999997E-2</c:v>
                      </c:pt>
                      <c:pt idx="13">
                        <c:v>0.03</c:v>
                      </c:pt>
                      <c:pt idx="14">
                        <c:v>0.02</c:v>
                      </c:pt>
                      <c:pt idx="15">
                        <c:v>1.4E-2</c:v>
                      </c:pt>
                      <c:pt idx="16">
                        <c:v>0.01</c:v>
                      </c:pt>
                      <c:pt idx="17">
                        <c:v>0.11600000000000001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Б!$E$33:$E$50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0.13400000000000001</c:v>
                      </c:pt>
                      <c:pt idx="8">
                        <c:v>0.13200000000000001</c:v>
                      </c:pt>
                      <c:pt idx="9">
                        <c:v>0.13200000000000001</c:v>
                      </c:pt>
                      <c:pt idx="10">
                        <c:v>0.13200000000000001</c:v>
                      </c:pt>
                      <c:pt idx="11">
                        <c:v>0.13400000000000001</c:v>
                      </c:pt>
                      <c:pt idx="12">
                        <c:v>0.13600000000000001</c:v>
                      </c:pt>
                      <c:pt idx="13">
                        <c:v>0.13600000000000001</c:v>
                      </c:pt>
                      <c:pt idx="14">
                        <c:v>0.13800000000000001</c:v>
                      </c:pt>
                      <c:pt idx="15">
                        <c:v>0.14000000000000001</c:v>
                      </c:pt>
                      <c:pt idx="16">
                        <c:v>0.14400000000000002</c:v>
                      </c:pt>
                      <c:pt idx="17">
                        <c:v>0.13200000000000001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90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Б!$D$56:$D$73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0.23200000000000001</c:v>
                      </c:pt>
                      <c:pt idx="1">
                        <c:v>0.23800000000000002</c:v>
                      </c:pt>
                      <c:pt idx="2">
                        <c:v>0.23800000000000002</c:v>
                      </c:pt>
                      <c:pt idx="3">
                        <c:v>0.23800000000000002</c:v>
                      </c:pt>
                      <c:pt idx="4">
                        <c:v>0.23800000000000002</c:v>
                      </c:pt>
                      <c:pt idx="5">
                        <c:v>0.23800000000000002</c:v>
                      </c:pt>
                      <c:pt idx="6">
                        <c:v>0.23800000000000002</c:v>
                      </c:pt>
                      <c:pt idx="7">
                        <c:v>0.222</c:v>
                      </c:pt>
                      <c:pt idx="8">
                        <c:v>0.20200000000000001</c:v>
                      </c:pt>
                      <c:pt idx="9">
                        <c:v>0.17</c:v>
                      </c:pt>
                      <c:pt idx="10">
                        <c:v>0.13800000000000001</c:v>
                      </c:pt>
                      <c:pt idx="11">
                        <c:v>0.10400000000000001</c:v>
                      </c:pt>
                      <c:pt idx="12">
                        <c:v>7.0000000000000007E-2</c:v>
                      </c:pt>
                      <c:pt idx="13">
                        <c:v>4.5999999999999999E-2</c:v>
                      </c:pt>
                      <c:pt idx="14">
                        <c:v>0.03</c:v>
                      </c:pt>
                      <c:pt idx="15">
                        <c:v>0.02</c:v>
                      </c:pt>
                      <c:pt idx="16">
                        <c:v>1.2E-2</c:v>
                      </c:pt>
                      <c:pt idx="17">
                        <c:v>6.0000000000000001E-3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Б!$E$56:$E$73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0.14200000000000002</c:v>
                      </c:pt>
                      <c:pt idx="9">
                        <c:v>0.14200000000000002</c:v>
                      </c:pt>
                      <c:pt idx="10">
                        <c:v>0.14400000000000002</c:v>
                      </c:pt>
                      <c:pt idx="11">
                        <c:v>0.14400000000000002</c:v>
                      </c:pt>
                      <c:pt idx="12">
                        <c:v>0.14400000000000002</c:v>
                      </c:pt>
                      <c:pt idx="13">
                        <c:v>0.14599999999999999</c:v>
                      </c:pt>
                      <c:pt idx="14">
                        <c:v>0.14599999999999999</c:v>
                      </c:pt>
                      <c:pt idx="15">
                        <c:v>0.14799999999999999</c:v>
                      </c:pt>
                      <c:pt idx="16">
                        <c:v>0.152</c:v>
                      </c:pt>
                      <c:pt idx="17">
                        <c:v>0.156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100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Б!$D$80:$D$97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0.23600000000000002</c:v>
                      </c:pt>
                      <c:pt idx="1">
                        <c:v>0.23800000000000002</c:v>
                      </c:pt>
                      <c:pt idx="2">
                        <c:v>0.24</c:v>
                      </c:pt>
                      <c:pt idx="3">
                        <c:v>0.24</c:v>
                      </c:pt>
                      <c:pt idx="4">
                        <c:v>0.24</c:v>
                      </c:pt>
                      <c:pt idx="5">
                        <c:v>0.23800000000000002</c:v>
                      </c:pt>
                      <c:pt idx="6">
                        <c:v>0.23600000000000002</c:v>
                      </c:pt>
                      <c:pt idx="7">
                        <c:v>0.22800000000000001</c:v>
                      </c:pt>
                      <c:pt idx="8">
                        <c:v>0.216</c:v>
                      </c:pt>
                      <c:pt idx="9">
                        <c:v>0.19500000000000001</c:v>
                      </c:pt>
                      <c:pt idx="10">
                        <c:v>0.16</c:v>
                      </c:pt>
                      <c:pt idx="11">
                        <c:v>0.14200000000000002</c:v>
                      </c:pt>
                      <c:pt idx="12">
                        <c:v>0.10400000000000001</c:v>
                      </c:pt>
                      <c:pt idx="13">
                        <c:v>0.08</c:v>
                      </c:pt>
                      <c:pt idx="14">
                        <c:v>0.05</c:v>
                      </c:pt>
                      <c:pt idx="15">
                        <c:v>0.03</c:v>
                      </c:pt>
                      <c:pt idx="16">
                        <c:v>0.02</c:v>
                      </c:pt>
                      <c:pt idx="17">
                        <c:v>6.0000000000000001E-3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Б!$E$80:$E$97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0.14799999999999999</c:v>
                      </c:pt>
                      <c:pt idx="9">
                        <c:v>0.15</c:v>
                      </c:pt>
                      <c:pt idx="10">
                        <c:v>0.15</c:v>
                      </c:pt>
                      <c:pt idx="11">
                        <c:v>0.15</c:v>
                      </c:pt>
                      <c:pt idx="12">
                        <c:v>0.152</c:v>
                      </c:pt>
                      <c:pt idx="13">
                        <c:v>0.152</c:v>
                      </c:pt>
                      <c:pt idx="14">
                        <c:v>0.152</c:v>
                      </c:pt>
                      <c:pt idx="15">
                        <c:v>0.156</c:v>
                      </c:pt>
                      <c:pt idx="16">
                        <c:v>0.16</c:v>
                      </c:pt>
                      <c:pt idx="17">
                        <c:v>0.16400000000000001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110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Б!$D$105:$D$124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0.24</c:v>
                      </c:pt>
                      <c:pt idx="1">
                        <c:v>0.24</c:v>
                      </c:pt>
                      <c:pt idx="2">
                        <c:v>0.24</c:v>
                      </c:pt>
                      <c:pt idx="3">
                        <c:v>0.24</c:v>
                      </c:pt>
                      <c:pt idx="4">
                        <c:v>0.24</c:v>
                      </c:pt>
                      <c:pt idx="5">
                        <c:v>0.24</c:v>
                      </c:pt>
                      <c:pt idx="6">
                        <c:v>0.24</c:v>
                      </c:pt>
                      <c:pt idx="7">
                        <c:v>0.23400000000000001</c:v>
                      </c:pt>
                      <c:pt idx="8">
                        <c:v>0.23400000000000001</c:v>
                      </c:pt>
                      <c:pt idx="9">
                        <c:v>0.19</c:v>
                      </c:pt>
                      <c:pt idx="10">
                        <c:v>0.156</c:v>
                      </c:pt>
                      <c:pt idx="11">
                        <c:v>0.13</c:v>
                      </c:pt>
                      <c:pt idx="12">
                        <c:v>5.2000000000000005E-2</c:v>
                      </c:pt>
                      <c:pt idx="13">
                        <c:v>0.11</c:v>
                      </c:pt>
                      <c:pt idx="14">
                        <c:v>7.0000000000000007E-2</c:v>
                      </c:pt>
                      <c:pt idx="15">
                        <c:v>3.7999999999999999E-2</c:v>
                      </c:pt>
                      <c:pt idx="16">
                        <c:v>0.03</c:v>
                      </c:pt>
                      <c:pt idx="17">
                        <c:v>0.02</c:v>
                      </c:pt>
                      <c:pt idx="18">
                        <c:v>8.0000000000000002E-3</c:v>
                      </c:pt>
                      <c:pt idx="19">
                        <c:v>6.0000000000000001E-3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Б!$E$105:$E$124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0.152</c:v>
                      </c:pt>
                      <c:pt idx="9">
                        <c:v>0.156</c:v>
                      </c:pt>
                      <c:pt idx="10">
                        <c:v>0.158</c:v>
                      </c:pt>
                      <c:pt idx="11">
                        <c:v>0.158</c:v>
                      </c:pt>
                      <c:pt idx="12">
                        <c:v>0.16</c:v>
                      </c:pt>
                      <c:pt idx="13">
                        <c:v>0.16</c:v>
                      </c:pt>
                      <c:pt idx="14">
                        <c:v>0.16</c:v>
                      </c:pt>
                      <c:pt idx="15">
                        <c:v>0.16200000000000001</c:v>
                      </c:pt>
                      <c:pt idx="16">
                        <c:v>0.16400000000000001</c:v>
                      </c:pt>
                      <c:pt idx="17">
                        <c:v>0.16800000000000001</c:v>
                      </c:pt>
                      <c:pt idx="18">
                        <c:v>0.17200000000000001</c:v>
                      </c:pt>
                      <c:pt idx="19">
                        <c:v>0.17599999999999999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120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Б!$D$131:$D$151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0.24</c:v>
                      </c:pt>
                      <c:pt idx="1">
                        <c:v>0.24</c:v>
                      </c:pt>
                      <c:pt idx="2">
                        <c:v>0.24</c:v>
                      </c:pt>
                      <c:pt idx="3">
                        <c:v>0.23800000000000002</c:v>
                      </c:pt>
                      <c:pt idx="4">
                        <c:v>0.24</c:v>
                      </c:pt>
                      <c:pt idx="5">
                        <c:v>0.23800000000000002</c:v>
                      </c:pt>
                      <c:pt idx="6">
                        <c:v>0.24</c:v>
                      </c:pt>
                      <c:pt idx="7">
                        <c:v>0.24</c:v>
                      </c:pt>
                      <c:pt idx="8">
                        <c:v>0.23</c:v>
                      </c:pt>
                      <c:pt idx="9">
                        <c:v>0.20800000000000002</c:v>
                      </c:pt>
                      <c:pt idx="10">
                        <c:v>0.17</c:v>
                      </c:pt>
                      <c:pt idx="11">
                        <c:v>0.154</c:v>
                      </c:pt>
                      <c:pt idx="12">
                        <c:v>0.13</c:v>
                      </c:pt>
                      <c:pt idx="13">
                        <c:v>0.114</c:v>
                      </c:pt>
                      <c:pt idx="14">
                        <c:v>8.6000000000000007E-2</c:v>
                      </c:pt>
                      <c:pt idx="15">
                        <c:v>6.6000000000000003E-2</c:v>
                      </c:pt>
                      <c:pt idx="16">
                        <c:v>4.8000000000000001E-2</c:v>
                      </c:pt>
                      <c:pt idx="17">
                        <c:v>0.03</c:v>
                      </c:pt>
                      <c:pt idx="18">
                        <c:v>0.02</c:v>
                      </c:pt>
                      <c:pt idx="19">
                        <c:v>0.01</c:v>
                      </c:pt>
                      <c:pt idx="20">
                        <c:v>8.0000000000000002E-3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Б!$E$131:$E$151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0.16400000000000001</c:v>
                      </c:pt>
                      <c:pt idx="10">
                        <c:v>0.16600000000000001</c:v>
                      </c:pt>
                      <c:pt idx="11">
                        <c:v>0.16600000000000001</c:v>
                      </c:pt>
                      <c:pt idx="12">
                        <c:v>0.16800000000000001</c:v>
                      </c:pt>
                      <c:pt idx="13">
                        <c:v>0.16800000000000001</c:v>
                      </c:pt>
                      <c:pt idx="14">
                        <c:v>0.16800000000000001</c:v>
                      </c:pt>
                      <c:pt idx="15">
                        <c:v>0.16800000000000001</c:v>
                      </c:pt>
                      <c:pt idx="16">
                        <c:v>0.17</c:v>
                      </c:pt>
                      <c:pt idx="17">
                        <c:v>0.17200000000000001</c:v>
                      </c:pt>
                      <c:pt idx="18">
                        <c:v>0.17599999999999999</c:v>
                      </c:pt>
                      <c:pt idx="19">
                        <c:v>0.18</c:v>
                      </c:pt>
                      <c:pt idx="20">
                        <c:v>0.184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9201408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B,</a:t>
                </a:r>
                <a:r>
                  <a:rPr lang="ru-RU" sz="1200"/>
                  <a:t>мТ</a:t>
                </a:r>
              </a:p>
            </c:rich>
          </c:tx>
          <c:layout>
            <c:manualLayout>
              <c:xMode val="edge"/>
              <c:yMode val="edge"/>
              <c:x val="0.92552852800093699"/>
              <c:y val="0.85071452921899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16432"/>
        <c:crosses val="autoZero"/>
        <c:crossBetween val="midCat"/>
        <c:majorUnit val="1"/>
        <c:minorUnit val="0.1"/>
      </c:valAx>
      <c:valAx>
        <c:axId val="920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</a:t>
                </a:r>
                <a:r>
                  <a:rPr lang="en-US" sz="1200"/>
                  <a:t>a</a:t>
                </a:r>
                <a:r>
                  <a:rPr lang="en-US" sz="1400"/>
                  <a:t>,</a:t>
                </a:r>
                <a:r>
                  <a:rPr lang="ru-RU" sz="1400"/>
                  <a:t>м</a:t>
                </a:r>
                <a:r>
                  <a:rPr lang="en-US" sz="1400"/>
                  <a:t>A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8.7570621468926552E-2"/>
              <c:y val="4.85142383486924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14080"/>
        <c:crosses val="autoZero"/>
        <c:crossBetween val="midCat"/>
        <c:majorUnit val="0.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V=</a:t>
            </a:r>
            <a:r>
              <a:rPr lang="ru-RU"/>
              <a:t>8</a:t>
            </a:r>
            <a:r>
              <a:rPr lang="en-US"/>
              <a:t>0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335935762267006"/>
          <c:y val="0.16187667704049091"/>
          <c:w val="0.79774054612341816"/>
          <c:h val="0.731616818241801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Б!$F$33:$F$50</c:f>
              <c:numCache>
                <c:formatCode>General</c:formatCode>
                <c:ptCount val="18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3.5000000000000004</c:v>
                </c:pt>
                <c:pt idx="6">
                  <c:v>4.2</c:v>
                </c:pt>
                <c:pt idx="7">
                  <c:v>4.6900000000000004</c:v>
                </c:pt>
                <c:pt idx="8">
                  <c:v>4.620000000000001</c:v>
                </c:pt>
                <c:pt idx="9">
                  <c:v>4.620000000000001</c:v>
                </c:pt>
                <c:pt idx="10">
                  <c:v>4.620000000000001</c:v>
                </c:pt>
                <c:pt idx="11">
                  <c:v>4.6900000000000004</c:v>
                </c:pt>
                <c:pt idx="12">
                  <c:v>4.7600000000000016</c:v>
                </c:pt>
                <c:pt idx="13">
                  <c:v>4.7600000000000016</c:v>
                </c:pt>
                <c:pt idx="14">
                  <c:v>4.830000000000001</c:v>
                </c:pt>
                <c:pt idx="15">
                  <c:v>4.9000000000000004</c:v>
                </c:pt>
                <c:pt idx="16">
                  <c:v>5.0400000000000009</c:v>
                </c:pt>
                <c:pt idx="17">
                  <c:v>4.620000000000001</c:v>
                </c:pt>
              </c:numCache>
            </c:numRef>
          </c:xVal>
          <c:yVal>
            <c:numRef>
              <c:f>Б!$D$33:$D$50</c:f>
              <c:numCache>
                <c:formatCode>0.00</c:formatCode>
                <c:ptCount val="18"/>
                <c:pt idx="0">
                  <c:v>0.24</c:v>
                </c:pt>
                <c:pt idx="1">
                  <c:v>0.23800000000000002</c:v>
                </c:pt>
                <c:pt idx="2">
                  <c:v>0.23800000000000002</c:v>
                </c:pt>
                <c:pt idx="3">
                  <c:v>0.23400000000000001</c:v>
                </c:pt>
                <c:pt idx="4">
                  <c:v>0.23400000000000001</c:v>
                </c:pt>
                <c:pt idx="5">
                  <c:v>0.23</c:v>
                </c:pt>
                <c:pt idx="6">
                  <c:v>0.23</c:v>
                </c:pt>
                <c:pt idx="7">
                  <c:v>6.8000000000000005E-2</c:v>
                </c:pt>
                <c:pt idx="8">
                  <c:v>0.218</c:v>
                </c:pt>
                <c:pt idx="9">
                  <c:v>0.2</c:v>
                </c:pt>
                <c:pt idx="10">
                  <c:v>0.14000000000000001</c:v>
                </c:pt>
                <c:pt idx="11">
                  <c:v>5.8000000000000003E-2</c:v>
                </c:pt>
                <c:pt idx="12">
                  <c:v>4.3999999999999997E-2</c:v>
                </c:pt>
                <c:pt idx="13">
                  <c:v>0.03</c:v>
                </c:pt>
                <c:pt idx="14">
                  <c:v>0.02</c:v>
                </c:pt>
                <c:pt idx="15">
                  <c:v>1.4E-2</c:v>
                </c:pt>
                <c:pt idx="16">
                  <c:v>0.01</c:v>
                </c:pt>
                <c:pt idx="17">
                  <c:v>0.11600000000000001</c:v>
                </c:pt>
              </c:numCache>
            </c:numRef>
          </c:yVal>
          <c:smooth val="0"/>
        </c:ser>
        <c:ser>
          <c:idx val="6"/>
          <c:order val="6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Б!$P$29:$P$30</c:f>
              <c:numCache>
                <c:formatCode>General</c:formatCode>
                <c:ptCount val="2"/>
                <c:pt idx="0">
                  <c:v>4.6500000000000004</c:v>
                </c:pt>
                <c:pt idx="1">
                  <c:v>4.6500000000000004</c:v>
                </c:pt>
              </c:numCache>
            </c:numRef>
          </c:xVal>
          <c:yVal>
            <c:numRef>
              <c:f>Б!$Q$29:$Q$30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20872"/>
        <c:axId val="3167224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80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Б!$D$33:$D$50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0.24</c:v>
                      </c:pt>
                      <c:pt idx="1">
                        <c:v>0.23800000000000002</c:v>
                      </c:pt>
                      <c:pt idx="2">
                        <c:v>0.23800000000000002</c:v>
                      </c:pt>
                      <c:pt idx="3">
                        <c:v>0.23400000000000001</c:v>
                      </c:pt>
                      <c:pt idx="4">
                        <c:v>0.23400000000000001</c:v>
                      </c:pt>
                      <c:pt idx="5">
                        <c:v>0.23</c:v>
                      </c:pt>
                      <c:pt idx="6">
                        <c:v>0.23</c:v>
                      </c:pt>
                      <c:pt idx="7">
                        <c:v>6.8000000000000005E-2</c:v>
                      </c:pt>
                      <c:pt idx="8">
                        <c:v>0.218</c:v>
                      </c:pt>
                      <c:pt idx="9">
                        <c:v>0.2</c:v>
                      </c:pt>
                      <c:pt idx="10">
                        <c:v>0.14000000000000001</c:v>
                      </c:pt>
                      <c:pt idx="11">
                        <c:v>5.8000000000000003E-2</c:v>
                      </c:pt>
                      <c:pt idx="12">
                        <c:v>4.3999999999999997E-2</c:v>
                      </c:pt>
                      <c:pt idx="13">
                        <c:v>0.03</c:v>
                      </c:pt>
                      <c:pt idx="14">
                        <c:v>0.02</c:v>
                      </c:pt>
                      <c:pt idx="15">
                        <c:v>1.4E-2</c:v>
                      </c:pt>
                      <c:pt idx="16">
                        <c:v>0.01</c:v>
                      </c:pt>
                      <c:pt idx="17">
                        <c:v>0.11600000000000001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Б!$E$33:$E$50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0.13400000000000001</c:v>
                      </c:pt>
                      <c:pt idx="8">
                        <c:v>0.13200000000000001</c:v>
                      </c:pt>
                      <c:pt idx="9">
                        <c:v>0.13200000000000001</c:v>
                      </c:pt>
                      <c:pt idx="10">
                        <c:v>0.13200000000000001</c:v>
                      </c:pt>
                      <c:pt idx="11">
                        <c:v>0.13400000000000001</c:v>
                      </c:pt>
                      <c:pt idx="12">
                        <c:v>0.13600000000000001</c:v>
                      </c:pt>
                      <c:pt idx="13">
                        <c:v>0.13600000000000001</c:v>
                      </c:pt>
                      <c:pt idx="14">
                        <c:v>0.13800000000000001</c:v>
                      </c:pt>
                      <c:pt idx="15">
                        <c:v>0.14000000000000001</c:v>
                      </c:pt>
                      <c:pt idx="16">
                        <c:v>0.14400000000000002</c:v>
                      </c:pt>
                      <c:pt idx="17">
                        <c:v>0.13200000000000001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90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Б!$D$56:$D$73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0.23200000000000001</c:v>
                      </c:pt>
                      <c:pt idx="1">
                        <c:v>0.23800000000000002</c:v>
                      </c:pt>
                      <c:pt idx="2">
                        <c:v>0.23800000000000002</c:v>
                      </c:pt>
                      <c:pt idx="3">
                        <c:v>0.23800000000000002</c:v>
                      </c:pt>
                      <c:pt idx="4">
                        <c:v>0.23800000000000002</c:v>
                      </c:pt>
                      <c:pt idx="5">
                        <c:v>0.23800000000000002</c:v>
                      </c:pt>
                      <c:pt idx="6">
                        <c:v>0.23800000000000002</c:v>
                      </c:pt>
                      <c:pt idx="7">
                        <c:v>0.222</c:v>
                      </c:pt>
                      <c:pt idx="8">
                        <c:v>0.20200000000000001</c:v>
                      </c:pt>
                      <c:pt idx="9">
                        <c:v>0.17</c:v>
                      </c:pt>
                      <c:pt idx="10">
                        <c:v>0.13800000000000001</c:v>
                      </c:pt>
                      <c:pt idx="11">
                        <c:v>0.10400000000000001</c:v>
                      </c:pt>
                      <c:pt idx="12">
                        <c:v>7.0000000000000007E-2</c:v>
                      </c:pt>
                      <c:pt idx="13">
                        <c:v>4.5999999999999999E-2</c:v>
                      </c:pt>
                      <c:pt idx="14">
                        <c:v>0.03</c:v>
                      </c:pt>
                      <c:pt idx="15">
                        <c:v>0.02</c:v>
                      </c:pt>
                      <c:pt idx="16">
                        <c:v>1.2E-2</c:v>
                      </c:pt>
                      <c:pt idx="17">
                        <c:v>6.0000000000000001E-3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Б!$E$56:$E$73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0.14200000000000002</c:v>
                      </c:pt>
                      <c:pt idx="9">
                        <c:v>0.14200000000000002</c:v>
                      </c:pt>
                      <c:pt idx="10">
                        <c:v>0.14400000000000002</c:v>
                      </c:pt>
                      <c:pt idx="11">
                        <c:v>0.14400000000000002</c:v>
                      </c:pt>
                      <c:pt idx="12">
                        <c:v>0.14400000000000002</c:v>
                      </c:pt>
                      <c:pt idx="13">
                        <c:v>0.14599999999999999</c:v>
                      </c:pt>
                      <c:pt idx="14">
                        <c:v>0.14599999999999999</c:v>
                      </c:pt>
                      <c:pt idx="15">
                        <c:v>0.14799999999999999</c:v>
                      </c:pt>
                      <c:pt idx="16">
                        <c:v>0.152</c:v>
                      </c:pt>
                      <c:pt idx="17">
                        <c:v>0.156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100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Б!$D$80:$D$97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0.23600000000000002</c:v>
                      </c:pt>
                      <c:pt idx="1">
                        <c:v>0.23800000000000002</c:v>
                      </c:pt>
                      <c:pt idx="2">
                        <c:v>0.24</c:v>
                      </c:pt>
                      <c:pt idx="3">
                        <c:v>0.24</c:v>
                      </c:pt>
                      <c:pt idx="4">
                        <c:v>0.24</c:v>
                      </c:pt>
                      <c:pt idx="5">
                        <c:v>0.23800000000000002</c:v>
                      </c:pt>
                      <c:pt idx="6">
                        <c:v>0.23600000000000002</c:v>
                      </c:pt>
                      <c:pt idx="7">
                        <c:v>0.22800000000000001</c:v>
                      </c:pt>
                      <c:pt idx="8">
                        <c:v>0.216</c:v>
                      </c:pt>
                      <c:pt idx="9">
                        <c:v>0.19500000000000001</c:v>
                      </c:pt>
                      <c:pt idx="10">
                        <c:v>0.16</c:v>
                      </c:pt>
                      <c:pt idx="11">
                        <c:v>0.14200000000000002</c:v>
                      </c:pt>
                      <c:pt idx="12">
                        <c:v>0.10400000000000001</c:v>
                      </c:pt>
                      <c:pt idx="13">
                        <c:v>0.08</c:v>
                      </c:pt>
                      <c:pt idx="14">
                        <c:v>0.05</c:v>
                      </c:pt>
                      <c:pt idx="15">
                        <c:v>0.03</c:v>
                      </c:pt>
                      <c:pt idx="16">
                        <c:v>0.02</c:v>
                      </c:pt>
                      <c:pt idx="17">
                        <c:v>6.0000000000000001E-3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Б!$E$80:$E$97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0.14799999999999999</c:v>
                      </c:pt>
                      <c:pt idx="9">
                        <c:v>0.15</c:v>
                      </c:pt>
                      <c:pt idx="10">
                        <c:v>0.15</c:v>
                      </c:pt>
                      <c:pt idx="11">
                        <c:v>0.15</c:v>
                      </c:pt>
                      <c:pt idx="12">
                        <c:v>0.152</c:v>
                      </c:pt>
                      <c:pt idx="13">
                        <c:v>0.152</c:v>
                      </c:pt>
                      <c:pt idx="14">
                        <c:v>0.152</c:v>
                      </c:pt>
                      <c:pt idx="15">
                        <c:v>0.156</c:v>
                      </c:pt>
                      <c:pt idx="16">
                        <c:v>0.16</c:v>
                      </c:pt>
                      <c:pt idx="17">
                        <c:v>0.16400000000000001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110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Б!$D$105:$D$124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0.24</c:v>
                      </c:pt>
                      <c:pt idx="1">
                        <c:v>0.24</c:v>
                      </c:pt>
                      <c:pt idx="2">
                        <c:v>0.24</c:v>
                      </c:pt>
                      <c:pt idx="3">
                        <c:v>0.24</c:v>
                      </c:pt>
                      <c:pt idx="4">
                        <c:v>0.24</c:v>
                      </c:pt>
                      <c:pt idx="5">
                        <c:v>0.24</c:v>
                      </c:pt>
                      <c:pt idx="6">
                        <c:v>0.24</c:v>
                      </c:pt>
                      <c:pt idx="7">
                        <c:v>0.23400000000000001</c:v>
                      </c:pt>
                      <c:pt idx="8">
                        <c:v>0.23400000000000001</c:v>
                      </c:pt>
                      <c:pt idx="9">
                        <c:v>0.19</c:v>
                      </c:pt>
                      <c:pt idx="10">
                        <c:v>0.156</c:v>
                      </c:pt>
                      <c:pt idx="11">
                        <c:v>0.13</c:v>
                      </c:pt>
                      <c:pt idx="12">
                        <c:v>5.2000000000000005E-2</c:v>
                      </c:pt>
                      <c:pt idx="13">
                        <c:v>0.11</c:v>
                      </c:pt>
                      <c:pt idx="14">
                        <c:v>7.0000000000000007E-2</c:v>
                      </c:pt>
                      <c:pt idx="15">
                        <c:v>3.7999999999999999E-2</c:v>
                      </c:pt>
                      <c:pt idx="16">
                        <c:v>0.03</c:v>
                      </c:pt>
                      <c:pt idx="17">
                        <c:v>0.02</c:v>
                      </c:pt>
                      <c:pt idx="18">
                        <c:v>8.0000000000000002E-3</c:v>
                      </c:pt>
                      <c:pt idx="19">
                        <c:v>6.0000000000000001E-3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Б!$E$105:$E$124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0.152</c:v>
                      </c:pt>
                      <c:pt idx="9">
                        <c:v>0.156</c:v>
                      </c:pt>
                      <c:pt idx="10">
                        <c:v>0.158</c:v>
                      </c:pt>
                      <c:pt idx="11">
                        <c:v>0.158</c:v>
                      </c:pt>
                      <c:pt idx="12">
                        <c:v>0.16</c:v>
                      </c:pt>
                      <c:pt idx="13">
                        <c:v>0.16</c:v>
                      </c:pt>
                      <c:pt idx="14">
                        <c:v>0.16</c:v>
                      </c:pt>
                      <c:pt idx="15">
                        <c:v>0.16200000000000001</c:v>
                      </c:pt>
                      <c:pt idx="16">
                        <c:v>0.16400000000000001</c:v>
                      </c:pt>
                      <c:pt idx="17">
                        <c:v>0.16800000000000001</c:v>
                      </c:pt>
                      <c:pt idx="18">
                        <c:v>0.17200000000000001</c:v>
                      </c:pt>
                      <c:pt idx="19">
                        <c:v>0.17599999999999999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120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Б!$D$131:$D$151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0.24</c:v>
                      </c:pt>
                      <c:pt idx="1">
                        <c:v>0.24</c:v>
                      </c:pt>
                      <c:pt idx="2">
                        <c:v>0.24</c:v>
                      </c:pt>
                      <c:pt idx="3">
                        <c:v>0.23800000000000002</c:v>
                      </c:pt>
                      <c:pt idx="4">
                        <c:v>0.24</c:v>
                      </c:pt>
                      <c:pt idx="5">
                        <c:v>0.23800000000000002</c:v>
                      </c:pt>
                      <c:pt idx="6">
                        <c:v>0.24</c:v>
                      </c:pt>
                      <c:pt idx="7">
                        <c:v>0.24</c:v>
                      </c:pt>
                      <c:pt idx="8">
                        <c:v>0.23</c:v>
                      </c:pt>
                      <c:pt idx="9">
                        <c:v>0.20800000000000002</c:v>
                      </c:pt>
                      <c:pt idx="10">
                        <c:v>0.17</c:v>
                      </c:pt>
                      <c:pt idx="11">
                        <c:v>0.154</c:v>
                      </c:pt>
                      <c:pt idx="12">
                        <c:v>0.13</c:v>
                      </c:pt>
                      <c:pt idx="13">
                        <c:v>0.114</c:v>
                      </c:pt>
                      <c:pt idx="14">
                        <c:v>8.6000000000000007E-2</c:v>
                      </c:pt>
                      <c:pt idx="15">
                        <c:v>6.6000000000000003E-2</c:v>
                      </c:pt>
                      <c:pt idx="16">
                        <c:v>4.8000000000000001E-2</c:v>
                      </c:pt>
                      <c:pt idx="17">
                        <c:v>0.03</c:v>
                      </c:pt>
                      <c:pt idx="18">
                        <c:v>0.02</c:v>
                      </c:pt>
                      <c:pt idx="19">
                        <c:v>0.01</c:v>
                      </c:pt>
                      <c:pt idx="20">
                        <c:v>8.0000000000000002E-3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Б!$E$131:$E$151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0.16400000000000001</c:v>
                      </c:pt>
                      <c:pt idx="10">
                        <c:v>0.16600000000000001</c:v>
                      </c:pt>
                      <c:pt idx="11">
                        <c:v>0.16600000000000001</c:v>
                      </c:pt>
                      <c:pt idx="12">
                        <c:v>0.16800000000000001</c:v>
                      </c:pt>
                      <c:pt idx="13">
                        <c:v>0.16800000000000001</c:v>
                      </c:pt>
                      <c:pt idx="14">
                        <c:v>0.16800000000000001</c:v>
                      </c:pt>
                      <c:pt idx="15">
                        <c:v>0.16800000000000001</c:v>
                      </c:pt>
                      <c:pt idx="16">
                        <c:v>0.17</c:v>
                      </c:pt>
                      <c:pt idx="17">
                        <c:v>0.17200000000000001</c:v>
                      </c:pt>
                      <c:pt idx="18">
                        <c:v>0.17599999999999999</c:v>
                      </c:pt>
                      <c:pt idx="19">
                        <c:v>0.18</c:v>
                      </c:pt>
                      <c:pt idx="20">
                        <c:v>0.184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1672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B,</a:t>
                </a:r>
                <a:r>
                  <a:rPr lang="ru-RU" sz="1200"/>
                  <a:t>мТ</a:t>
                </a:r>
              </a:p>
            </c:rich>
          </c:tx>
          <c:layout>
            <c:manualLayout>
              <c:xMode val="edge"/>
              <c:yMode val="edge"/>
              <c:x val="0.92552852800093699"/>
              <c:y val="0.85071452921899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722440"/>
        <c:crosses val="autoZero"/>
        <c:crossBetween val="midCat"/>
        <c:majorUnit val="1"/>
        <c:minorUnit val="0.1"/>
      </c:valAx>
      <c:valAx>
        <c:axId val="3167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</a:t>
                </a:r>
                <a:r>
                  <a:rPr lang="en-US" sz="800"/>
                  <a:t>a</a:t>
                </a:r>
                <a:r>
                  <a:rPr lang="en-US" sz="1200"/>
                  <a:t>,</a:t>
                </a:r>
                <a:r>
                  <a:rPr lang="ru-RU" sz="1200"/>
                  <a:t>м</a:t>
                </a:r>
                <a:r>
                  <a:rPr lang="en-US" sz="1200"/>
                  <a:t>A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7.6752434343273016E-2"/>
              <c:y val="4.85142383486924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72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V=</a:t>
            </a:r>
            <a:r>
              <a:rPr lang="ru-RU"/>
              <a:t>9</a:t>
            </a:r>
            <a:r>
              <a:rPr lang="en-US"/>
              <a:t>0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335935762267006"/>
          <c:y val="0.16187667704049091"/>
          <c:w val="0.79774054612341816"/>
          <c:h val="0.731616818241801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Б!$F$56:$F$73</c:f>
              <c:numCache>
                <c:formatCode>General</c:formatCode>
                <c:ptCount val="18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3.5000000000000004</c:v>
                </c:pt>
                <c:pt idx="6">
                  <c:v>4.2</c:v>
                </c:pt>
                <c:pt idx="7">
                  <c:v>4.9000000000000004</c:v>
                </c:pt>
                <c:pt idx="8">
                  <c:v>4.9700000000000015</c:v>
                </c:pt>
                <c:pt idx="9">
                  <c:v>4.9700000000000015</c:v>
                </c:pt>
                <c:pt idx="10">
                  <c:v>5.0400000000000009</c:v>
                </c:pt>
                <c:pt idx="11">
                  <c:v>5.0400000000000009</c:v>
                </c:pt>
                <c:pt idx="12">
                  <c:v>5.0400000000000009</c:v>
                </c:pt>
                <c:pt idx="13">
                  <c:v>5.1100000000000003</c:v>
                </c:pt>
                <c:pt idx="14">
                  <c:v>5.1100000000000003</c:v>
                </c:pt>
                <c:pt idx="15">
                  <c:v>5.1800000000000006</c:v>
                </c:pt>
                <c:pt idx="16">
                  <c:v>5.32</c:v>
                </c:pt>
                <c:pt idx="17">
                  <c:v>5.4600000000000009</c:v>
                </c:pt>
              </c:numCache>
            </c:numRef>
          </c:xVal>
          <c:yVal>
            <c:numRef>
              <c:f>Б!$D$56:$D$73</c:f>
              <c:numCache>
                <c:formatCode>0.00</c:formatCode>
                <c:ptCount val="18"/>
                <c:pt idx="0">
                  <c:v>0.23200000000000001</c:v>
                </c:pt>
                <c:pt idx="1">
                  <c:v>0.23800000000000002</c:v>
                </c:pt>
                <c:pt idx="2">
                  <c:v>0.23800000000000002</c:v>
                </c:pt>
                <c:pt idx="3">
                  <c:v>0.23800000000000002</c:v>
                </c:pt>
                <c:pt idx="4">
                  <c:v>0.23800000000000002</c:v>
                </c:pt>
                <c:pt idx="5">
                  <c:v>0.23800000000000002</c:v>
                </c:pt>
                <c:pt idx="6">
                  <c:v>0.23800000000000002</c:v>
                </c:pt>
                <c:pt idx="7">
                  <c:v>0.222</c:v>
                </c:pt>
                <c:pt idx="8">
                  <c:v>0.20200000000000001</c:v>
                </c:pt>
                <c:pt idx="9">
                  <c:v>0.17</c:v>
                </c:pt>
                <c:pt idx="10">
                  <c:v>0.13800000000000001</c:v>
                </c:pt>
                <c:pt idx="11">
                  <c:v>0.10400000000000001</c:v>
                </c:pt>
                <c:pt idx="12">
                  <c:v>7.0000000000000007E-2</c:v>
                </c:pt>
                <c:pt idx="13">
                  <c:v>4.5999999999999999E-2</c:v>
                </c:pt>
                <c:pt idx="14">
                  <c:v>0.03</c:v>
                </c:pt>
                <c:pt idx="15">
                  <c:v>0.02</c:v>
                </c:pt>
                <c:pt idx="16">
                  <c:v>1.2E-2</c:v>
                </c:pt>
                <c:pt idx="17">
                  <c:v>6.0000000000000001E-3</c:v>
                </c:pt>
              </c:numCache>
            </c:numRef>
          </c:yVal>
          <c:smooth val="0"/>
        </c:ser>
        <c:ser>
          <c:idx val="6"/>
          <c:order val="6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Б!$P$55:$P$56</c:f>
              <c:numCache>
                <c:formatCode>General</c:formatCode>
                <c:ptCount val="2"/>
                <c:pt idx="0">
                  <c:v>5.05</c:v>
                </c:pt>
                <c:pt idx="1">
                  <c:v>5.05</c:v>
                </c:pt>
              </c:numCache>
            </c:numRef>
          </c:xVal>
          <c:yVal>
            <c:numRef>
              <c:f>Б!$Q$55:$Q$56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08712"/>
        <c:axId val="3120142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80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Б!$D$33:$D$50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0.24</c:v>
                      </c:pt>
                      <c:pt idx="1">
                        <c:v>0.23800000000000002</c:v>
                      </c:pt>
                      <c:pt idx="2">
                        <c:v>0.23800000000000002</c:v>
                      </c:pt>
                      <c:pt idx="3">
                        <c:v>0.23400000000000001</c:v>
                      </c:pt>
                      <c:pt idx="4">
                        <c:v>0.23400000000000001</c:v>
                      </c:pt>
                      <c:pt idx="5">
                        <c:v>0.23</c:v>
                      </c:pt>
                      <c:pt idx="6">
                        <c:v>0.23</c:v>
                      </c:pt>
                      <c:pt idx="7">
                        <c:v>6.8000000000000005E-2</c:v>
                      </c:pt>
                      <c:pt idx="8">
                        <c:v>0.218</c:v>
                      </c:pt>
                      <c:pt idx="9">
                        <c:v>0.2</c:v>
                      </c:pt>
                      <c:pt idx="10">
                        <c:v>0.14000000000000001</c:v>
                      </c:pt>
                      <c:pt idx="11">
                        <c:v>5.8000000000000003E-2</c:v>
                      </c:pt>
                      <c:pt idx="12">
                        <c:v>4.3999999999999997E-2</c:v>
                      </c:pt>
                      <c:pt idx="13">
                        <c:v>0.03</c:v>
                      </c:pt>
                      <c:pt idx="14">
                        <c:v>0.02</c:v>
                      </c:pt>
                      <c:pt idx="15">
                        <c:v>1.4E-2</c:v>
                      </c:pt>
                      <c:pt idx="16">
                        <c:v>0.01</c:v>
                      </c:pt>
                      <c:pt idx="17">
                        <c:v>0.11600000000000001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Б!$E$33:$E$50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0.13400000000000001</c:v>
                      </c:pt>
                      <c:pt idx="8">
                        <c:v>0.13200000000000001</c:v>
                      </c:pt>
                      <c:pt idx="9">
                        <c:v>0.13200000000000001</c:v>
                      </c:pt>
                      <c:pt idx="10">
                        <c:v>0.13200000000000001</c:v>
                      </c:pt>
                      <c:pt idx="11">
                        <c:v>0.13400000000000001</c:v>
                      </c:pt>
                      <c:pt idx="12">
                        <c:v>0.13600000000000001</c:v>
                      </c:pt>
                      <c:pt idx="13">
                        <c:v>0.13600000000000001</c:v>
                      </c:pt>
                      <c:pt idx="14">
                        <c:v>0.13800000000000001</c:v>
                      </c:pt>
                      <c:pt idx="15">
                        <c:v>0.14000000000000001</c:v>
                      </c:pt>
                      <c:pt idx="16">
                        <c:v>0.14400000000000002</c:v>
                      </c:pt>
                      <c:pt idx="17">
                        <c:v>0.13200000000000001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90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Б!$D$56:$D$73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0.23200000000000001</c:v>
                      </c:pt>
                      <c:pt idx="1">
                        <c:v>0.23800000000000002</c:v>
                      </c:pt>
                      <c:pt idx="2">
                        <c:v>0.23800000000000002</c:v>
                      </c:pt>
                      <c:pt idx="3">
                        <c:v>0.23800000000000002</c:v>
                      </c:pt>
                      <c:pt idx="4">
                        <c:v>0.23800000000000002</c:v>
                      </c:pt>
                      <c:pt idx="5">
                        <c:v>0.23800000000000002</c:v>
                      </c:pt>
                      <c:pt idx="6">
                        <c:v>0.23800000000000002</c:v>
                      </c:pt>
                      <c:pt idx="7">
                        <c:v>0.222</c:v>
                      </c:pt>
                      <c:pt idx="8">
                        <c:v>0.20200000000000001</c:v>
                      </c:pt>
                      <c:pt idx="9">
                        <c:v>0.17</c:v>
                      </c:pt>
                      <c:pt idx="10">
                        <c:v>0.13800000000000001</c:v>
                      </c:pt>
                      <c:pt idx="11">
                        <c:v>0.10400000000000001</c:v>
                      </c:pt>
                      <c:pt idx="12">
                        <c:v>7.0000000000000007E-2</c:v>
                      </c:pt>
                      <c:pt idx="13">
                        <c:v>4.5999999999999999E-2</c:v>
                      </c:pt>
                      <c:pt idx="14">
                        <c:v>0.03</c:v>
                      </c:pt>
                      <c:pt idx="15">
                        <c:v>0.02</c:v>
                      </c:pt>
                      <c:pt idx="16">
                        <c:v>1.2E-2</c:v>
                      </c:pt>
                      <c:pt idx="17">
                        <c:v>6.0000000000000001E-3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Б!$E$56:$E$73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0.14200000000000002</c:v>
                      </c:pt>
                      <c:pt idx="9">
                        <c:v>0.14200000000000002</c:v>
                      </c:pt>
                      <c:pt idx="10">
                        <c:v>0.14400000000000002</c:v>
                      </c:pt>
                      <c:pt idx="11">
                        <c:v>0.14400000000000002</c:v>
                      </c:pt>
                      <c:pt idx="12">
                        <c:v>0.14400000000000002</c:v>
                      </c:pt>
                      <c:pt idx="13">
                        <c:v>0.14599999999999999</c:v>
                      </c:pt>
                      <c:pt idx="14">
                        <c:v>0.14599999999999999</c:v>
                      </c:pt>
                      <c:pt idx="15">
                        <c:v>0.14799999999999999</c:v>
                      </c:pt>
                      <c:pt idx="16">
                        <c:v>0.152</c:v>
                      </c:pt>
                      <c:pt idx="17">
                        <c:v>0.156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100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Б!$D$80:$D$97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0.23600000000000002</c:v>
                      </c:pt>
                      <c:pt idx="1">
                        <c:v>0.23800000000000002</c:v>
                      </c:pt>
                      <c:pt idx="2">
                        <c:v>0.24</c:v>
                      </c:pt>
                      <c:pt idx="3">
                        <c:v>0.24</c:v>
                      </c:pt>
                      <c:pt idx="4">
                        <c:v>0.24</c:v>
                      </c:pt>
                      <c:pt idx="5">
                        <c:v>0.23800000000000002</c:v>
                      </c:pt>
                      <c:pt idx="6">
                        <c:v>0.23600000000000002</c:v>
                      </c:pt>
                      <c:pt idx="7">
                        <c:v>0.22800000000000001</c:v>
                      </c:pt>
                      <c:pt idx="8">
                        <c:v>0.216</c:v>
                      </c:pt>
                      <c:pt idx="9">
                        <c:v>0.19500000000000001</c:v>
                      </c:pt>
                      <c:pt idx="10">
                        <c:v>0.16</c:v>
                      </c:pt>
                      <c:pt idx="11">
                        <c:v>0.14200000000000002</c:v>
                      </c:pt>
                      <c:pt idx="12">
                        <c:v>0.10400000000000001</c:v>
                      </c:pt>
                      <c:pt idx="13">
                        <c:v>0.08</c:v>
                      </c:pt>
                      <c:pt idx="14">
                        <c:v>0.05</c:v>
                      </c:pt>
                      <c:pt idx="15">
                        <c:v>0.03</c:v>
                      </c:pt>
                      <c:pt idx="16">
                        <c:v>0.02</c:v>
                      </c:pt>
                      <c:pt idx="17">
                        <c:v>6.0000000000000001E-3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Б!$E$80:$E$97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0.14799999999999999</c:v>
                      </c:pt>
                      <c:pt idx="9">
                        <c:v>0.15</c:v>
                      </c:pt>
                      <c:pt idx="10">
                        <c:v>0.15</c:v>
                      </c:pt>
                      <c:pt idx="11">
                        <c:v>0.15</c:v>
                      </c:pt>
                      <c:pt idx="12">
                        <c:v>0.152</c:v>
                      </c:pt>
                      <c:pt idx="13">
                        <c:v>0.152</c:v>
                      </c:pt>
                      <c:pt idx="14">
                        <c:v>0.152</c:v>
                      </c:pt>
                      <c:pt idx="15">
                        <c:v>0.156</c:v>
                      </c:pt>
                      <c:pt idx="16">
                        <c:v>0.16</c:v>
                      </c:pt>
                      <c:pt idx="17">
                        <c:v>0.16400000000000001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110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Б!$D$105:$D$124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0.24</c:v>
                      </c:pt>
                      <c:pt idx="1">
                        <c:v>0.24</c:v>
                      </c:pt>
                      <c:pt idx="2">
                        <c:v>0.24</c:v>
                      </c:pt>
                      <c:pt idx="3">
                        <c:v>0.24</c:v>
                      </c:pt>
                      <c:pt idx="4">
                        <c:v>0.24</c:v>
                      </c:pt>
                      <c:pt idx="5">
                        <c:v>0.24</c:v>
                      </c:pt>
                      <c:pt idx="6">
                        <c:v>0.24</c:v>
                      </c:pt>
                      <c:pt idx="7">
                        <c:v>0.23400000000000001</c:v>
                      </c:pt>
                      <c:pt idx="8">
                        <c:v>0.23400000000000001</c:v>
                      </c:pt>
                      <c:pt idx="9">
                        <c:v>0.19</c:v>
                      </c:pt>
                      <c:pt idx="10">
                        <c:v>0.156</c:v>
                      </c:pt>
                      <c:pt idx="11">
                        <c:v>0.13</c:v>
                      </c:pt>
                      <c:pt idx="12">
                        <c:v>5.2000000000000005E-2</c:v>
                      </c:pt>
                      <c:pt idx="13">
                        <c:v>0.11</c:v>
                      </c:pt>
                      <c:pt idx="14">
                        <c:v>7.0000000000000007E-2</c:v>
                      </c:pt>
                      <c:pt idx="15">
                        <c:v>3.7999999999999999E-2</c:v>
                      </c:pt>
                      <c:pt idx="16">
                        <c:v>0.03</c:v>
                      </c:pt>
                      <c:pt idx="17">
                        <c:v>0.02</c:v>
                      </c:pt>
                      <c:pt idx="18">
                        <c:v>8.0000000000000002E-3</c:v>
                      </c:pt>
                      <c:pt idx="19">
                        <c:v>6.0000000000000001E-3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Б!$E$105:$E$124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0.152</c:v>
                      </c:pt>
                      <c:pt idx="9">
                        <c:v>0.156</c:v>
                      </c:pt>
                      <c:pt idx="10">
                        <c:v>0.158</c:v>
                      </c:pt>
                      <c:pt idx="11">
                        <c:v>0.158</c:v>
                      </c:pt>
                      <c:pt idx="12">
                        <c:v>0.16</c:v>
                      </c:pt>
                      <c:pt idx="13">
                        <c:v>0.16</c:v>
                      </c:pt>
                      <c:pt idx="14">
                        <c:v>0.16</c:v>
                      </c:pt>
                      <c:pt idx="15">
                        <c:v>0.16200000000000001</c:v>
                      </c:pt>
                      <c:pt idx="16">
                        <c:v>0.16400000000000001</c:v>
                      </c:pt>
                      <c:pt idx="17">
                        <c:v>0.16800000000000001</c:v>
                      </c:pt>
                      <c:pt idx="18">
                        <c:v>0.17200000000000001</c:v>
                      </c:pt>
                      <c:pt idx="19">
                        <c:v>0.17599999999999999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120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Б!$D$131:$D$151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0.24</c:v>
                      </c:pt>
                      <c:pt idx="1">
                        <c:v>0.24</c:v>
                      </c:pt>
                      <c:pt idx="2">
                        <c:v>0.24</c:v>
                      </c:pt>
                      <c:pt idx="3">
                        <c:v>0.23800000000000002</c:v>
                      </c:pt>
                      <c:pt idx="4">
                        <c:v>0.24</c:v>
                      </c:pt>
                      <c:pt idx="5">
                        <c:v>0.23800000000000002</c:v>
                      </c:pt>
                      <c:pt idx="6">
                        <c:v>0.24</c:v>
                      </c:pt>
                      <c:pt idx="7">
                        <c:v>0.24</c:v>
                      </c:pt>
                      <c:pt idx="8">
                        <c:v>0.23</c:v>
                      </c:pt>
                      <c:pt idx="9">
                        <c:v>0.20800000000000002</c:v>
                      </c:pt>
                      <c:pt idx="10">
                        <c:v>0.17</c:v>
                      </c:pt>
                      <c:pt idx="11">
                        <c:v>0.154</c:v>
                      </c:pt>
                      <c:pt idx="12">
                        <c:v>0.13</c:v>
                      </c:pt>
                      <c:pt idx="13">
                        <c:v>0.114</c:v>
                      </c:pt>
                      <c:pt idx="14">
                        <c:v>8.6000000000000007E-2</c:v>
                      </c:pt>
                      <c:pt idx="15">
                        <c:v>6.6000000000000003E-2</c:v>
                      </c:pt>
                      <c:pt idx="16">
                        <c:v>4.8000000000000001E-2</c:v>
                      </c:pt>
                      <c:pt idx="17">
                        <c:v>0.03</c:v>
                      </c:pt>
                      <c:pt idx="18">
                        <c:v>0.02</c:v>
                      </c:pt>
                      <c:pt idx="19">
                        <c:v>0.01</c:v>
                      </c:pt>
                      <c:pt idx="20">
                        <c:v>8.0000000000000002E-3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Б!$E$131:$E$151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0.16400000000000001</c:v>
                      </c:pt>
                      <c:pt idx="10">
                        <c:v>0.16600000000000001</c:v>
                      </c:pt>
                      <c:pt idx="11">
                        <c:v>0.16600000000000001</c:v>
                      </c:pt>
                      <c:pt idx="12">
                        <c:v>0.16800000000000001</c:v>
                      </c:pt>
                      <c:pt idx="13">
                        <c:v>0.16800000000000001</c:v>
                      </c:pt>
                      <c:pt idx="14">
                        <c:v>0.16800000000000001</c:v>
                      </c:pt>
                      <c:pt idx="15">
                        <c:v>0.16800000000000001</c:v>
                      </c:pt>
                      <c:pt idx="16">
                        <c:v>0.17</c:v>
                      </c:pt>
                      <c:pt idx="17">
                        <c:v>0.17200000000000001</c:v>
                      </c:pt>
                      <c:pt idx="18">
                        <c:v>0.17599999999999999</c:v>
                      </c:pt>
                      <c:pt idx="19">
                        <c:v>0.18</c:v>
                      </c:pt>
                      <c:pt idx="20">
                        <c:v>0.184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1200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B,</a:t>
                </a:r>
                <a:r>
                  <a:rPr lang="ru-RU" sz="1200"/>
                  <a:t>мТ</a:t>
                </a:r>
              </a:p>
            </c:rich>
          </c:tx>
          <c:layout>
            <c:manualLayout>
              <c:xMode val="edge"/>
              <c:yMode val="edge"/>
              <c:x val="0.92552852800093699"/>
              <c:y val="0.85071452921899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014200"/>
        <c:crosses val="autoZero"/>
        <c:crossBetween val="midCat"/>
        <c:majorUnit val="1"/>
        <c:minorUnit val="0.1"/>
      </c:valAx>
      <c:valAx>
        <c:axId val="3120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</a:t>
                </a:r>
                <a:r>
                  <a:rPr lang="en-US" sz="800"/>
                  <a:t>a</a:t>
                </a:r>
                <a:r>
                  <a:rPr lang="en-US" sz="1200"/>
                  <a:t>,</a:t>
                </a:r>
                <a:r>
                  <a:rPr lang="ru-RU" sz="1200"/>
                  <a:t>м</a:t>
                </a:r>
                <a:r>
                  <a:rPr lang="en-US" sz="1200"/>
                  <a:t>A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8.7570621468926552E-2"/>
              <c:y val="4.85142383486924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00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V=</a:t>
            </a:r>
            <a:r>
              <a:rPr lang="ru-RU"/>
              <a:t>10</a:t>
            </a:r>
            <a:r>
              <a:rPr lang="en-US"/>
              <a:t>0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335935762267006"/>
          <c:y val="0.16187667704049091"/>
          <c:w val="0.79774054612341816"/>
          <c:h val="0.731616818241801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Б!$F$80:$F$97</c:f>
              <c:numCache>
                <c:formatCode>General</c:formatCode>
                <c:ptCount val="18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3.5000000000000004</c:v>
                </c:pt>
                <c:pt idx="6">
                  <c:v>4.2</c:v>
                </c:pt>
                <c:pt idx="7">
                  <c:v>4.9000000000000004</c:v>
                </c:pt>
                <c:pt idx="8">
                  <c:v>5.1800000000000006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5.32</c:v>
                </c:pt>
                <c:pt idx="13">
                  <c:v>5.32</c:v>
                </c:pt>
                <c:pt idx="14">
                  <c:v>5.32</c:v>
                </c:pt>
                <c:pt idx="15">
                  <c:v>5.4600000000000009</c:v>
                </c:pt>
                <c:pt idx="16">
                  <c:v>5.6000000000000005</c:v>
                </c:pt>
                <c:pt idx="17">
                  <c:v>5.7400000000000011</c:v>
                </c:pt>
              </c:numCache>
            </c:numRef>
          </c:xVal>
          <c:yVal>
            <c:numRef>
              <c:f>Б!$D$80:$D$97</c:f>
              <c:numCache>
                <c:formatCode>0.00</c:formatCode>
                <c:ptCount val="18"/>
                <c:pt idx="0">
                  <c:v>0.23600000000000002</c:v>
                </c:pt>
                <c:pt idx="1">
                  <c:v>0.23800000000000002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0.23800000000000002</c:v>
                </c:pt>
                <c:pt idx="6">
                  <c:v>0.23600000000000002</c:v>
                </c:pt>
                <c:pt idx="7">
                  <c:v>0.22800000000000001</c:v>
                </c:pt>
                <c:pt idx="8">
                  <c:v>0.216</c:v>
                </c:pt>
                <c:pt idx="9">
                  <c:v>0.19500000000000001</c:v>
                </c:pt>
                <c:pt idx="10">
                  <c:v>0.16</c:v>
                </c:pt>
                <c:pt idx="11">
                  <c:v>0.14200000000000002</c:v>
                </c:pt>
                <c:pt idx="12">
                  <c:v>0.10400000000000001</c:v>
                </c:pt>
                <c:pt idx="13">
                  <c:v>0.08</c:v>
                </c:pt>
                <c:pt idx="14">
                  <c:v>0.05</c:v>
                </c:pt>
                <c:pt idx="15">
                  <c:v>0.03</c:v>
                </c:pt>
                <c:pt idx="16">
                  <c:v>0.02</c:v>
                </c:pt>
                <c:pt idx="17">
                  <c:v>6.0000000000000001E-3</c:v>
                </c:pt>
              </c:numCache>
            </c:numRef>
          </c:yVal>
          <c:smooth val="0"/>
        </c:ser>
        <c:ser>
          <c:idx val="6"/>
          <c:order val="6"/>
          <c:tx>
            <c:v>прямая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Б!$O$79:$O$80</c:f>
              <c:numCache>
                <c:formatCode>General</c:formatCode>
                <c:ptCount val="2"/>
                <c:pt idx="0">
                  <c:v>5.3</c:v>
                </c:pt>
                <c:pt idx="1">
                  <c:v>5.3</c:v>
                </c:pt>
              </c:numCache>
            </c:numRef>
          </c:xVal>
          <c:yVal>
            <c:numRef>
              <c:f>Б!$P$79:$P$80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00576"/>
        <c:axId val="360801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80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Б!$D$33:$D$50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0.24</c:v>
                      </c:pt>
                      <c:pt idx="1">
                        <c:v>0.23800000000000002</c:v>
                      </c:pt>
                      <c:pt idx="2">
                        <c:v>0.23800000000000002</c:v>
                      </c:pt>
                      <c:pt idx="3">
                        <c:v>0.23400000000000001</c:v>
                      </c:pt>
                      <c:pt idx="4">
                        <c:v>0.23400000000000001</c:v>
                      </c:pt>
                      <c:pt idx="5">
                        <c:v>0.23</c:v>
                      </c:pt>
                      <c:pt idx="6">
                        <c:v>0.23</c:v>
                      </c:pt>
                      <c:pt idx="7">
                        <c:v>6.8000000000000005E-2</c:v>
                      </c:pt>
                      <c:pt idx="8">
                        <c:v>0.218</c:v>
                      </c:pt>
                      <c:pt idx="9">
                        <c:v>0.2</c:v>
                      </c:pt>
                      <c:pt idx="10">
                        <c:v>0.14000000000000001</c:v>
                      </c:pt>
                      <c:pt idx="11">
                        <c:v>5.8000000000000003E-2</c:v>
                      </c:pt>
                      <c:pt idx="12">
                        <c:v>4.3999999999999997E-2</c:v>
                      </c:pt>
                      <c:pt idx="13">
                        <c:v>0.03</c:v>
                      </c:pt>
                      <c:pt idx="14">
                        <c:v>0.02</c:v>
                      </c:pt>
                      <c:pt idx="15">
                        <c:v>1.4E-2</c:v>
                      </c:pt>
                      <c:pt idx="16">
                        <c:v>0.01</c:v>
                      </c:pt>
                      <c:pt idx="17">
                        <c:v>0.11600000000000001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Б!$E$33:$E$50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0.13400000000000001</c:v>
                      </c:pt>
                      <c:pt idx="8">
                        <c:v>0.13200000000000001</c:v>
                      </c:pt>
                      <c:pt idx="9">
                        <c:v>0.13200000000000001</c:v>
                      </c:pt>
                      <c:pt idx="10">
                        <c:v>0.13200000000000001</c:v>
                      </c:pt>
                      <c:pt idx="11">
                        <c:v>0.13400000000000001</c:v>
                      </c:pt>
                      <c:pt idx="12">
                        <c:v>0.13600000000000001</c:v>
                      </c:pt>
                      <c:pt idx="13">
                        <c:v>0.13600000000000001</c:v>
                      </c:pt>
                      <c:pt idx="14">
                        <c:v>0.13800000000000001</c:v>
                      </c:pt>
                      <c:pt idx="15">
                        <c:v>0.14000000000000001</c:v>
                      </c:pt>
                      <c:pt idx="16">
                        <c:v>0.14400000000000002</c:v>
                      </c:pt>
                      <c:pt idx="17">
                        <c:v>0.13200000000000001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90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Б!$D$56:$D$73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0.23200000000000001</c:v>
                      </c:pt>
                      <c:pt idx="1">
                        <c:v>0.23800000000000002</c:v>
                      </c:pt>
                      <c:pt idx="2">
                        <c:v>0.23800000000000002</c:v>
                      </c:pt>
                      <c:pt idx="3">
                        <c:v>0.23800000000000002</c:v>
                      </c:pt>
                      <c:pt idx="4">
                        <c:v>0.23800000000000002</c:v>
                      </c:pt>
                      <c:pt idx="5">
                        <c:v>0.23800000000000002</c:v>
                      </c:pt>
                      <c:pt idx="6">
                        <c:v>0.23800000000000002</c:v>
                      </c:pt>
                      <c:pt idx="7">
                        <c:v>0.222</c:v>
                      </c:pt>
                      <c:pt idx="8">
                        <c:v>0.20200000000000001</c:v>
                      </c:pt>
                      <c:pt idx="9">
                        <c:v>0.17</c:v>
                      </c:pt>
                      <c:pt idx="10">
                        <c:v>0.13800000000000001</c:v>
                      </c:pt>
                      <c:pt idx="11">
                        <c:v>0.10400000000000001</c:v>
                      </c:pt>
                      <c:pt idx="12">
                        <c:v>7.0000000000000007E-2</c:v>
                      </c:pt>
                      <c:pt idx="13">
                        <c:v>4.5999999999999999E-2</c:v>
                      </c:pt>
                      <c:pt idx="14">
                        <c:v>0.03</c:v>
                      </c:pt>
                      <c:pt idx="15">
                        <c:v>0.02</c:v>
                      </c:pt>
                      <c:pt idx="16">
                        <c:v>1.2E-2</c:v>
                      </c:pt>
                      <c:pt idx="17">
                        <c:v>6.0000000000000001E-3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Б!$E$56:$E$73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0.14200000000000002</c:v>
                      </c:pt>
                      <c:pt idx="9">
                        <c:v>0.14200000000000002</c:v>
                      </c:pt>
                      <c:pt idx="10">
                        <c:v>0.14400000000000002</c:v>
                      </c:pt>
                      <c:pt idx="11">
                        <c:v>0.14400000000000002</c:v>
                      </c:pt>
                      <c:pt idx="12">
                        <c:v>0.14400000000000002</c:v>
                      </c:pt>
                      <c:pt idx="13">
                        <c:v>0.14599999999999999</c:v>
                      </c:pt>
                      <c:pt idx="14">
                        <c:v>0.14599999999999999</c:v>
                      </c:pt>
                      <c:pt idx="15">
                        <c:v>0.14799999999999999</c:v>
                      </c:pt>
                      <c:pt idx="16">
                        <c:v>0.152</c:v>
                      </c:pt>
                      <c:pt idx="17">
                        <c:v>0.156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100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Б!$D$80:$D$97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0.23600000000000002</c:v>
                      </c:pt>
                      <c:pt idx="1">
                        <c:v>0.23800000000000002</c:v>
                      </c:pt>
                      <c:pt idx="2">
                        <c:v>0.24</c:v>
                      </c:pt>
                      <c:pt idx="3">
                        <c:v>0.24</c:v>
                      </c:pt>
                      <c:pt idx="4">
                        <c:v>0.24</c:v>
                      </c:pt>
                      <c:pt idx="5">
                        <c:v>0.23800000000000002</c:v>
                      </c:pt>
                      <c:pt idx="6">
                        <c:v>0.23600000000000002</c:v>
                      </c:pt>
                      <c:pt idx="7">
                        <c:v>0.22800000000000001</c:v>
                      </c:pt>
                      <c:pt idx="8">
                        <c:v>0.216</c:v>
                      </c:pt>
                      <c:pt idx="9">
                        <c:v>0.19500000000000001</c:v>
                      </c:pt>
                      <c:pt idx="10">
                        <c:v>0.16</c:v>
                      </c:pt>
                      <c:pt idx="11">
                        <c:v>0.14200000000000002</c:v>
                      </c:pt>
                      <c:pt idx="12">
                        <c:v>0.10400000000000001</c:v>
                      </c:pt>
                      <c:pt idx="13">
                        <c:v>0.08</c:v>
                      </c:pt>
                      <c:pt idx="14">
                        <c:v>0.05</c:v>
                      </c:pt>
                      <c:pt idx="15">
                        <c:v>0.03</c:v>
                      </c:pt>
                      <c:pt idx="16">
                        <c:v>0.02</c:v>
                      </c:pt>
                      <c:pt idx="17">
                        <c:v>6.0000000000000001E-3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Б!$E$80:$E$97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0.14799999999999999</c:v>
                      </c:pt>
                      <c:pt idx="9">
                        <c:v>0.15</c:v>
                      </c:pt>
                      <c:pt idx="10">
                        <c:v>0.15</c:v>
                      </c:pt>
                      <c:pt idx="11">
                        <c:v>0.15</c:v>
                      </c:pt>
                      <c:pt idx="12">
                        <c:v>0.152</c:v>
                      </c:pt>
                      <c:pt idx="13">
                        <c:v>0.152</c:v>
                      </c:pt>
                      <c:pt idx="14">
                        <c:v>0.152</c:v>
                      </c:pt>
                      <c:pt idx="15">
                        <c:v>0.156</c:v>
                      </c:pt>
                      <c:pt idx="16">
                        <c:v>0.16</c:v>
                      </c:pt>
                      <c:pt idx="17">
                        <c:v>0.16400000000000001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110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Б!$D$105:$D$124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0.24</c:v>
                      </c:pt>
                      <c:pt idx="1">
                        <c:v>0.24</c:v>
                      </c:pt>
                      <c:pt idx="2">
                        <c:v>0.24</c:v>
                      </c:pt>
                      <c:pt idx="3">
                        <c:v>0.24</c:v>
                      </c:pt>
                      <c:pt idx="4">
                        <c:v>0.24</c:v>
                      </c:pt>
                      <c:pt idx="5">
                        <c:v>0.24</c:v>
                      </c:pt>
                      <c:pt idx="6">
                        <c:v>0.24</c:v>
                      </c:pt>
                      <c:pt idx="7">
                        <c:v>0.23400000000000001</c:v>
                      </c:pt>
                      <c:pt idx="8">
                        <c:v>0.23400000000000001</c:v>
                      </c:pt>
                      <c:pt idx="9">
                        <c:v>0.19</c:v>
                      </c:pt>
                      <c:pt idx="10">
                        <c:v>0.156</c:v>
                      </c:pt>
                      <c:pt idx="11">
                        <c:v>0.13</c:v>
                      </c:pt>
                      <c:pt idx="12">
                        <c:v>5.2000000000000005E-2</c:v>
                      </c:pt>
                      <c:pt idx="13">
                        <c:v>0.11</c:v>
                      </c:pt>
                      <c:pt idx="14">
                        <c:v>7.0000000000000007E-2</c:v>
                      </c:pt>
                      <c:pt idx="15">
                        <c:v>3.7999999999999999E-2</c:v>
                      </c:pt>
                      <c:pt idx="16">
                        <c:v>0.03</c:v>
                      </c:pt>
                      <c:pt idx="17">
                        <c:v>0.02</c:v>
                      </c:pt>
                      <c:pt idx="18">
                        <c:v>8.0000000000000002E-3</c:v>
                      </c:pt>
                      <c:pt idx="19">
                        <c:v>6.0000000000000001E-3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Б!$E$105:$E$124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0.152</c:v>
                      </c:pt>
                      <c:pt idx="9">
                        <c:v>0.156</c:v>
                      </c:pt>
                      <c:pt idx="10">
                        <c:v>0.158</c:v>
                      </c:pt>
                      <c:pt idx="11">
                        <c:v>0.158</c:v>
                      </c:pt>
                      <c:pt idx="12">
                        <c:v>0.16</c:v>
                      </c:pt>
                      <c:pt idx="13">
                        <c:v>0.16</c:v>
                      </c:pt>
                      <c:pt idx="14">
                        <c:v>0.16</c:v>
                      </c:pt>
                      <c:pt idx="15">
                        <c:v>0.16200000000000001</c:v>
                      </c:pt>
                      <c:pt idx="16">
                        <c:v>0.16400000000000001</c:v>
                      </c:pt>
                      <c:pt idx="17">
                        <c:v>0.16800000000000001</c:v>
                      </c:pt>
                      <c:pt idx="18">
                        <c:v>0.17200000000000001</c:v>
                      </c:pt>
                      <c:pt idx="19">
                        <c:v>0.17599999999999999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120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Б!$D$131:$D$151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0.24</c:v>
                      </c:pt>
                      <c:pt idx="1">
                        <c:v>0.24</c:v>
                      </c:pt>
                      <c:pt idx="2">
                        <c:v>0.24</c:v>
                      </c:pt>
                      <c:pt idx="3">
                        <c:v>0.23800000000000002</c:v>
                      </c:pt>
                      <c:pt idx="4">
                        <c:v>0.24</c:v>
                      </c:pt>
                      <c:pt idx="5">
                        <c:v>0.23800000000000002</c:v>
                      </c:pt>
                      <c:pt idx="6">
                        <c:v>0.24</c:v>
                      </c:pt>
                      <c:pt idx="7">
                        <c:v>0.24</c:v>
                      </c:pt>
                      <c:pt idx="8">
                        <c:v>0.23</c:v>
                      </c:pt>
                      <c:pt idx="9">
                        <c:v>0.20800000000000002</c:v>
                      </c:pt>
                      <c:pt idx="10">
                        <c:v>0.17</c:v>
                      </c:pt>
                      <c:pt idx="11">
                        <c:v>0.154</c:v>
                      </c:pt>
                      <c:pt idx="12">
                        <c:v>0.13</c:v>
                      </c:pt>
                      <c:pt idx="13">
                        <c:v>0.114</c:v>
                      </c:pt>
                      <c:pt idx="14">
                        <c:v>8.6000000000000007E-2</c:v>
                      </c:pt>
                      <c:pt idx="15">
                        <c:v>6.6000000000000003E-2</c:v>
                      </c:pt>
                      <c:pt idx="16">
                        <c:v>4.8000000000000001E-2</c:v>
                      </c:pt>
                      <c:pt idx="17">
                        <c:v>0.03</c:v>
                      </c:pt>
                      <c:pt idx="18">
                        <c:v>0.02</c:v>
                      </c:pt>
                      <c:pt idx="19">
                        <c:v>0.01</c:v>
                      </c:pt>
                      <c:pt idx="20">
                        <c:v>8.0000000000000002E-3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Б!$E$131:$E$151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0.16400000000000001</c:v>
                      </c:pt>
                      <c:pt idx="10">
                        <c:v>0.16600000000000001</c:v>
                      </c:pt>
                      <c:pt idx="11">
                        <c:v>0.16600000000000001</c:v>
                      </c:pt>
                      <c:pt idx="12">
                        <c:v>0.16800000000000001</c:v>
                      </c:pt>
                      <c:pt idx="13">
                        <c:v>0.16800000000000001</c:v>
                      </c:pt>
                      <c:pt idx="14">
                        <c:v>0.16800000000000001</c:v>
                      </c:pt>
                      <c:pt idx="15">
                        <c:v>0.16800000000000001</c:v>
                      </c:pt>
                      <c:pt idx="16">
                        <c:v>0.17</c:v>
                      </c:pt>
                      <c:pt idx="17">
                        <c:v>0.17200000000000001</c:v>
                      </c:pt>
                      <c:pt idx="18">
                        <c:v>0.17599999999999999</c:v>
                      </c:pt>
                      <c:pt idx="19">
                        <c:v>0.18</c:v>
                      </c:pt>
                      <c:pt idx="20">
                        <c:v>0.184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608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B,</a:t>
                </a:r>
                <a:r>
                  <a:rPr lang="ru-RU" sz="1200"/>
                  <a:t>мТ</a:t>
                </a:r>
              </a:p>
            </c:rich>
          </c:tx>
          <c:layout>
            <c:manualLayout>
              <c:xMode val="edge"/>
              <c:yMode val="edge"/>
              <c:x val="0.92552852800093699"/>
              <c:y val="0.85071452921899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801360"/>
        <c:crosses val="autoZero"/>
        <c:crossBetween val="midCat"/>
        <c:majorUnit val="1"/>
        <c:minorUnit val="0.1"/>
      </c:valAx>
      <c:valAx>
        <c:axId val="3608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</a:t>
                </a:r>
                <a:r>
                  <a:rPr lang="en-US" sz="800"/>
                  <a:t>a</a:t>
                </a:r>
                <a:r>
                  <a:rPr lang="en-US" sz="1200"/>
                  <a:t>,</a:t>
                </a:r>
                <a:r>
                  <a:rPr lang="ru-RU" sz="1200"/>
                  <a:t>м</a:t>
                </a:r>
                <a:r>
                  <a:rPr lang="en-US" sz="1200"/>
                  <a:t>A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8.7570621468926552E-2"/>
              <c:y val="4.85142383486924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8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V=</a:t>
            </a:r>
            <a:r>
              <a:rPr lang="ru-RU"/>
              <a:t>11</a:t>
            </a:r>
            <a:r>
              <a:rPr lang="en-US"/>
              <a:t>0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335935762267006"/>
          <c:y val="0.16187667704049091"/>
          <c:w val="0.79774054612341816"/>
          <c:h val="0.731616818241801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Б!$F$105:$F$124</c:f>
              <c:numCache>
                <c:formatCode>General</c:formatCode>
                <c:ptCount val="20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3.5000000000000004</c:v>
                </c:pt>
                <c:pt idx="6">
                  <c:v>4.2</c:v>
                </c:pt>
                <c:pt idx="7">
                  <c:v>4.9000000000000004</c:v>
                </c:pt>
                <c:pt idx="8">
                  <c:v>5.32</c:v>
                </c:pt>
                <c:pt idx="9">
                  <c:v>5.4600000000000009</c:v>
                </c:pt>
                <c:pt idx="10">
                  <c:v>5.53</c:v>
                </c:pt>
                <c:pt idx="11">
                  <c:v>5.53</c:v>
                </c:pt>
                <c:pt idx="12">
                  <c:v>5.6000000000000005</c:v>
                </c:pt>
                <c:pt idx="13">
                  <c:v>5.6000000000000005</c:v>
                </c:pt>
                <c:pt idx="14">
                  <c:v>5.6000000000000005</c:v>
                </c:pt>
                <c:pt idx="15">
                  <c:v>5.6700000000000008</c:v>
                </c:pt>
                <c:pt idx="16">
                  <c:v>5.7400000000000011</c:v>
                </c:pt>
                <c:pt idx="17">
                  <c:v>5.8800000000000008</c:v>
                </c:pt>
                <c:pt idx="18">
                  <c:v>6.0200000000000014</c:v>
                </c:pt>
                <c:pt idx="19">
                  <c:v>6.16</c:v>
                </c:pt>
              </c:numCache>
            </c:numRef>
          </c:xVal>
          <c:yVal>
            <c:numRef>
              <c:f>Б!$D$105:$D$124</c:f>
              <c:numCache>
                <c:formatCode>0.00</c:formatCode>
                <c:ptCount val="2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0.23400000000000001</c:v>
                </c:pt>
                <c:pt idx="8">
                  <c:v>0.23400000000000001</c:v>
                </c:pt>
                <c:pt idx="9">
                  <c:v>0.19</c:v>
                </c:pt>
                <c:pt idx="10">
                  <c:v>0.156</c:v>
                </c:pt>
                <c:pt idx="11">
                  <c:v>0.13</c:v>
                </c:pt>
                <c:pt idx="12">
                  <c:v>5.2000000000000005E-2</c:v>
                </c:pt>
                <c:pt idx="13">
                  <c:v>0.11</c:v>
                </c:pt>
                <c:pt idx="14">
                  <c:v>7.0000000000000007E-2</c:v>
                </c:pt>
                <c:pt idx="15">
                  <c:v>3.7999999999999999E-2</c:v>
                </c:pt>
                <c:pt idx="16">
                  <c:v>0.03</c:v>
                </c:pt>
                <c:pt idx="17">
                  <c:v>0.02</c:v>
                </c:pt>
                <c:pt idx="18">
                  <c:v>8.0000000000000002E-3</c:v>
                </c:pt>
                <c:pt idx="19">
                  <c:v>6.0000000000000001E-3</c:v>
                </c:pt>
              </c:numCache>
            </c:numRef>
          </c:yVal>
          <c:smooth val="0"/>
        </c:ser>
        <c:ser>
          <c:idx val="6"/>
          <c:order val="6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Б!$P$106:$P$107</c:f>
              <c:numCache>
                <c:formatCode>General</c:formatCode>
                <c:ptCount val="2"/>
                <c:pt idx="0">
                  <c:v>5.55</c:v>
                </c:pt>
                <c:pt idx="1">
                  <c:v>5.55</c:v>
                </c:pt>
              </c:numCache>
            </c:numRef>
          </c:xVal>
          <c:yVal>
            <c:numRef>
              <c:f>Б!$Q$106:$Q$107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53488"/>
        <c:axId val="360753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80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Б!$D$33:$D$50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0.24</c:v>
                      </c:pt>
                      <c:pt idx="1">
                        <c:v>0.23800000000000002</c:v>
                      </c:pt>
                      <c:pt idx="2">
                        <c:v>0.23800000000000002</c:v>
                      </c:pt>
                      <c:pt idx="3">
                        <c:v>0.23400000000000001</c:v>
                      </c:pt>
                      <c:pt idx="4">
                        <c:v>0.23400000000000001</c:v>
                      </c:pt>
                      <c:pt idx="5">
                        <c:v>0.23</c:v>
                      </c:pt>
                      <c:pt idx="6">
                        <c:v>0.23</c:v>
                      </c:pt>
                      <c:pt idx="7">
                        <c:v>6.8000000000000005E-2</c:v>
                      </c:pt>
                      <c:pt idx="8">
                        <c:v>0.218</c:v>
                      </c:pt>
                      <c:pt idx="9">
                        <c:v>0.2</c:v>
                      </c:pt>
                      <c:pt idx="10">
                        <c:v>0.14000000000000001</c:v>
                      </c:pt>
                      <c:pt idx="11">
                        <c:v>5.8000000000000003E-2</c:v>
                      </c:pt>
                      <c:pt idx="12">
                        <c:v>4.3999999999999997E-2</c:v>
                      </c:pt>
                      <c:pt idx="13">
                        <c:v>0.03</c:v>
                      </c:pt>
                      <c:pt idx="14">
                        <c:v>0.02</c:v>
                      </c:pt>
                      <c:pt idx="15">
                        <c:v>1.4E-2</c:v>
                      </c:pt>
                      <c:pt idx="16">
                        <c:v>0.01</c:v>
                      </c:pt>
                      <c:pt idx="17">
                        <c:v>0.11600000000000001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Б!$E$33:$E$50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0.13400000000000001</c:v>
                      </c:pt>
                      <c:pt idx="8">
                        <c:v>0.13200000000000001</c:v>
                      </c:pt>
                      <c:pt idx="9">
                        <c:v>0.13200000000000001</c:v>
                      </c:pt>
                      <c:pt idx="10">
                        <c:v>0.13200000000000001</c:v>
                      </c:pt>
                      <c:pt idx="11">
                        <c:v>0.13400000000000001</c:v>
                      </c:pt>
                      <c:pt idx="12">
                        <c:v>0.13600000000000001</c:v>
                      </c:pt>
                      <c:pt idx="13">
                        <c:v>0.13600000000000001</c:v>
                      </c:pt>
                      <c:pt idx="14">
                        <c:v>0.13800000000000001</c:v>
                      </c:pt>
                      <c:pt idx="15">
                        <c:v>0.14000000000000001</c:v>
                      </c:pt>
                      <c:pt idx="16">
                        <c:v>0.14400000000000002</c:v>
                      </c:pt>
                      <c:pt idx="17">
                        <c:v>0.13200000000000001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90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Б!$D$56:$D$73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0.23200000000000001</c:v>
                      </c:pt>
                      <c:pt idx="1">
                        <c:v>0.23800000000000002</c:v>
                      </c:pt>
                      <c:pt idx="2">
                        <c:v>0.23800000000000002</c:v>
                      </c:pt>
                      <c:pt idx="3">
                        <c:v>0.23800000000000002</c:v>
                      </c:pt>
                      <c:pt idx="4">
                        <c:v>0.23800000000000002</c:v>
                      </c:pt>
                      <c:pt idx="5">
                        <c:v>0.23800000000000002</c:v>
                      </c:pt>
                      <c:pt idx="6">
                        <c:v>0.23800000000000002</c:v>
                      </c:pt>
                      <c:pt idx="7">
                        <c:v>0.222</c:v>
                      </c:pt>
                      <c:pt idx="8">
                        <c:v>0.20200000000000001</c:v>
                      </c:pt>
                      <c:pt idx="9">
                        <c:v>0.17</c:v>
                      </c:pt>
                      <c:pt idx="10">
                        <c:v>0.13800000000000001</c:v>
                      </c:pt>
                      <c:pt idx="11">
                        <c:v>0.10400000000000001</c:v>
                      </c:pt>
                      <c:pt idx="12">
                        <c:v>7.0000000000000007E-2</c:v>
                      </c:pt>
                      <c:pt idx="13">
                        <c:v>4.5999999999999999E-2</c:v>
                      </c:pt>
                      <c:pt idx="14">
                        <c:v>0.03</c:v>
                      </c:pt>
                      <c:pt idx="15">
                        <c:v>0.02</c:v>
                      </c:pt>
                      <c:pt idx="16">
                        <c:v>1.2E-2</c:v>
                      </c:pt>
                      <c:pt idx="17">
                        <c:v>6.0000000000000001E-3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Б!$E$56:$E$73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0.14200000000000002</c:v>
                      </c:pt>
                      <c:pt idx="9">
                        <c:v>0.14200000000000002</c:v>
                      </c:pt>
                      <c:pt idx="10">
                        <c:v>0.14400000000000002</c:v>
                      </c:pt>
                      <c:pt idx="11">
                        <c:v>0.14400000000000002</c:v>
                      </c:pt>
                      <c:pt idx="12">
                        <c:v>0.14400000000000002</c:v>
                      </c:pt>
                      <c:pt idx="13">
                        <c:v>0.14599999999999999</c:v>
                      </c:pt>
                      <c:pt idx="14">
                        <c:v>0.14599999999999999</c:v>
                      </c:pt>
                      <c:pt idx="15">
                        <c:v>0.14799999999999999</c:v>
                      </c:pt>
                      <c:pt idx="16">
                        <c:v>0.152</c:v>
                      </c:pt>
                      <c:pt idx="17">
                        <c:v>0.156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100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Б!$D$80:$D$97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0.23600000000000002</c:v>
                      </c:pt>
                      <c:pt idx="1">
                        <c:v>0.23800000000000002</c:v>
                      </c:pt>
                      <c:pt idx="2">
                        <c:v>0.24</c:v>
                      </c:pt>
                      <c:pt idx="3">
                        <c:v>0.24</c:v>
                      </c:pt>
                      <c:pt idx="4">
                        <c:v>0.24</c:v>
                      </c:pt>
                      <c:pt idx="5">
                        <c:v>0.23800000000000002</c:v>
                      </c:pt>
                      <c:pt idx="6">
                        <c:v>0.23600000000000002</c:v>
                      </c:pt>
                      <c:pt idx="7">
                        <c:v>0.22800000000000001</c:v>
                      </c:pt>
                      <c:pt idx="8">
                        <c:v>0.216</c:v>
                      </c:pt>
                      <c:pt idx="9">
                        <c:v>0.19500000000000001</c:v>
                      </c:pt>
                      <c:pt idx="10">
                        <c:v>0.16</c:v>
                      </c:pt>
                      <c:pt idx="11">
                        <c:v>0.14200000000000002</c:v>
                      </c:pt>
                      <c:pt idx="12">
                        <c:v>0.10400000000000001</c:v>
                      </c:pt>
                      <c:pt idx="13">
                        <c:v>0.08</c:v>
                      </c:pt>
                      <c:pt idx="14">
                        <c:v>0.05</c:v>
                      </c:pt>
                      <c:pt idx="15">
                        <c:v>0.03</c:v>
                      </c:pt>
                      <c:pt idx="16">
                        <c:v>0.02</c:v>
                      </c:pt>
                      <c:pt idx="17">
                        <c:v>6.0000000000000001E-3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Б!$E$80:$E$97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0.14799999999999999</c:v>
                      </c:pt>
                      <c:pt idx="9">
                        <c:v>0.15</c:v>
                      </c:pt>
                      <c:pt idx="10">
                        <c:v>0.15</c:v>
                      </c:pt>
                      <c:pt idx="11">
                        <c:v>0.15</c:v>
                      </c:pt>
                      <c:pt idx="12">
                        <c:v>0.152</c:v>
                      </c:pt>
                      <c:pt idx="13">
                        <c:v>0.152</c:v>
                      </c:pt>
                      <c:pt idx="14">
                        <c:v>0.152</c:v>
                      </c:pt>
                      <c:pt idx="15">
                        <c:v>0.156</c:v>
                      </c:pt>
                      <c:pt idx="16">
                        <c:v>0.16</c:v>
                      </c:pt>
                      <c:pt idx="17">
                        <c:v>0.16400000000000001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110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Б!$D$105:$D$124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0.24</c:v>
                      </c:pt>
                      <c:pt idx="1">
                        <c:v>0.24</c:v>
                      </c:pt>
                      <c:pt idx="2">
                        <c:v>0.24</c:v>
                      </c:pt>
                      <c:pt idx="3">
                        <c:v>0.24</c:v>
                      </c:pt>
                      <c:pt idx="4">
                        <c:v>0.24</c:v>
                      </c:pt>
                      <c:pt idx="5">
                        <c:v>0.24</c:v>
                      </c:pt>
                      <c:pt idx="6">
                        <c:v>0.24</c:v>
                      </c:pt>
                      <c:pt idx="7">
                        <c:v>0.23400000000000001</c:v>
                      </c:pt>
                      <c:pt idx="8">
                        <c:v>0.23400000000000001</c:v>
                      </c:pt>
                      <c:pt idx="9">
                        <c:v>0.19</c:v>
                      </c:pt>
                      <c:pt idx="10">
                        <c:v>0.156</c:v>
                      </c:pt>
                      <c:pt idx="11">
                        <c:v>0.13</c:v>
                      </c:pt>
                      <c:pt idx="12">
                        <c:v>5.2000000000000005E-2</c:v>
                      </c:pt>
                      <c:pt idx="13">
                        <c:v>0.11</c:v>
                      </c:pt>
                      <c:pt idx="14">
                        <c:v>7.0000000000000007E-2</c:v>
                      </c:pt>
                      <c:pt idx="15">
                        <c:v>3.7999999999999999E-2</c:v>
                      </c:pt>
                      <c:pt idx="16">
                        <c:v>0.03</c:v>
                      </c:pt>
                      <c:pt idx="17">
                        <c:v>0.02</c:v>
                      </c:pt>
                      <c:pt idx="18">
                        <c:v>8.0000000000000002E-3</c:v>
                      </c:pt>
                      <c:pt idx="19">
                        <c:v>6.0000000000000001E-3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Б!$E$105:$E$124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0.152</c:v>
                      </c:pt>
                      <c:pt idx="9">
                        <c:v>0.156</c:v>
                      </c:pt>
                      <c:pt idx="10">
                        <c:v>0.158</c:v>
                      </c:pt>
                      <c:pt idx="11">
                        <c:v>0.158</c:v>
                      </c:pt>
                      <c:pt idx="12">
                        <c:v>0.16</c:v>
                      </c:pt>
                      <c:pt idx="13">
                        <c:v>0.16</c:v>
                      </c:pt>
                      <c:pt idx="14">
                        <c:v>0.16</c:v>
                      </c:pt>
                      <c:pt idx="15">
                        <c:v>0.16200000000000001</c:v>
                      </c:pt>
                      <c:pt idx="16">
                        <c:v>0.16400000000000001</c:v>
                      </c:pt>
                      <c:pt idx="17">
                        <c:v>0.16800000000000001</c:v>
                      </c:pt>
                      <c:pt idx="18">
                        <c:v>0.17200000000000001</c:v>
                      </c:pt>
                      <c:pt idx="19">
                        <c:v>0.17599999999999999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120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Б!$D$131:$D$151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0.24</c:v>
                      </c:pt>
                      <c:pt idx="1">
                        <c:v>0.24</c:v>
                      </c:pt>
                      <c:pt idx="2">
                        <c:v>0.24</c:v>
                      </c:pt>
                      <c:pt idx="3">
                        <c:v>0.23800000000000002</c:v>
                      </c:pt>
                      <c:pt idx="4">
                        <c:v>0.24</c:v>
                      </c:pt>
                      <c:pt idx="5">
                        <c:v>0.23800000000000002</c:v>
                      </c:pt>
                      <c:pt idx="6">
                        <c:v>0.24</c:v>
                      </c:pt>
                      <c:pt idx="7">
                        <c:v>0.24</c:v>
                      </c:pt>
                      <c:pt idx="8">
                        <c:v>0.23</c:v>
                      </c:pt>
                      <c:pt idx="9">
                        <c:v>0.20800000000000002</c:v>
                      </c:pt>
                      <c:pt idx="10">
                        <c:v>0.17</c:v>
                      </c:pt>
                      <c:pt idx="11">
                        <c:v>0.154</c:v>
                      </c:pt>
                      <c:pt idx="12">
                        <c:v>0.13</c:v>
                      </c:pt>
                      <c:pt idx="13">
                        <c:v>0.114</c:v>
                      </c:pt>
                      <c:pt idx="14">
                        <c:v>8.6000000000000007E-2</c:v>
                      </c:pt>
                      <c:pt idx="15">
                        <c:v>6.6000000000000003E-2</c:v>
                      </c:pt>
                      <c:pt idx="16">
                        <c:v>4.8000000000000001E-2</c:v>
                      </c:pt>
                      <c:pt idx="17">
                        <c:v>0.03</c:v>
                      </c:pt>
                      <c:pt idx="18">
                        <c:v>0.02</c:v>
                      </c:pt>
                      <c:pt idx="19">
                        <c:v>0.01</c:v>
                      </c:pt>
                      <c:pt idx="20">
                        <c:v>8.0000000000000002E-3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Б!$E$131:$E$151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0.16400000000000001</c:v>
                      </c:pt>
                      <c:pt idx="10">
                        <c:v>0.16600000000000001</c:v>
                      </c:pt>
                      <c:pt idx="11">
                        <c:v>0.16600000000000001</c:v>
                      </c:pt>
                      <c:pt idx="12">
                        <c:v>0.16800000000000001</c:v>
                      </c:pt>
                      <c:pt idx="13">
                        <c:v>0.16800000000000001</c:v>
                      </c:pt>
                      <c:pt idx="14">
                        <c:v>0.16800000000000001</c:v>
                      </c:pt>
                      <c:pt idx="15">
                        <c:v>0.16800000000000001</c:v>
                      </c:pt>
                      <c:pt idx="16">
                        <c:v>0.17</c:v>
                      </c:pt>
                      <c:pt idx="17">
                        <c:v>0.17200000000000001</c:v>
                      </c:pt>
                      <c:pt idx="18">
                        <c:v>0.17599999999999999</c:v>
                      </c:pt>
                      <c:pt idx="19">
                        <c:v>0.18</c:v>
                      </c:pt>
                      <c:pt idx="20">
                        <c:v>0.184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607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B,</a:t>
                </a:r>
                <a:r>
                  <a:rPr lang="ru-RU" sz="1200"/>
                  <a:t>мТ</a:t>
                </a:r>
              </a:p>
            </c:rich>
          </c:tx>
          <c:layout>
            <c:manualLayout>
              <c:xMode val="edge"/>
              <c:yMode val="edge"/>
              <c:x val="0.92552852800093699"/>
              <c:y val="0.85071452921899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753880"/>
        <c:crosses val="autoZero"/>
        <c:crossBetween val="midCat"/>
        <c:majorUnit val="1"/>
        <c:minorUnit val="0.1"/>
      </c:valAx>
      <c:valAx>
        <c:axId val="3607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</a:t>
                </a:r>
                <a:r>
                  <a:rPr lang="en-US" sz="800"/>
                  <a:t>a</a:t>
                </a:r>
                <a:r>
                  <a:rPr lang="en-US" sz="1200"/>
                  <a:t>,</a:t>
                </a:r>
                <a:r>
                  <a:rPr lang="ru-RU" sz="1200"/>
                  <a:t>м</a:t>
                </a:r>
                <a:r>
                  <a:rPr lang="en-US" sz="1200"/>
                  <a:t>A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8.7570621468926552E-2"/>
              <c:y val="4.85142383486924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75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V=</a:t>
            </a:r>
            <a:r>
              <a:rPr lang="ru-RU"/>
              <a:t>12</a:t>
            </a:r>
            <a:r>
              <a:rPr lang="en-US"/>
              <a:t>0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335935762267006"/>
          <c:y val="0.16187667704049091"/>
          <c:w val="0.79774054612341816"/>
          <c:h val="0.731616818241801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Б!$F$131:$F$151</c:f>
              <c:numCache>
                <c:formatCode>General</c:formatCode>
                <c:ptCount val="21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3.5000000000000004</c:v>
                </c:pt>
                <c:pt idx="6">
                  <c:v>4.2</c:v>
                </c:pt>
                <c:pt idx="7">
                  <c:v>4.9000000000000004</c:v>
                </c:pt>
                <c:pt idx="8">
                  <c:v>5.6000000000000005</c:v>
                </c:pt>
                <c:pt idx="9">
                  <c:v>5.7400000000000011</c:v>
                </c:pt>
                <c:pt idx="10">
                  <c:v>5.8100000000000005</c:v>
                </c:pt>
                <c:pt idx="11">
                  <c:v>5.8100000000000005</c:v>
                </c:pt>
                <c:pt idx="12">
                  <c:v>5.8800000000000008</c:v>
                </c:pt>
                <c:pt idx="13">
                  <c:v>5.8800000000000008</c:v>
                </c:pt>
                <c:pt idx="14">
                  <c:v>5.8800000000000008</c:v>
                </c:pt>
                <c:pt idx="15">
                  <c:v>5.8800000000000008</c:v>
                </c:pt>
                <c:pt idx="16">
                  <c:v>5.9500000000000011</c:v>
                </c:pt>
                <c:pt idx="17">
                  <c:v>6.0200000000000014</c:v>
                </c:pt>
                <c:pt idx="18">
                  <c:v>6.16</c:v>
                </c:pt>
                <c:pt idx="19">
                  <c:v>6.3</c:v>
                </c:pt>
                <c:pt idx="20">
                  <c:v>6.44</c:v>
                </c:pt>
              </c:numCache>
            </c:numRef>
          </c:xVal>
          <c:yVal>
            <c:numRef>
              <c:f>Б!$D$131:$D$151</c:f>
              <c:numCache>
                <c:formatCode>0.00</c:formatCode>
                <c:ptCount val="2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0.23800000000000002</c:v>
                </c:pt>
                <c:pt idx="4">
                  <c:v>0.24</c:v>
                </c:pt>
                <c:pt idx="5">
                  <c:v>0.23800000000000002</c:v>
                </c:pt>
                <c:pt idx="6">
                  <c:v>0.24</c:v>
                </c:pt>
                <c:pt idx="7">
                  <c:v>0.24</c:v>
                </c:pt>
                <c:pt idx="8">
                  <c:v>0.23</c:v>
                </c:pt>
                <c:pt idx="9">
                  <c:v>0.20800000000000002</c:v>
                </c:pt>
                <c:pt idx="10">
                  <c:v>0.17</c:v>
                </c:pt>
                <c:pt idx="11">
                  <c:v>0.154</c:v>
                </c:pt>
                <c:pt idx="12">
                  <c:v>0.13</c:v>
                </c:pt>
                <c:pt idx="13">
                  <c:v>0.114</c:v>
                </c:pt>
                <c:pt idx="14">
                  <c:v>8.6000000000000007E-2</c:v>
                </c:pt>
                <c:pt idx="15">
                  <c:v>6.6000000000000003E-2</c:v>
                </c:pt>
                <c:pt idx="16">
                  <c:v>4.8000000000000001E-2</c:v>
                </c:pt>
                <c:pt idx="17">
                  <c:v>0.03</c:v>
                </c:pt>
                <c:pt idx="18">
                  <c:v>0.02</c:v>
                </c:pt>
                <c:pt idx="19">
                  <c:v>0.01</c:v>
                </c:pt>
                <c:pt idx="20">
                  <c:v>8.0000000000000002E-3</c:v>
                </c:pt>
              </c:numCache>
            </c:numRef>
          </c:yVal>
          <c:smooth val="0"/>
        </c:ser>
        <c:ser>
          <c:idx val="6"/>
          <c:order val="6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Б!$O$129:$O$130</c:f>
              <c:numCache>
                <c:formatCode>General</c:formatCode>
                <c:ptCount val="2"/>
                <c:pt idx="0">
                  <c:v>5.9</c:v>
                </c:pt>
                <c:pt idx="1">
                  <c:v>5.9</c:v>
                </c:pt>
              </c:numCache>
            </c:numRef>
          </c:xVal>
          <c:yVal>
            <c:numRef>
              <c:f>Б!$P$129:$P$130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41768"/>
        <c:axId val="360757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80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Б!$D$33:$D$50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0.24</c:v>
                      </c:pt>
                      <c:pt idx="1">
                        <c:v>0.23800000000000002</c:v>
                      </c:pt>
                      <c:pt idx="2">
                        <c:v>0.23800000000000002</c:v>
                      </c:pt>
                      <c:pt idx="3">
                        <c:v>0.23400000000000001</c:v>
                      </c:pt>
                      <c:pt idx="4">
                        <c:v>0.23400000000000001</c:v>
                      </c:pt>
                      <c:pt idx="5">
                        <c:v>0.23</c:v>
                      </c:pt>
                      <c:pt idx="6">
                        <c:v>0.23</c:v>
                      </c:pt>
                      <c:pt idx="7">
                        <c:v>6.8000000000000005E-2</c:v>
                      </c:pt>
                      <c:pt idx="8">
                        <c:v>0.218</c:v>
                      </c:pt>
                      <c:pt idx="9">
                        <c:v>0.2</c:v>
                      </c:pt>
                      <c:pt idx="10">
                        <c:v>0.14000000000000001</c:v>
                      </c:pt>
                      <c:pt idx="11">
                        <c:v>5.8000000000000003E-2</c:v>
                      </c:pt>
                      <c:pt idx="12">
                        <c:v>4.3999999999999997E-2</c:v>
                      </c:pt>
                      <c:pt idx="13">
                        <c:v>0.03</c:v>
                      </c:pt>
                      <c:pt idx="14">
                        <c:v>0.02</c:v>
                      </c:pt>
                      <c:pt idx="15">
                        <c:v>1.4E-2</c:v>
                      </c:pt>
                      <c:pt idx="16">
                        <c:v>0.01</c:v>
                      </c:pt>
                      <c:pt idx="17">
                        <c:v>0.11600000000000001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Б!$E$33:$E$50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0.13400000000000001</c:v>
                      </c:pt>
                      <c:pt idx="8">
                        <c:v>0.13200000000000001</c:v>
                      </c:pt>
                      <c:pt idx="9">
                        <c:v>0.13200000000000001</c:v>
                      </c:pt>
                      <c:pt idx="10">
                        <c:v>0.13200000000000001</c:v>
                      </c:pt>
                      <c:pt idx="11">
                        <c:v>0.13400000000000001</c:v>
                      </c:pt>
                      <c:pt idx="12">
                        <c:v>0.13600000000000001</c:v>
                      </c:pt>
                      <c:pt idx="13">
                        <c:v>0.13600000000000001</c:v>
                      </c:pt>
                      <c:pt idx="14">
                        <c:v>0.13800000000000001</c:v>
                      </c:pt>
                      <c:pt idx="15">
                        <c:v>0.14000000000000001</c:v>
                      </c:pt>
                      <c:pt idx="16">
                        <c:v>0.14400000000000002</c:v>
                      </c:pt>
                      <c:pt idx="17">
                        <c:v>0.13200000000000001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90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Б!$D$56:$D$73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0.23200000000000001</c:v>
                      </c:pt>
                      <c:pt idx="1">
                        <c:v>0.23800000000000002</c:v>
                      </c:pt>
                      <c:pt idx="2">
                        <c:v>0.23800000000000002</c:v>
                      </c:pt>
                      <c:pt idx="3">
                        <c:v>0.23800000000000002</c:v>
                      </c:pt>
                      <c:pt idx="4">
                        <c:v>0.23800000000000002</c:v>
                      </c:pt>
                      <c:pt idx="5">
                        <c:v>0.23800000000000002</c:v>
                      </c:pt>
                      <c:pt idx="6">
                        <c:v>0.23800000000000002</c:v>
                      </c:pt>
                      <c:pt idx="7">
                        <c:v>0.222</c:v>
                      </c:pt>
                      <c:pt idx="8">
                        <c:v>0.20200000000000001</c:v>
                      </c:pt>
                      <c:pt idx="9">
                        <c:v>0.17</c:v>
                      </c:pt>
                      <c:pt idx="10">
                        <c:v>0.13800000000000001</c:v>
                      </c:pt>
                      <c:pt idx="11">
                        <c:v>0.10400000000000001</c:v>
                      </c:pt>
                      <c:pt idx="12">
                        <c:v>7.0000000000000007E-2</c:v>
                      </c:pt>
                      <c:pt idx="13">
                        <c:v>4.5999999999999999E-2</c:v>
                      </c:pt>
                      <c:pt idx="14">
                        <c:v>0.03</c:v>
                      </c:pt>
                      <c:pt idx="15">
                        <c:v>0.02</c:v>
                      </c:pt>
                      <c:pt idx="16">
                        <c:v>1.2E-2</c:v>
                      </c:pt>
                      <c:pt idx="17">
                        <c:v>6.0000000000000001E-3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Б!$E$56:$E$73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0.14200000000000002</c:v>
                      </c:pt>
                      <c:pt idx="9">
                        <c:v>0.14200000000000002</c:v>
                      </c:pt>
                      <c:pt idx="10">
                        <c:v>0.14400000000000002</c:v>
                      </c:pt>
                      <c:pt idx="11">
                        <c:v>0.14400000000000002</c:v>
                      </c:pt>
                      <c:pt idx="12">
                        <c:v>0.14400000000000002</c:v>
                      </c:pt>
                      <c:pt idx="13">
                        <c:v>0.14599999999999999</c:v>
                      </c:pt>
                      <c:pt idx="14">
                        <c:v>0.14599999999999999</c:v>
                      </c:pt>
                      <c:pt idx="15">
                        <c:v>0.14799999999999999</c:v>
                      </c:pt>
                      <c:pt idx="16">
                        <c:v>0.152</c:v>
                      </c:pt>
                      <c:pt idx="17">
                        <c:v>0.156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100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Б!$D$80:$D$97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0.23600000000000002</c:v>
                      </c:pt>
                      <c:pt idx="1">
                        <c:v>0.23800000000000002</c:v>
                      </c:pt>
                      <c:pt idx="2">
                        <c:v>0.24</c:v>
                      </c:pt>
                      <c:pt idx="3">
                        <c:v>0.24</c:v>
                      </c:pt>
                      <c:pt idx="4">
                        <c:v>0.24</c:v>
                      </c:pt>
                      <c:pt idx="5">
                        <c:v>0.23800000000000002</c:v>
                      </c:pt>
                      <c:pt idx="6">
                        <c:v>0.23600000000000002</c:v>
                      </c:pt>
                      <c:pt idx="7">
                        <c:v>0.22800000000000001</c:v>
                      </c:pt>
                      <c:pt idx="8">
                        <c:v>0.216</c:v>
                      </c:pt>
                      <c:pt idx="9">
                        <c:v>0.19500000000000001</c:v>
                      </c:pt>
                      <c:pt idx="10">
                        <c:v>0.16</c:v>
                      </c:pt>
                      <c:pt idx="11">
                        <c:v>0.14200000000000002</c:v>
                      </c:pt>
                      <c:pt idx="12">
                        <c:v>0.10400000000000001</c:v>
                      </c:pt>
                      <c:pt idx="13">
                        <c:v>0.08</c:v>
                      </c:pt>
                      <c:pt idx="14">
                        <c:v>0.05</c:v>
                      </c:pt>
                      <c:pt idx="15">
                        <c:v>0.03</c:v>
                      </c:pt>
                      <c:pt idx="16">
                        <c:v>0.02</c:v>
                      </c:pt>
                      <c:pt idx="17">
                        <c:v>6.0000000000000001E-3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Б!$E$80:$E$97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0.14799999999999999</c:v>
                      </c:pt>
                      <c:pt idx="9">
                        <c:v>0.15</c:v>
                      </c:pt>
                      <c:pt idx="10">
                        <c:v>0.15</c:v>
                      </c:pt>
                      <c:pt idx="11">
                        <c:v>0.15</c:v>
                      </c:pt>
                      <c:pt idx="12">
                        <c:v>0.152</c:v>
                      </c:pt>
                      <c:pt idx="13">
                        <c:v>0.152</c:v>
                      </c:pt>
                      <c:pt idx="14">
                        <c:v>0.152</c:v>
                      </c:pt>
                      <c:pt idx="15">
                        <c:v>0.156</c:v>
                      </c:pt>
                      <c:pt idx="16">
                        <c:v>0.16</c:v>
                      </c:pt>
                      <c:pt idx="17">
                        <c:v>0.16400000000000001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110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Б!$D$105:$D$124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0.24</c:v>
                      </c:pt>
                      <c:pt idx="1">
                        <c:v>0.24</c:v>
                      </c:pt>
                      <c:pt idx="2">
                        <c:v>0.24</c:v>
                      </c:pt>
                      <c:pt idx="3">
                        <c:v>0.24</c:v>
                      </c:pt>
                      <c:pt idx="4">
                        <c:v>0.24</c:v>
                      </c:pt>
                      <c:pt idx="5">
                        <c:v>0.24</c:v>
                      </c:pt>
                      <c:pt idx="6">
                        <c:v>0.24</c:v>
                      </c:pt>
                      <c:pt idx="7">
                        <c:v>0.23400000000000001</c:v>
                      </c:pt>
                      <c:pt idx="8">
                        <c:v>0.23400000000000001</c:v>
                      </c:pt>
                      <c:pt idx="9">
                        <c:v>0.19</c:v>
                      </c:pt>
                      <c:pt idx="10">
                        <c:v>0.156</c:v>
                      </c:pt>
                      <c:pt idx="11">
                        <c:v>0.13</c:v>
                      </c:pt>
                      <c:pt idx="12">
                        <c:v>5.2000000000000005E-2</c:v>
                      </c:pt>
                      <c:pt idx="13">
                        <c:v>0.11</c:v>
                      </c:pt>
                      <c:pt idx="14">
                        <c:v>7.0000000000000007E-2</c:v>
                      </c:pt>
                      <c:pt idx="15">
                        <c:v>3.7999999999999999E-2</c:v>
                      </c:pt>
                      <c:pt idx="16">
                        <c:v>0.03</c:v>
                      </c:pt>
                      <c:pt idx="17">
                        <c:v>0.02</c:v>
                      </c:pt>
                      <c:pt idx="18">
                        <c:v>8.0000000000000002E-3</c:v>
                      </c:pt>
                      <c:pt idx="19">
                        <c:v>6.0000000000000001E-3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Б!$E$105:$E$124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0.152</c:v>
                      </c:pt>
                      <c:pt idx="9">
                        <c:v>0.156</c:v>
                      </c:pt>
                      <c:pt idx="10">
                        <c:v>0.158</c:v>
                      </c:pt>
                      <c:pt idx="11">
                        <c:v>0.158</c:v>
                      </c:pt>
                      <c:pt idx="12">
                        <c:v>0.16</c:v>
                      </c:pt>
                      <c:pt idx="13">
                        <c:v>0.16</c:v>
                      </c:pt>
                      <c:pt idx="14">
                        <c:v>0.16</c:v>
                      </c:pt>
                      <c:pt idx="15">
                        <c:v>0.16200000000000001</c:v>
                      </c:pt>
                      <c:pt idx="16">
                        <c:v>0.16400000000000001</c:v>
                      </c:pt>
                      <c:pt idx="17">
                        <c:v>0.16800000000000001</c:v>
                      </c:pt>
                      <c:pt idx="18">
                        <c:v>0.17200000000000001</c:v>
                      </c:pt>
                      <c:pt idx="19">
                        <c:v>0.17599999999999999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120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Б!$D$131:$D$151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0.24</c:v>
                      </c:pt>
                      <c:pt idx="1">
                        <c:v>0.24</c:v>
                      </c:pt>
                      <c:pt idx="2">
                        <c:v>0.24</c:v>
                      </c:pt>
                      <c:pt idx="3">
                        <c:v>0.23800000000000002</c:v>
                      </c:pt>
                      <c:pt idx="4">
                        <c:v>0.24</c:v>
                      </c:pt>
                      <c:pt idx="5">
                        <c:v>0.23800000000000002</c:v>
                      </c:pt>
                      <c:pt idx="6">
                        <c:v>0.24</c:v>
                      </c:pt>
                      <c:pt idx="7">
                        <c:v>0.24</c:v>
                      </c:pt>
                      <c:pt idx="8">
                        <c:v>0.23</c:v>
                      </c:pt>
                      <c:pt idx="9">
                        <c:v>0.20800000000000002</c:v>
                      </c:pt>
                      <c:pt idx="10">
                        <c:v>0.17</c:v>
                      </c:pt>
                      <c:pt idx="11">
                        <c:v>0.154</c:v>
                      </c:pt>
                      <c:pt idx="12">
                        <c:v>0.13</c:v>
                      </c:pt>
                      <c:pt idx="13">
                        <c:v>0.114</c:v>
                      </c:pt>
                      <c:pt idx="14">
                        <c:v>8.6000000000000007E-2</c:v>
                      </c:pt>
                      <c:pt idx="15">
                        <c:v>6.6000000000000003E-2</c:v>
                      </c:pt>
                      <c:pt idx="16">
                        <c:v>4.8000000000000001E-2</c:v>
                      </c:pt>
                      <c:pt idx="17">
                        <c:v>0.03</c:v>
                      </c:pt>
                      <c:pt idx="18">
                        <c:v>0.02</c:v>
                      </c:pt>
                      <c:pt idx="19">
                        <c:v>0.01</c:v>
                      </c:pt>
                      <c:pt idx="20">
                        <c:v>8.0000000000000002E-3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Б!$E$131:$E$151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0.16400000000000001</c:v>
                      </c:pt>
                      <c:pt idx="10">
                        <c:v>0.16600000000000001</c:v>
                      </c:pt>
                      <c:pt idx="11">
                        <c:v>0.16600000000000001</c:v>
                      </c:pt>
                      <c:pt idx="12">
                        <c:v>0.16800000000000001</c:v>
                      </c:pt>
                      <c:pt idx="13">
                        <c:v>0.16800000000000001</c:v>
                      </c:pt>
                      <c:pt idx="14">
                        <c:v>0.16800000000000001</c:v>
                      </c:pt>
                      <c:pt idx="15">
                        <c:v>0.16800000000000001</c:v>
                      </c:pt>
                      <c:pt idx="16">
                        <c:v>0.17</c:v>
                      </c:pt>
                      <c:pt idx="17">
                        <c:v>0.17200000000000001</c:v>
                      </c:pt>
                      <c:pt idx="18">
                        <c:v>0.17599999999999999</c:v>
                      </c:pt>
                      <c:pt idx="19">
                        <c:v>0.18</c:v>
                      </c:pt>
                      <c:pt idx="20">
                        <c:v>0.184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6064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B,</a:t>
                </a:r>
                <a:r>
                  <a:rPr lang="ru-RU" sz="1200"/>
                  <a:t>мТ</a:t>
                </a:r>
              </a:p>
            </c:rich>
          </c:tx>
          <c:layout>
            <c:manualLayout>
              <c:xMode val="edge"/>
              <c:yMode val="edge"/>
              <c:x val="0.92552852800093699"/>
              <c:y val="0.85071452921899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757016"/>
        <c:crosses val="autoZero"/>
        <c:crossBetween val="midCat"/>
        <c:majorUnit val="1"/>
        <c:minorUnit val="0.1"/>
      </c:valAx>
      <c:valAx>
        <c:axId val="3607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</a:t>
                </a:r>
                <a:r>
                  <a:rPr lang="en-US" sz="800"/>
                  <a:t>a</a:t>
                </a:r>
                <a:r>
                  <a:rPr lang="en-US" sz="1200"/>
                  <a:t>,</a:t>
                </a:r>
                <a:r>
                  <a:rPr lang="ru-RU" sz="1200"/>
                  <a:t>м</a:t>
                </a:r>
                <a:r>
                  <a:rPr lang="en-US" sz="1200"/>
                  <a:t>A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8.7570621468926552E-2"/>
              <c:y val="4.85142383486924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4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ru-RU" sz="1000"/>
              <a:t>кр</a:t>
            </a:r>
            <a:r>
              <a:rPr lang="ru-RU" sz="1400"/>
              <a:t>²,(мТ)² от </a:t>
            </a:r>
            <a:r>
              <a:rPr lang="en-US"/>
              <a:t>V, B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8344706911636045E-2"/>
                  <c:y val="6.54428111500230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Б!$U$6:$U$11</c:f>
                <c:numCache>
                  <c:formatCode>General</c:formatCode>
                  <c:ptCount val="6"/>
                  <c:pt idx="0">
                    <c:v>0.89600000000000013</c:v>
                  </c:pt>
                  <c:pt idx="1">
                    <c:v>0.93</c:v>
                  </c:pt>
                  <c:pt idx="2">
                    <c:v>1.01</c:v>
                  </c:pt>
                  <c:pt idx="3">
                    <c:v>1.06</c:v>
                  </c:pt>
                  <c:pt idx="4">
                    <c:v>1.1099999999999999</c:v>
                  </c:pt>
                  <c:pt idx="5">
                    <c:v>1.1800000000000002</c:v>
                  </c:pt>
                </c:numCache>
              </c:numRef>
            </c:plus>
            <c:minus>
              <c:numRef>
                <c:f>Б!$U$6:$U$11</c:f>
                <c:numCache>
                  <c:formatCode>General</c:formatCode>
                  <c:ptCount val="6"/>
                  <c:pt idx="0">
                    <c:v>0.89600000000000013</c:v>
                  </c:pt>
                  <c:pt idx="1">
                    <c:v>0.93</c:v>
                  </c:pt>
                  <c:pt idx="2">
                    <c:v>1.01</c:v>
                  </c:pt>
                  <c:pt idx="3">
                    <c:v>1.06</c:v>
                  </c:pt>
                  <c:pt idx="4">
                    <c:v>1.1099999999999999</c:v>
                  </c:pt>
                  <c:pt idx="5">
                    <c:v>1.1800000000000002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Б!$S$6:$S$11</c:f>
              <c:numCache>
                <c:formatCode>General</c:formatCode>
                <c:ptCount val="6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</c:numCache>
            </c:numRef>
          </c:xVal>
          <c:yVal>
            <c:numRef>
              <c:f>Б!$T$6:$T$11</c:f>
              <c:numCache>
                <c:formatCode>0.00</c:formatCode>
                <c:ptCount val="6"/>
                <c:pt idx="0">
                  <c:v>20.070400000000003</c:v>
                </c:pt>
                <c:pt idx="1">
                  <c:v>21.622500000000002</c:v>
                </c:pt>
                <c:pt idx="2">
                  <c:v>25.502499999999998</c:v>
                </c:pt>
                <c:pt idx="3">
                  <c:v>28.09</c:v>
                </c:pt>
                <c:pt idx="4">
                  <c:v>30.802499999999998</c:v>
                </c:pt>
                <c:pt idx="5">
                  <c:v>34.81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alpha val="47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766404199475067E-2"/>
                  <c:y val="-3.91511825894284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Б!$X$23:$X$24</c:f>
              <c:numCache>
                <c:formatCode>General</c:formatCode>
                <c:ptCount val="2"/>
                <c:pt idx="0">
                  <c:v>70</c:v>
                </c:pt>
                <c:pt idx="1">
                  <c:v>120</c:v>
                </c:pt>
              </c:numCache>
            </c:numRef>
          </c:xVal>
          <c:yVal>
            <c:numRef>
              <c:f>Б!$Y$23:$Y$24</c:f>
              <c:numCache>
                <c:formatCode>General</c:formatCode>
                <c:ptCount val="2"/>
                <c:pt idx="0">
                  <c:v>19.07</c:v>
                </c:pt>
                <c:pt idx="1">
                  <c:v>35.81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alpha val="48000"/>
                  </a:schemeClr>
                </a:solidFill>
                <a:prstDash val="lgDash"/>
              </a:ln>
              <a:effectLst/>
            </c:spPr>
            <c:trendlineType val="linear"/>
            <c:backward val="10"/>
            <c:dispRSqr val="0"/>
            <c:dispEq val="1"/>
            <c:trendlineLbl>
              <c:layout>
                <c:manualLayout>
                  <c:x val="-3.4233595800524937E-2"/>
                  <c:y val="0.1899066865933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Б!$X$26:$X$27</c:f>
              <c:numCache>
                <c:formatCode>General</c:formatCode>
                <c:ptCount val="2"/>
                <c:pt idx="0">
                  <c:v>80</c:v>
                </c:pt>
                <c:pt idx="1">
                  <c:v>120</c:v>
                </c:pt>
              </c:numCache>
            </c:numRef>
          </c:xVal>
          <c:yVal>
            <c:numRef>
              <c:f>Б!$Y$26:$Y$27</c:f>
              <c:numCache>
                <c:formatCode>General</c:formatCode>
                <c:ptCount val="2"/>
                <c:pt idx="0">
                  <c:v>22.3</c:v>
                </c:pt>
                <c:pt idx="1">
                  <c:v>33.81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10376"/>
        <c:axId val="360811552"/>
      </c:scatterChart>
      <c:valAx>
        <c:axId val="360810376"/>
        <c:scaling>
          <c:orientation val="minMax"/>
          <c:max val="125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811552"/>
        <c:crosses val="autoZero"/>
        <c:crossBetween val="midCat"/>
        <c:minorUnit val="1"/>
      </c:valAx>
      <c:valAx>
        <c:axId val="36081155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81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1057275</xdr:colOff>
      <xdr:row>3</xdr:row>
      <xdr:rowOff>166687</xdr:rowOff>
    </xdr:from>
    <xdr:to>
      <xdr:col>16</xdr:col>
      <xdr:colOff>514350</xdr:colOff>
      <xdr:row>17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1047750</xdr:colOff>
      <xdr:row>17</xdr:row>
      <xdr:rowOff>138112</xdr:rowOff>
    </xdr:from>
    <xdr:to>
      <xdr:col>15</xdr:col>
      <xdr:colOff>400050</xdr:colOff>
      <xdr:row>31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733424</xdr:colOff>
      <xdr:row>7</xdr:row>
      <xdr:rowOff>52387</xdr:rowOff>
    </xdr:from>
    <xdr:to>
      <xdr:col>12</xdr:col>
      <xdr:colOff>400049</xdr:colOff>
      <xdr:row>21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771525</xdr:colOff>
      <xdr:row>28</xdr:row>
      <xdr:rowOff>9525</xdr:rowOff>
    </xdr:from>
    <xdr:to>
      <xdr:col>13</xdr:col>
      <xdr:colOff>438150</xdr:colOff>
      <xdr:row>42</xdr:row>
      <xdr:rowOff>100013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13</xdr:col>
      <xdr:colOff>504825</xdr:colOff>
      <xdr:row>67</xdr:row>
      <xdr:rowOff>90488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428625</xdr:colOff>
      <xdr:row>77</xdr:row>
      <xdr:rowOff>95250</xdr:rowOff>
    </xdr:from>
    <xdr:to>
      <xdr:col>13</xdr:col>
      <xdr:colOff>95250</xdr:colOff>
      <xdr:row>91</xdr:row>
      <xdr:rowOff>185738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103</xdr:row>
      <xdr:rowOff>0</xdr:rowOff>
    </xdr:from>
    <xdr:to>
      <xdr:col>13</xdr:col>
      <xdr:colOff>504825</xdr:colOff>
      <xdr:row>117</xdr:row>
      <xdr:rowOff>100013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152400</xdr:colOff>
      <xdr:row>127</xdr:row>
      <xdr:rowOff>0</xdr:rowOff>
    </xdr:from>
    <xdr:to>
      <xdr:col>12</xdr:col>
      <xdr:colOff>657225</xdr:colOff>
      <xdr:row>141</xdr:row>
      <xdr:rowOff>90488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352425</xdr:colOff>
      <xdr:row>12</xdr:row>
      <xdr:rowOff>33337</xdr:rowOff>
    </xdr:from>
    <xdr:to>
      <xdr:col>21</xdr:col>
      <xdr:colOff>733425</xdr:colOff>
      <xdr:row>25</xdr:row>
      <xdr:rowOff>176212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28"/>
  <sheetViews>
    <sheetView tabSelected="1" topLeftCell="A57" workbookViewId="0">
      <selection activeCell="H38" sqref="H38"/>
    </sheetView>
  </sheetViews>
  <sheetFormatPr defaultColWidth="11" defaultRowHeight="15.75" x14ac:dyDescent="0.25"/>
  <cols>
    <col min="8" max="8" width="16.125" customWidth="1"/>
    <col min="9" max="9" width="15" customWidth="1"/>
    <col min="10" max="10" width="14.625" customWidth="1"/>
    <col min="12" max="12" width="6.875" customWidth="1"/>
    <col min="13" max="13" width="4.75" customWidth="1"/>
    <col min="14" max="14" width="7.375" customWidth="1"/>
    <col min="15" max="15" width="5.5" customWidth="1"/>
    <col min="20" max="20" width="12.5" customWidth="1"/>
    <col min="21" max="21" width="11.125" bestFit="1" customWidth="1"/>
    <col min="22" max="22" width="11.375" bestFit="1" customWidth="1"/>
  </cols>
  <sheetData>
    <row r="2" spans="2:26" ht="16.5" thickBot="1" x14ac:dyDescent="0.3">
      <c r="B2" t="s">
        <v>0</v>
      </c>
    </row>
    <row r="3" spans="2:26" ht="16.5" thickBot="1" x14ac:dyDescent="0.3">
      <c r="B3" s="55" t="s">
        <v>17</v>
      </c>
      <c r="C3" s="58" t="s">
        <v>16</v>
      </c>
      <c r="D3" s="59" t="s">
        <v>18</v>
      </c>
      <c r="E3" s="60" t="s">
        <v>1</v>
      </c>
      <c r="F3" s="65" t="s">
        <v>15</v>
      </c>
      <c r="G3" s="36" t="s">
        <v>21</v>
      </c>
      <c r="H3" s="18">
        <f>0.2/R3</f>
        <v>0.66666666666666674</v>
      </c>
      <c r="I3" s="11" t="s">
        <v>22</v>
      </c>
      <c r="J3" s="18">
        <v>0.1</v>
      </c>
      <c r="L3" s="18"/>
      <c r="M3" s="37"/>
      <c r="N3" s="18"/>
      <c r="O3" s="18"/>
      <c r="Q3" s="35" t="s">
        <v>11</v>
      </c>
      <c r="R3">
        <v>0.3</v>
      </c>
      <c r="S3" s="35" t="s">
        <v>12</v>
      </c>
      <c r="T3" s="73" t="s">
        <v>23</v>
      </c>
      <c r="U3" s="73"/>
      <c r="V3" s="73"/>
      <c r="W3" s="73"/>
      <c r="X3" s="73"/>
    </row>
    <row r="4" spans="2:26" x14ac:dyDescent="0.25">
      <c r="B4" s="61">
        <v>1</v>
      </c>
      <c r="C4" s="62">
        <v>5.8</v>
      </c>
      <c r="D4" s="62">
        <f>C4-B4</f>
        <v>4.8</v>
      </c>
      <c r="E4" s="63">
        <v>3.53</v>
      </c>
      <c r="F4" s="66">
        <f>D4/R$3</f>
        <v>16</v>
      </c>
      <c r="G4" s="19"/>
      <c r="H4" s="19"/>
      <c r="I4" s="19"/>
      <c r="J4" s="19"/>
      <c r="L4" s="38"/>
      <c r="M4" s="38"/>
      <c r="N4" s="19"/>
      <c r="O4" s="39"/>
      <c r="Q4" t="s">
        <v>13</v>
      </c>
      <c r="R4">
        <v>0.26500000000000001</v>
      </c>
      <c r="S4" t="s">
        <v>14</v>
      </c>
    </row>
    <row r="5" spans="2:26" ht="16.5" thickBot="1" x14ac:dyDescent="0.3">
      <c r="B5" s="29">
        <v>0.7</v>
      </c>
      <c r="C5" s="21">
        <v>5.6</v>
      </c>
      <c r="D5" s="21">
        <f t="shared" ref="D5:D13" si="0">C5-B5</f>
        <v>4.8999999999999995</v>
      </c>
      <c r="E5" s="1">
        <v>3.65</v>
      </c>
      <c r="F5" s="67">
        <f t="shared" ref="F5:F13" si="1">D5/R$3</f>
        <v>16.333333333333332</v>
      </c>
      <c r="G5" s="19"/>
      <c r="H5" s="19"/>
      <c r="I5" s="19"/>
      <c r="J5" s="19"/>
      <c r="L5" s="38"/>
      <c r="M5" s="38"/>
      <c r="N5" s="19"/>
      <c r="O5" s="39"/>
      <c r="T5" s="2" t="s">
        <v>30</v>
      </c>
      <c r="U5" s="2"/>
    </row>
    <row r="6" spans="2:26" x14ac:dyDescent="0.25">
      <c r="B6" s="29">
        <v>1.5</v>
      </c>
      <c r="C6" s="21">
        <v>5.5</v>
      </c>
      <c r="D6" s="21">
        <f t="shared" si="0"/>
        <v>4</v>
      </c>
      <c r="E6" s="1">
        <v>2.98</v>
      </c>
      <c r="F6" s="67">
        <f t="shared" si="1"/>
        <v>13.333333333333334</v>
      </c>
      <c r="G6" s="19"/>
      <c r="H6" s="19"/>
      <c r="I6" s="19"/>
      <c r="J6" s="19"/>
      <c r="L6" s="38"/>
      <c r="M6" s="38"/>
      <c r="N6" s="19"/>
      <c r="O6" s="39"/>
      <c r="T6" s="85" t="s">
        <v>24</v>
      </c>
      <c r="U6" s="86" t="s">
        <v>28</v>
      </c>
      <c r="V6" s="87" t="s">
        <v>26</v>
      </c>
      <c r="W6" s="88" t="s">
        <v>27</v>
      </c>
      <c r="X6" s="89" t="s">
        <v>29</v>
      </c>
      <c r="Y6" s="89" t="s">
        <v>31</v>
      </c>
      <c r="Z6" s="69" t="s">
        <v>32</v>
      </c>
    </row>
    <row r="7" spans="2:26" ht="16.5" thickBot="1" x14ac:dyDescent="0.3">
      <c r="B7" s="29">
        <v>2.1</v>
      </c>
      <c r="C7" s="21">
        <v>5.4</v>
      </c>
      <c r="D7" s="21">
        <f t="shared" si="0"/>
        <v>3.3000000000000003</v>
      </c>
      <c r="E7" s="1">
        <v>2.5099999999999998</v>
      </c>
      <c r="F7" s="67">
        <f t="shared" si="1"/>
        <v>11.000000000000002</v>
      </c>
      <c r="G7" s="19"/>
      <c r="H7" s="19"/>
      <c r="I7" s="19"/>
      <c r="J7" s="19"/>
      <c r="L7" s="38"/>
      <c r="M7" s="38"/>
      <c r="N7" s="19"/>
      <c r="O7" s="39"/>
      <c r="T7" s="77">
        <f>F4*E4</f>
        <v>56.48</v>
      </c>
      <c r="U7" s="74">
        <f>E4*E4</f>
        <v>12.460899999999999</v>
      </c>
      <c r="V7" s="78">
        <f>F4*F4</f>
        <v>256</v>
      </c>
      <c r="W7" s="82">
        <f>(T18-AVERAGE(F4:F13)*AVERAGE(E4:E13))/(U18-AVERAGE(E4:E13)*AVERAGE(E4:E13))</f>
        <v>4.5493042566004656</v>
      </c>
      <c r="X7" s="83">
        <f>1*SQRT(((V18-AVERAGE(F4:F13)*AVERAGE(F4:F13))/(U18-AVERAGE(E4:E13)*AVERAGE(E4:E13))-W7*W7)/10)</f>
        <v>6.9353616552919981E-2</v>
      </c>
      <c r="Y7" s="83">
        <f>AVERAGE(F4:F13)-AVERAGE(E4:E13)*W7</f>
        <v>-0.16510579257717595</v>
      </c>
      <c r="Z7" s="84">
        <f>X7*SQRT(U18-AVERAGE(E4:E13)*AVERAGE(E4:E13))</f>
        <v>7.7637153236535542E-2</v>
      </c>
    </row>
    <row r="8" spans="2:26" x14ac:dyDescent="0.25">
      <c r="B8" s="29">
        <v>2.7</v>
      </c>
      <c r="C8" s="21">
        <v>5.3</v>
      </c>
      <c r="D8" s="21">
        <f t="shared" si="0"/>
        <v>2.5999999999999996</v>
      </c>
      <c r="E8" s="1">
        <v>1.9</v>
      </c>
      <c r="F8" s="67">
        <f t="shared" si="1"/>
        <v>8.6666666666666661</v>
      </c>
      <c r="G8" s="19"/>
      <c r="H8" s="19"/>
      <c r="I8" s="19"/>
      <c r="J8" s="19"/>
      <c r="L8" s="38"/>
      <c r="M8" s="38"/>
      <c r="N8" s="19"/>
      <c r="O8" s="39"/>
      <c r="T8" s="77">
        <f t="shared" ref="T8:T17" si="2">F5*E5</f>
        <v>59.61666666666666</v>
      </c>
      <c r="U8" s="74">
        <f t="shared" ref="U8:U16" si="3">E5*E5</f>
        <v>13.3225</v>
      </c>
      <c r="V8" s="78">
        <f t="shared" ref="V8:V16" si="4">F5*F5</f>
        <v>266.77777777777771</v>
      </c>
    </row>
    <row r="9" spans="2:26" x14ac:dyDescent="0.25">
      <c r="B9" s="29">
        <v>2.9</v>
      </c>
      <c r="C9" s="21">
        <v>5.2</v>
      </c>
      <c r="D9" s="21">
        <f t="shared" si="0"/>
        <v>2.3000000000000003</v>
      </c>
      <c r="E9" s="1">
        <v>1.66</v>
      </c>
      <c r="F9" s="67">
        <f t="shared" si="1"/>
        <v>7.6666666666666679</v>
      </c>
      <c r="G9" s="19"/>
      <c r="H9" s="19"/>
      <c r="I9" s="19"/>
      <c r="J9" s="19"/>
      <c r="L9" s="38"/>
      <c r="M9" s="38"/>
      <c r="N9" s="19"/>
      <c r="O9" s="39"/>
      <c r="T9" s="77">
        <f t="shared" si="2"/>
        <v>39.733333333333334</v>
      </c>
      <c r="U9" s="74">
        <f t="shared" si="3"/>
        <v>8.8803999999999998</v>
      </c>
      <c r="V9" s="78">
        <f t="shared" si="4"/>
        <v>177.7777777777778</v>
      </c>
    </row>
    <row r="10" spans="2:26" x14ac:dyDescent="0.25">
      <c r="B10" s="29">
        <v>3.3</v>
      </c>
      <c r="C10" s="21">
        <v>5.0999999999999996</v>
      </c>
      <c r="D10" s="21">
        <f t="shared" si="0"/>
        <v>1.7999999999999998</v>
      </c>
      <c r="E10" s="1">
        <v>1.31</v>
      </c>
      <c r="F10" s="67">
        <f t="shared" si="1"/>
        <v>6</v>
      </c>
      <c r="G10" s="19"/>
      <c r="H10" s="19"/>
      <c r="I10" s="19"/>
      <c r="J10" s="19"/>
      <c r="L10" s="38"/>
      <c r="M10" s="38"/>
      <c r="N10" s="19"/>
      <c r="O10" s="39"/>
      <c r="T10" s="77">
        <f t="shared" si="2"/>
        <v>27.610000000000003</v>
      </c>
      <c r="U10" s="74">
        <f t="shared" si="3"/>
        <v>6.3000999999999987</v>
      </c>
      <c r="V10" s="78">
        <f t="shared" si="4"/>
        <v>121.00000000000004</v>
      </c>
    </row>
    <row r="11" spans="2:26" x14ac:dyDescent="0.25">
      <c r="B11" s="29">
        <v>3.6</v>
      </c>
      <c r="C11" s="21">
        <v>5</v>
      </c>
      <c r="D11" s="21">
        <f t="shared" si="0"/>
        <v>1.4</v>
      </c>
      <c r="E11" s="1">
        <v>1.02</v>
      </c>
      <c r="F11" s="67">
        <f t="shared" si="1"/>
        <v>4.666666666666667</v>
      </c>
      <c r="G11" s="19"/>
      <c r="H11" s="19"/>
      <c r="I11" s="19"/>
      <c r="J11" s="19"/>
      <c r="L11" s="38"/>
      <c r="M11" s="38"/>
      <c r="N11" s="19"/>
      <c r="O11" s="39"/>
      <c r="T11" s="77">
        <f t="shared" si="2"/>
        <v>16.466666666666665</v>
      </c>
      <c r="U11" s="74">
        <f t="shared" si="3"/>
        <v>3.61</v>
      </c>
      <c r="V11" s="78">
        <f t="shared" si="4"/>
        <v>75.1111111111111</v>
      </c>
    </row>
    <row r="12" spans="2:26" x14ac:dyDescent="0.25">
      <c r="B12" s="29">
        <v>4</v>
      </c>
      <c r="C12" s="21">
        <v>4.9000000000000004</v>
      </c>
      <c r="D12" s="21">
        <f t="shared" si="0"/>
        <v>0.90000000000000036</v>
      </c>
      <c r="E12" s="1">
        <v>0.82</v>
      </c>
      <c r="F12" s="67">
        <f t="shared" si="1"/>
        <v>3.0000000000000013</v>
      </c>
      <c r="G12" s="19"/>
      <c r="H12" s="19"/>
      <c r="I12" s="19"/>
      <c r="J12" s="19"/>
      <c r="L12" s="38"/>
      <c r="M12" s="38"/>
      <c r="N12" s="19"/>
      <c r="O12" s="39"/>
      <c r="T12" s="77">
        <f t="shared" si="2"/>
        <v>12.726666666666668</v>
      </c>
      <c r="U12" s="74">
        <f t="shared" si="3"/>
        <v>2.7555999999999998</v>
      </c>
      <c r="V12" s="78">
        <f t="shared" si="4"/>
        <v>58.777777777777793</v>
      </c>
    </row>
    <row r="13" spans="2:26" ht="16.5" thickBot="1" x14ac:dyDescent="0.3">
      <c r="B13" s="30">
        <v>4.5999999999999996</v>
      </c>
      <c r="C13" s="31">
        <v>4.8</v>
      </c>
      <c r="D13" s="31">
        <f t="shared" si="0"/>
        <v>0.20000000000000018</v>
      </c>
      <c r="E13" s="6">
        <v>0.18</v>
      </c>
      <c r="F13" s="68">
        <f t="shared" si="1"/>
        <v>0.6666666666666673</v>
      </c>
      <c r="G13" s="19"/>
      <c r="H13" s="19"/>
      <c r="I13" s="19"/>
      <c r="J13" s="19"/>
      <c r="L13" s="38"/>
      <c r="M13" s="38"/>
      <c r="N13" s="19"/>
      <c r="O13" s="39"/>
      <c r="T13" s="77">
        <f t="shared" si="2"/>
        <v>7.86</v>
      </c>
      <c r="U13" s="74">
        <f t="shared" si="3"/>
        <v>1.7161000000000002</v>
      </c>
      <c r="V13" s="78">
        <f t="shared" si="4"/>
        <v>36</v>
      </c>
    </row>
    <row r="14" spans="2:26" x14ac:dyDescent="0.25">
      <c r="L14" s="38"/>
      <c r="M14" s="38"/>
      <c r="N14" s="19"/>
      <c r="O14" s="39"/>
      <c r="T14" s="77">
        <f t="shared" si="2"/>
        <v>4.7600000000000007</v>
      </c>
      <c r="U14" s="74">
        <f t="shared" si="3"/>
        <v>1.0404</v>
      </c>
      <c r="V14" s="78">
        <f t="shared" si="4"/>
        <v>21.777777777777782</v>
      </c>
    </row>
    <row r="15" spans="2:26" ht="16.5" thickBot="1" x14ac:dyDescent="0.3">
      <c r="B15" t="s">
        <v>2</v>
      </c>
      <c r="L15" s="38"/>
      <c r="M15" s="38"/>
      <c r="N15" s="19"/>
      <c r="O15" s="39"/>
      <c r="T15" s="77">
        <f t="shared" si="2"/>
        <v>2.4600000000000009</v>
      </c>
      <c r="U15" s="74">
        <f t="shared" si="3"/>
        <v>0.67239999999999989</v>
      </c>
      <c r="V15" s="78">
        <f t="shared" si="4"/>
        <v>9.0000000000000071</v>
      </c>
    </row>
    <row r="16" spans="2:26" ht="16.5" thickBot="1" x14ac:dyDescent="0.3">
      <c r="B16" s="9" t="s">
        <v>17</v>
      </c>
      <c r="C16" s="10" t="s">
        <v>16</v>
      </c>
      <c r="D16" s="70" t="s">
        <v>18</v>
      </c>
      <c r="E16" s="65" t="s">
        <v>1</v>
      </c>
      <c r="F16" s="72" t="s">
        <v>15</v>
      </c>
      <c r="G16" s="36" t="s">
        <v>19</v>
      </c>
      <c r="H16" s="18"/>
      <c r="I16" s="18"/>
      <c r="J16" s="18"/>
      <c r="L16" s="38"/>
      <c r="M16" s="38"/>
      <c r="N16" s="19"/>
      <c r="O16" s="39"/>
      <c r="T16" s="77">
        <f t="shared" si="2"/>
        <v>0.12000000000000011</v>
      </c>
      <c r="U16" s="74">
        <f t="shared" si="3"/>
        <v>3.2399999999999998E-2</v>
      </c>
      <c r="V16" s="78">
        <f t="shared" si="4"/>
        <v>0.44444444444444531</v>
      </c>
    </row>
    <row r="17" spans="2:26" x14ac:dyDescent="0.25">
      <c r="B17" s="16">
        <v>9.33</v>
      </c>
      <c r="C17" s="4">
        <v>4.2</v>
      </c>
      <c r="D17" s="4">
        <f>C17-B17</f>
        <v>-5.13</v>
      </c>
      <c r="E17" s="4">
        <v>3.66</v>
      </c>
      <c r="F17" s="71">
        <f>D17/R$3</f>
        <v>-17.100000000000001</v>
      </c>
      <c r="G17" s="19"/>
      <c r="H17" s="19"/>
      <c r="I17" s="19"/>
      <c r="J17" s="19"/>
      <c r="L17" s="38"/>
      <c r="M17" s="38"/>
      <c r="N17" s="19"/>
      <c r="O17" s="39"/>
      <c r="T17" s="77" t="s">
        <v>25</v>
      </c>
      <c r="U17" s="74" t="s">
        <v>25</v>
      </c>
      <c r="V17" s="78" t="s">
        <v>25</v>
      </c>
    </row>
    <row r="18" spans="2:26" ht="16.5" thickBot="1" x14ac:dyDescent="0.3">
      <c r="B18" s="12">
        <v>8.5</v>
      </c>
      <c r="C18" s="1">
        <v>3.9</v>
      </c>
      <c r="D18" s="1">
        <f t="shared" ref="D18:D26" si="5">C18-B18</f>
        <v>-4.5999999999999996</v>
      </c>
      <c r="E18" s="1">
        <v>3.27</v>
      </c>
      <c r="F18" s="67">
        <f t="shared" ref="F18:F26" si="6">D18/R$3</f>
        <v>-15.333333333333332</v>
      </c>
      <c r="G18" s="19"/>
      <c r="H18" s="19"/>
      <c r="I18" s="19"/>
      <c r="J18" s="19"/>
      <c r="L18" s="38"/>
      <c r="M18" s="38"/>
      <c r="N18" s="19"/>
      <c r="O18" s="39"/>
      <c r="T18" s="79">
        <f>AVERAGE(T7:T16)</f>
        <v>22.783333333333335</v>
      </c>
      <c r="U18" s="80">
        <f>AVERAGE(U7:U16)</f>
        <v>5.0790800000000003</v>
      </c>
      <c r="V18" s="81">
        <f>AVERAGE(V7:V16)</f>
        <v>102.26666666666668</v>
      </c>
    </row>
    <row r="19" spans="2:26" ht="16.5" thickBot="1" x14ac:dyDescent="0.3">
      <c r="B19" s="12">
        <v>7.8</v>
      </c>
      <c r="C19" s="1">
        <v>3.7</v>
      </c>
      <c r="D19" s="1">
        <f t="shared" si="5"/>
        <v>-4.0999999999999996</v>
      </c>
      <c r="E19" s="1">
        <v>2.97</v>
      </c>
      <c r="F19" s="67">
        <f t="shared" si="6"/>
        <v>-13.666666666666666</v>
      </c>
      <c r="G19" s="19"/>
      <c r="H19" s="19"/>
      <c r="I19" s="19"/>
      <c r="J19" s="19"/>
      <c r="L19" s="38"/>
      <c r="M19" s="38"/>
      <c r="N19" s="19"/>
      <c r="O19" s="39"/>
      <c r="T19" s="85" t="s">
        <v>24</v>
      </c>
      <c r="U19" s="86" t="s">
        <v>28</v>
      </c>
      <c r="V19" s="87" t="s">
        <v>26</v>
      </c>
      <c r="W19" s="88" t="s">
        <v>27</v>
      </c>
      <c r="X19" s="89" t="s">
        <v>29</v>
      </c>
      <c r="Y19" s="89" t="s">
        <v>31</v>
      </c>
      <c r="Z19" s="69" t="s">
        <v>32</v>
      </c>
    </row>
    <row r="20" spans="2:26" ht="16.5" thickBot="1" x14ac:dyDescent="0.3">
      <c r="B20" s="12">
        <v>7</v>
      </c>
      <c r="C20" s="1">
        <v>3.6</v>
      </c>
      <c r="D20" s="1">
        <f t="shared" si="5"/>
        <v>-3.4</v>
      </c>
      <c r="E20" s="1">
        <v>2.54</v>
      </c>
      <c r="F20" s="67">
        <f t="shared" si="6"/>
        <v>-11.333333333333334</v>
      </c>
      <c r="G20" s="19"/>
      <c r="H20" s="19"/>
      <c r="I20" s="19"/>
      <c r="J20" s="19"/>
      <c r="L20" s="38"/>
      <c r="M20" s="38"/>
      <c r="N20" s="19"/>
      <c r="O20" s="39"/>
      <c r="T20" s="75">
        <f>F17*E17</f>
        <v>-62.586000000000006</v>
      </c>
      <c r="U20" s="76">
        <f>E17*E17</f>
        <v>13.395600000000002</v>
      </c>
      <c r="V20" s="64">
        <f>F17*F17</f>
        <v>292.41000000000003</v>
      </c>
      <c r="W20" s="94">
        <f>(T31-AVERAGE(F17:F26)*AVERAGE(E17:E26))/(U31-AVERAGE(E17:E26)*AVERAGE(E17:E26))</f>
        <v>-4.6543884475314261</v>
      </c>
      <c r="X20" s="95">
        <f>1*SQRT(((V31-AVERAGE(F17:F26)*AVERAGE(F17:F26))/(U31-AVERAGE(E17:E26)*AVERAGE(E17:E26))-W20*W20)/10)</f>
        <v>6.0278721024606685E-2</v>
      </c>
      <c r="Y20" s="95">
        <f>AVERAGE(F17:F26)-AVERAGE(E17:E26)*W20</f>
        <v>0.11212614944868271</v>
      </c>
      <c r="Z20" s="96">
        <f>X20*SQRT(U31-AVERAGE(E17:E26)*AVERAGE(E17:E26))</f>
        <v>6.0106106872885541E-2</v>
      </c>
    </row>
    <row r="21" spans="2:26" x14ac:dyDescent="0.25">
      <c r="B21" s="12">
        <v>6.5</v>
      </c>
      <c r="C21" s="1">
        <v>3.5</v>
      </c>
      <c r="D21" s="1">
        <f t="shared" si="5"/>
        <v>-3</v>
      </c>
      <c r="E21" s="1">
        <v>2.2000000000000002</v>
      </c>
      <c r="F21" s="67">
        <f t="shared" si="6"/>
        <v>-10</v>
      </c>
      <c r="G21" s="19"/>
      <c r="H21" s="19"/>
      <c r="I21" s="19"/>
      <c r="J21" s="19"/>
      <c r="L21" s="38"/>
      <c r="M21" s="38"/>
      <c r="N21" s="19"/>
      <c r="O21" s="39"/>
      <c r="T21" s="77">
        <f>F18*E18</f>
        <v>-50.139999999999993</v>
      </c>
      <c r="U21" s="74">
        <f>E18*E18</f>
        <v>10.6929</v>
      </c>
      <c r="V21" s="13">
        <f>F18*F18</f>
        <v>235.11111111111109</v>
      </c>
    </row>
    <row r="22" spans="2:26" x14ac:dyDescent="0.25">
      <c r="B22" s="12">
        <v>5.9</v>
      </c>
      <c r="C22" s="1">
        <v>3.4</v>
      </c>
      <c r="D22" s="1">
        <f t="shared" si="5"/>
        <v>-2.5000000000000004</v>
      </c>
      <c r="E22" s="1">
        <v>1.85</v>
      </c>
      <c r="F22" s="67">
        <f t="shared" si="6"/>
        <v>-8.3333333333333357</v>
      </c>
      <c r="G22" s="19"/>
      <c r="H22" s="19"/>
      <c r="I22" s="19"/>
      <c r="J22" s="19"/>
      <c r="L22" s="38"/>
      <c r="M22" s="38"/>
      <c r="N22" s="19"/>
      <c r="O22" s="39"/>
      <c r="T22" s="77">
        <f>F19*E19</f>
        <v>-40.590000000000003</v>
      </c>
      <c r="U22" s="74">
        <f>E19*E19</f>
        <v>8.8209000000000017</v>
      </c>
      <c r="V22" s="13">
        <f>F19*F19</f>
        <v>186.77777777777777</v>
      </c>
    </row>
    <row r="23" spans="2:26" x14ac:dyDescent="0.25">
      <c r="B23" s="12">
        <v>5.3</v>
      </c>
      <c r="C23" s="1">
        <v>3.3</v>
      </c>
      <c r="D23" s="1">
        <f t="shared" si="5"/>
        <v>-2</v>
      </c>
      <c r="E23" s="1">
        <v>1.44</v>
      </c>
      <c r="F23" s="67">
        <f t="shared" si="6"/>
        <v>-6.666666666666667</v>
      </c>
      <c r="G23" s="19"/>
      <c r="H23" s="19"/>
      <c r="I23" s="19"/>
      <c r="J23" s="19"/>
      <c r="L23" s="38"/>
      <c r="M23" s="38"/>
      <c r="N23" s="19"/>
      <c r="O23" s="39"/>
      <c r="T23" s="77">
        <f>F20*E20</f>
        <v>-28.786666666666669</v>
      </c>
      <c r="U23" s="74">
        <f>E20*E20</f>
        <v>6.4516</v>
      </c>
      <c r="V23" s="13">
        <f>F20*F20</f>
        <v>128.44444444444446</v>
      </c>
    </row>
    <row r="24" spans="2:26" x14ac:dyDescent="0.25">
      <c r="B24" s="12">
        <v>4.9000000000000004</v>
      </c>
      <c r="C24" s="1">
        <v>3.3</v>
      </c>
      <c r="D24" s="1">
        <f t="shared" si="5"/>
        <v>-1.6000000000000005</v>
      </c>
      <c r="E24" s="1">
        <v>1.17</v>
      </c>
      <c r="F24" s="67">
        <f t="shared" si="6"/>
        <v>-5.3333333333333357</v>
      </c>
      <c r="G24" s="19"/>
      <c r="H24" s="19"/>
      <c r="I24" s="19"/>
      <c r="J24" s="19"/>
      <c r="L24" s="38"/>
      <c r="M24" s="38"/>
      <c r="N24" s="19"/>
      <c r="O24" s="39"/>
      <c r="T24" s="77">
        <f>F21*E21</f>
        <v>-22</v>
      </c>
      <c r="U24" s="74">
        <f>E21*E21</f>
        <v>4.8400000000000007</v>
      </c>
      <c r="V24" s="13">
        <f>F21*F21</f>
        <v>100</v>
      </c>
    </row>
    <row r="25" spans="2:26" x14ac:dyDescent="0.25">
      <c r="B25" s="12">
        <v>4.3</v>
      </c>
      <c r="C25" s="1">
        <v>3.2</v>
      </c>
      <c r="D25" s="1">
        <f t="shared" si="5"/>
        <v>-1.0999999999999996</v>
      </c>
      <c r="E25" s="1">
        <v>0.75</v>
      </c>
      <c r="F25" s="67">
        <f t="shared" si="6"/>
        <v>-3.6666666666666656</v>
      </c>
      <c r="G25" s="19"/>
      <c r="H25" s="19"/>
      <c r="I25" s="19"/>
      <c r="J25" s="19"/>
      <c r="T25" s="77">
        <f>F22*E22</f>
        <v>-15.416666666666671</v>
      </c>
      <c r="U25" s="74">
        <f>E22*E22</f>
        <v>3.4225000000000003</v>
      </c>
      <c r="V25" s="13">
        <f>F22*F22</f>
        <v>69.444444444444485</v>
      </c>
    </row>
    <row r="26" spans="2:26" ht="16.5" thickBot="1" x14ac:dyDescent="0.3">
      <c r="B26" s="14">
        <v>4.0999999999999996</v>
      </c>
      <c r="C26" s="6">
        <v>3.2</v>
      </c>
      <c r="D26" s="6">
        <f t="shared" si="5"/>
        <v>-0.89999999999999947</v>
      </c>
      <c r="E26" s="6">
        <v>0.68</v>
      </c>
      <c r="F26" s="68">
        <f t="shared" si="6"/>
        <v>-2.9999999999999982</v>
      </c>
      <c r="G26" s="19"/>
      <c r="H26" s="19"/>
      <c r="I26" s="19"/>
      <c r="J26" s="19"/>
      <c r="T26" s="77">
        <f>F23*E23</f>
        <v>-9.6</v>
      </c>
      <c r="U26" s="74">
        <f>E23*E23</f>
        <v>2.0735999999999999</v>
      </c>
      <c r="V26" s="13">
        <f>F23*F23</f>
        <v>44.44444444444445</v>
      </c>
    </row>
    <row r="27" spans="2:26" x14ac:dyDescent="0.25">
      <c r="T27" s="77">
        <f>F24*E24</f>
        <v>-6.240000000000002</v>
      </c>
      <c r="U27" s="74">
        <f>E24*E24</f>
        <v>1.3688999999999998</v>
      </c>
      <c r="V27" s="13">
        <f>F24*F24</f>
        <v>28.444444444444471</v>
      </c>
    </row>
    <row r="28" spans="2:26" x14ac:dyDescent="0.25">
      <c r="T28" s="77">
        <f>F25*E25</f>
        <v>-2.7499999999999991</v>
      </c>
      <c r="U28" s="74">
        <f>E25*E25</f>
        <v>0.5625</v>
      </c>
      <c r="V28" s="13">
        <f>F25*F25</f>
        <v>13.444444444444438</v>
      </c>
    </row>
    <row r="29" spans="2:26" x14ac:dyDescent="0.25">
      <c r="T29" s="77">
        <f>F26*E26</f>
        <v>-2.0399999999999991</v>
      </c>
      <c r="U29" s="74">
        <f>E26*E26</f>
        <v>0.46240000000000009</v>
      </c>
      <c r="V29" s="13">
        <f>F26*F26</f>
        <v>8.9999999999999893</v>
      </c>
    </row>
    <row r="30" spans="2:26" x14ac:dyDescent="0.25">
      <c r="T30" s="90" t="s">
        <v>25</v>
      </c>
      <c r="U30" s="45" t="s">
        <v>25</v>
      </c>
      <c r="V30" s="5" t="s">
        <v>25</v>
      </c>
      <c r="W30" s="3"/>
    </row>
    <row r="31" spans="2:26" ht="16.5" thickBot="1" x14ac:dyDescent="0.3">
      <c r="T31" s="91">
        <f>AVERAGE(T20:T29)</f>
        <v>-24.014933333333335</v>
      </c>
      <c r="U31" s="92">
        <f t="shared" ref="U31:V31" si="7">AVERAGE(U20:U29)</f>
        <v>5.2090900000000007</v>
      </c>
      <c r="V31" s="93">
        <f t="shared" si="7"/>
        <v>110.75211111111112</v>
      </c>
    </row>
    <row r="36" spans="2:10" ht="16.5" thickBot="1" x14ac:dyDescent="0.3"/>
    <row r="37" spans="2:10" ht="42" customHeight="1" x14ac:dyDescent="0.25">
      <c r="B37" s="46" t="s">
        <v>4</v>
      </c>
      <c r="C37" s="47" t="s">
        <v>5</v>
      </c>
      <c r="D37" s="47" t="s">
        <v>6</v>
      </c>
      <c r="E37" s="47" t="s">
        <v>3</v>
      </c>
      <c r="F37" s="47" t="s">
        <v>15</v>
      </c>
      <c r="G37" s="47" t="s">
        <v>33</v>
      </c>
      <c r="H37" s="48" t="s">
        <v>20</v>
      </c>
      <c r="I37" s="47" t="s">
        <v>34</v>
      </c>
      <c r="J37" s="49" t="s">
        <v>35</v>
      </c>
    </row>
    <row r="38" spans="2:10" x14ac:dyDescent="0.25">
      <c r="B38" s="40">
        <v>0.94</v>
      </c>
      <c r="C38" s="41">
        <v>1</v>
      </c>
      <c r="D38" s="1">
        <v>0.59</v>
      </c>
      <c r="E38" s="45">
        <v>1</v>
      </c>
      <c r="F38" s="1">
        <f>D38*W$7+Y$7</f>
        <v>2.5189837188170987</v>
      </c>
      <c r="G38" s="1">
        <f>(0.01/D38+X$7/W$7)*W$7*D38+Z$7</f>
        <v>0.16404882956876299</v>
      </c>
      <c r="H38" s="1">
        <f>8*PI()*PI()*$B$38*1000/R$4/R$4*(E38*E38/F38/F38)/100000</f>
        <v>1.6656168939165727</v>
      </c>
      <c r="I38" s="1">
        <f>(0.01/B$38+2*G38/F38)*H38</f>
        <v>0.23466594877045605</v>
      </c>
      <c r="J38" s="13">
        <f>(H38-H60)*(H38-H60)</f>
        <v>1.0712264063219897E-2</v>
      </c>
    </row>
    <row r="39" spans="2:10" x14ac:dyDescent="0.25">
      <c r="B39" s="40"/>
      <c r="C39" s="41"/>
      <c r="D39" s="1">
        <v>1.18</v>
      </c>
      <c r="E39" s="45">
        <v>2</v>
      </c>
      <c r="F39" s="1">
        <f>D39*W$7+Y$7</f>
        <v>5.2030732302113734</v>
      </c>
      <c r="G39" s="1">
        <f t="shared" ref="G39:G58" si="8">(0.01/D39+X$7/W$7)*W$7*D39+Z$7</f>
        <v>0.20496746333498578</v>
      </c>
      <c r="H39" s="1">
        <f>8*PI()*PI()*$B$38*1000/R$4/R$4*(E39*E39/F39/F39)/100000</f>
        <v>1.5615861650087313</v>
      </c>
      <c r="I39" s="1">
        <f>(0.01/B$38+2*G39/F39)*H39</f>
        <v>0.13964542683418554</v>
      </c>
      <c r="J39" s="13">
        <f>(H39-I61)*(H39-I61)</f>
        <v>2.4385513507466765</v>
      </c>
    </row>
    <row r="40" spans="2:10" x14ac:dyDescent="0.25">
      <c r="B40" s="40"/>
      <c r="C40" s="41"/>
      <c r="D40" s="1">
        <v>1.17</v>
      </c>
      <c r="E40" s="45">
        <v>3</v>
      </c>
      <c r="F40" s="1">
        <f t="shared" ref="F40:F58" si="9">D40*W$7+Y$7</f>
        <v>5.1575801876453689</v>
      </c>
      <c r="G40" s="1">
        <f t="shared" si="8"/>
        <v>0.20427392716945658</v>
      </c>
      <c r="H40" s="1">
        <f>8*PI()*PI()*$B$38*1000/R$4/R$4*(E40*E40/F40/F40)/100000</f>
        <v>3.5758259333394595</v>
      </c>
      <c r="I40" s="1">
        <f>(0.01/B$38+2*G40/F40)*H40</f>
        <v>0.32129291648919917</v>
      </c>
      <c r="J40" s="13">
        <f>(H40-I62)*(H40-I62)</f>
        <v>12.786531105543016</v>
      </c>
    </row>
    <row r="41" spans="2:10" x14ac:dyDescent="0.25">
      <c r="B41" s="40"/>
      <c r="C41" s="41"/>
      <c r="D41" s="1">
        <v>2.4</v>
      </c>
      <c r="E41" s="45">
        <v>4</v>
      </c>
      <c r="F41" s="1">
        <f t="shared" si="9"/>
        <v>10.753224423263941</v>
      </c>
      <c r="G41" s="1">
        <f t="shared" si="8"/>
        <v>0.28957887552954814</v>
      </c>
      <c r="H41" s="1">
        <f>8*PI()*PI()*$B$38*1000/R$4/R$4*(E41*E41/F41/F41)/100000</f>
        <v>1.4624074850043081</v>
      </c>
      <c r="I41" s="1">
        <f>(0.01/B$38+2*G41/F41)*H41</f>
        <v>9.4321308982661195E-2</v>
      </c>
      <c r="J41" s="13">
        <f>(H41-I63)*(H41-I63)</f>
        <v>2.1386356521966254</v>
      </c>
    </row>
    <row r="42" spans="2:10" x14ac:dyDescent="0.25">
      <c r="B42" s="40"/>
      <c r="C42" s="41"/>
      <c r="D42" s="1">
        <v>3.02</v>
      </c>
      <c r="E42" s="45">
        <v>5</v>
      </c>
      <c r="F42" s="1">
        <f t="shared" si="9"/>
        <v>13.573793062356231</v>
      </c>
      <c r="G42" s="1">
        <f t="shared" si="8"/>
        <v>0.33257811779235852</v>
      </c>
      <c r="H42" s="1">
        <f>8*PI()*PI()*$B$38*1000/R$4/R$4*(E42*E42/F42/F42)/100000</f>
        <v>1.4340470450360727</v>
      </c>
      <c r="I42" s="1">
        <f>(0.01/B$38+2*G42/F42)*H42</f>
        <v>8.5528390437517782E-2</v>
      </c>
      <c r="J42" s="13">
        <f>(H42-I64)*(H42-I64)</f>
        <v>2.056490927376692</v>
      </c>
    </row>
    <row r="43" spans="2:10" x14ac:dyDescent="0.25">
      <c r="B43" s="40"/>
      <c r="C43" s="41">
        <v>2</v>
      </c>
      <c r="D43" s="1">
        <v>0.61</v>
      </c>
      <c r="E43" s="45">
        <v>1</v>
      </c>
      <c r="F43" s="1">
        <f>D43*W$20+Y$20</f>
        <v>-2.7270508035454872</v>
      </c>
      <c r="G43" s="1">
        <f>(0.01/D43+X$20/W$20)*W$20*D43+Z$20</f>
        <v>5.0332242222581355E-2</v>
      </c>
      <c r="H43" s="1">
        <f>8*PI()*PI()*$B$38*1000/R$4/R$4*(E43*E43/F43/F43)/100000</f>
        <v>1.4211482372293807</v>
      </c>
      <c r="I43" s="1">
        <f>-(0.01/B$38+2*G43/F43)*H43</f>
        <v>3.7340693811842872E-2</v>
      </c>
      <c r="J43" s="13">
        <f>(H43-I65)*(H43-I65)</f>
        <v>2.0196623121801762</v>
      </c>
    </row>
    <row r="44" spans="2:10" x14ac:dyDescent="0.25">
      <c r="B44" s="40"/>
      <c r="C44" s="41"/>
      <c r="D44" s="1">
        <v>1.2</v>
      </c>
      <c r="E44" s="45">
        <v>2</v>
      </c>
      <c r="F44" s="1">
        <f t="shared" ref="F44:F52" si="10">D44*W$20+Y$20</f>
        <v>-5.4731399875890281</v>
      </c>
      <c r="G44" s="1">
        <f t="shared" ref="G44:G52" si="11">(0.01/D44+X$20/W$20)*W$20*D44+Z$20</f>
        <v>8.5896687627099302E-2</v>
      </c>
      <c r="H44" s="1">
        <f>8*PI()*PI()*$B$38*1000/R$4/R$4*(E44*E44/F44/F44)/100000</f>
        <v>1.4112784721533023</v>
      </c>
      <c r="I44" s="1">
        <f>-(0.01/B$38+2*G44/F44)*H44</f>
        <v>2.9284241550456461E-2</v>
      </c>
      <c r="J44" s="13">
        <f>(H44-I66)*(H44-I66)</f>
        <v>1.9917069259633591</v>
      </c>
    </row>
    <row r="45" spans="2:10" x14ac:dyDescent="0.25">
      <c r="B45" s="40"/>
      <c r="C45" s="41"/>
      <c r="D45" s="1">
        <v>1.81</v>
      </c>
      <c r="E45" s="45">
        <v>3</v>
      </c>
      <c r="F45" s="1">
        <f t="shared" si="10"/>
        <v>-8.312316940583198</v>
      </c>
      <c r="G45" s="1">
        <f t="shared" si="11"/>
        <v>0.12266670745210939</v>
      </c>
      <c r="H45" s="1">
        <f>8*PI()*PI()*$B$38*1000/R$4/R$4*(E45*E45/F45/F45)/100000</f>
        <v>1.3766519661308527</v>
      </c>
      <c r="I45" s="1">
        <f>-(0.01/B$38+2*G45/F45)*H45</f>
        <v>2.5985884019314717E-2</v>
      </c>
      <c r="J45" s="13">
        <f>(H45-I67)*(H45-I67)</f>
        <v>1.8951706358519425</v>
      </c>
    </row>
    <row r="46" spans="2:10" x14ac:dyDescent="0.25">
      <c r="B46" s="40"/>
      <c r="C46" s="41"/>
      <c r="D46" s="1">
        <v>2.37</v>
      </c>
      <c r="E46" s="45">
        <v>4</v>
      </c>
      <c r="F46" s="1">
        <f t="shared" si="10"/>
        <v>-10.918774471200798</v>
      </c>
      <c r="G46" s="1">
        <f t="shared" si="11"/>
        <v>0.15642279122588912</v>
      </c>
      <c r="H46" s="1">
        <f>8*PI()*PI()*$B$38*1000/R$4/R$4*(E46*E46/F46/F46)/100000</f>
        <v>1.4183977361116733</v>
      </c>
      <c r="I46" s="1">
        <f>-(0.01/B$38+2*G46/F46)*H46</f>
        <v>2.5550705554450871E-2</v>
      </c>
      <c r="J46" s="13">
        <f>(H46-I68)*(H46-I68)</f>
        <v>2.01185213780672</v>
      </c>
    </row>
    <row r="47" spans="2:10" x14ac:dyDescent="0.25">
      <c r="B47" s="40"/>
      <c r="C47" s="41"/>
      <c r="D47" s="1">
        <v>2.96</v>
      </c>
      <c r="E47" s="45">
        <v>5</v>
      </c>
      <c r="F47" s="1">
        <f t="shared" si="10"/>
        <v>-13.664863655244339</v>
      </c>
      <c r="G47" s="1">
        <f t="shared" si="11"/>
        <v>0.19198723663040707</v>
      </c>
      <c r="H47" s="1">
        <f>8*PI()*PI()*$B$38*1000/R$4/R$4*(E47*E47/F47/F47)/100000</f>
        <v>1.414996094748908</v>
      </c>
      <c r="I47" s="1">
        <f>-(0.01/B$38+2*G47/F47)*H47</f>
        <v>2.4707391679620719E-2</v>
      </c>
      <c r="J47" s="13">
        <f>(H47-I69)*(H47-I69)</f>
        <v>2.0022139481546604</v>
      </c>
    </row>
    <row r="48" spans="2:10" x14ac:dyDescent="0.25">
      <c r="B48" s="40">
        <v>0.8</v>
      </c>
      <c r="C48" s="41">
        <v>2</v>
      </c>
      <c r="D48" s="1">
        <v>0.55000000000000004</v>
      </c>
      <c r="E48" s="45">
        <v>1</v>
      </c>
      <c r="F48" s="1">
        <f t="shared" si="10"/>
        <v>-2.4477874966936017</v>
      </c>
      <c r="G48" s="1">
        <f t="shared" si="11"/>
        <v>4.6715518961104957E-2</v>
      </c>
      <c r="H48" s="1">
        <f>8*PI()*PI()*$B$48*1000/R$4/R$4*(E48*E48/F48/F48)/100000</f>
        <v>1.5012068842751431</v>
      </c>
      <c r="I48" s="1">
        <f>-(0.01/B$38+2*G48/F48)*H48</f>
        <v>4.1330160838660125E-2</v>
      </c>
      <c r="J48" s="13">
        <f>(H48-I70)*(H48-I70)</f>
        <v>2.2536221093950832</v>
      </c>
    </row>
    <row r="49" spans="2:23" x14ac:dyDescent="0.25">
      <c r="B49" s="40"/>
      <c r="C49" s="41"/>
      <c r="D49" s="1">
        <v>1.0900000000000001</v>
      </c>
      <c r="E49" s="45">
        <v>2</v>
      </c>
      <c r="F49" s="1">
        <f t="shared" si="10"/>
        <v>-4.9611572583605721</v>
      </c>
      <c r="G49" s="1">
        <f t="shared" si="11"/>
        <v>7.9266028314392584E-2</v>
      </c>
      <c r="H49" s="1">
        <f>8*PI()*PI()*$B$48*1000/R$4/R$4*(E49*E49/F49/F49)/100000</f>
        <v>1.4617798662460344</v>
      </c>
      <c r="I49" s="1">
        <f>-(0.01/B$38+2*G49/F49)*H49</f>
        <v>3.1159818146123015E-2</v>
      </c>
      <c r="J49" s="13">
        <f>(H49-I71)*(H49-I71)</f>
        <v>2.1368003773622744</v>
      </c>
    </row>
    <row r="50" spans="2:23" x14ac:dyDescent="0.25">
      <c r="B50" s="40"/>
      <c r="C50" s="41"/>
      <c r="D50" s="1">
        <v>1.67</v>
      </c>
      <c r="E50" s="45">
        <v>3</v>
      </c>
      <c r="F50" s="1">
        <f t="shared" si="10"/>
        <v>-7.6607025579287988</v>
      </c>
      <c r="G50" s="1">
        <f t="shared" si="11"/>
        <v>0.11422768650866444</v>
      </c>
      <c r="H50" s="1">
        <f>8*PI()*PI()*$B$48*1000/R$4/R$4*(E50*E50/F50/F50)/100000</f>
        <v>1.3794097148799964</v>
      </c>
      <c r="I50" s="1">
        <f>-(0.01/B$38+2*G50/F50)*H50</f>
        <v>2.6461807190128844E-2</v>
      </c>
      <c r="J50" s="13">
        <f>(H50-I72)*(H50-I72)</f>
        <v>1.9027711615053131</v>
      </c>
    </row>
    <row r="51" spans="2:23" x14ac:dyDescent="0.25">
      <c r="B51" s="40"/>
      <c r="C51" s="41"/>
      <c r="D51" s="1">
        <v>2.21</v>
      </c>
      <c r="E51" s="45">
        <v>4</v>
      </c>
      <c r="F51" s="1">
        <f t="shared" si="10"/>
        <v>-10.174072319595769</v>
      </c>
      <c r="G51" s="1">
        <f t="shared" si="11"/>
        <v>0.14677819586195204</v>
      </c>
      <c r="H51" s="1">
        <f>8*PI()*PI()*$B$48*1000/R$4/R$4*(E51*E51/F51/F51)/100000</f>
        <v>1.3903313430162336</v>
      </c>
      <c r="I51" s="1">
        <f>-(0.01/B$38+2*G51/F51)*H51</f>
        <v>2.5325001912505338E-2</v>
      </c>
      <c r="J51" s="13">
        <f>(H51-I73)*(H51-I73)</f>
        <v>1.9330212433733238</v>
      </c>
    </row>
    <row r="52" spans="2:23" x14ac:dyDescent="0.25">
      <c r="B52" s="40"/>
      <c r="C52" s="41"/>
      <c r="D52" s="1">
        <v>2.7</v>
      </c>
      <c r="E52" s="45">
        <v>5</v>
      </c>
      <c r="F52" s="1">
        <f t="shared" si="10"/>
        <v>-12.454722658886169</v>
      </c>
      <c r="G52" s="1">
        <f t="shared" si="11"/>
        <v>0.17631476916400934</v>
      </c>
      <c r="H52" s="1">
        <f>8*PI()*PI()*$B$48*1000/R$4/R$4*(E52*E52/F52/F52)/100000</f>
        <v>1.4496389782403525</v>
      </c>
      <c r="I52" s="1">
        <f>-(0.01/B$38+2*G52/F52)*H52</f>
        <v>2.5621817910469514E-2</v>
      </c>
      <c r="J52" s="13">
        <f>(H52-I74)*(H52-I74)</f>
        <v>2.1014531672337333</v>
      </c>
    </row>
    <row r="53" spans="2:23" x14ac:dyDescent="0.25">
      <c r="B53" s="40"/>
      <c r="C53" s="41">
        <v>1</v>
      </c>
      <c r="D53" s="1">
        <v>0.54</v>
      </c>
      <c r="E53" s="45">
        <v>1</v>
      </c>
      <c r="F53" s="1">
        <f t="shared" si="9"/>
        <v>2.2915185059870757</v>
      </c>
      <c r="G53" s="1">
        <f t="shared" si="8"/>
        <v>0.16058114874111701</v>
      </c>
      <c r="H53" s="1">
        <f>8*PI()*PI()*$B$48*1000/R$4/R$4*(E53*E53/F53/F53)/100000</f>
        <v>1.712936382079514</v>
      </c>
      <c r="I53" s="1">
        <f>(0.01/B$48+2*G53/F53)*H53</f>
        <v>0.26148420799699362</v>
      </c>
      <c r="J53" s="13">
        <f>(H53-I75)*(H53-I75)</f>
        <v>2.9341510490516547</v>
      </c>
      <c r="T53" s="3"/>
      <c r="U53" s="3"/>
      <c r="V53" s="3"/>
      <c r="W53" s="3"/>
    </row>
    <row r="54" spans="2:23" x14ac:dyDescent="0.25">
      <c r="B54" s="40"/>
      <c r="C54" s="41"/>
      <c r="D54" s="1">
        <v>1.1000000000000001</v>
      </c>
      <c r="E54" s="45">
        <v>2</v>
      </c>
      <c r="F54" s="1">
        <f t="shared" si="9"/>
        <v>4.8391288896833364</v>
      </c>
      <c r="G54" s="1">
        <f t="shared" si="8"/>
        <v>0.19941917401075218</v>
      </c>
      <c r="H54" s="1">
        <f>8*PI()*PI()*$B$48*1000/R$4/R$4*(E54*E54/F54/F54)/100000</f>
        <v>1.5364328479368483</v>
      </c>
      <c r="I54" s="1">
        <f>(0.01/B$48+2*G54/F54)*H54</f>
        <v>0.1458373629374769</v>
      </c>
      <c r="J54" s="13">
        <f>(H54-I76)*(H54-I76)</f>
        <v>2.3606258962193345</v>
      </c>
    </row>
    <row r="55" spans="2:23" x14ac:dyDescent="0.25">
      <c r="B55" s="40"/>
      <c r="C55" s="41"/>
      <c r="D55" s="1">
        <v>1.7</v>
      </c>
      <c r="E55" s="45">
        <v>3</v>
      </c>
      <c r="F55" s="1">
        <f t="shared" si="9"/>
        <v>7.5687114436436156</v>
      </c>
      <c r="G55" s="1">
        <f t="shared" si="8"/>
        <v>0.24103134394250419</v>
      </c>
      <c r="H55" s="1">
        <f>8*PI()*PI()*$B$48*1000/R$4/R$4*(E55*E55/F55/F55)/100000</f>
        <v>1.4131445394765991</v>
      </c>
      <c r="I55" s="1">
        <f>(0.01/B$48+2*G55/F55)*H55</f>
        <v>0.10766962140533697</v>
      </c>
      <c r="J55" s="13">
        <f>(H55-I77)*(H55-I77)</f>
        <v>1.9969774894525294</v>
      </c>
    </row>
    <row r="56" spans="2:23" x14ac:dyDescent="0.25">
      <c r="B56" s="40"/>
      <c r="C56" s="41"/>
      <c r="D56" s="1">
        <v>2.27</v>
      </c>
      <c r="E56" s="45">
        <v>4</v>
      </c>
      <c r="F56" s="1">
        <f t="shared" si="9"/>
        <v>10.16181486990588</v>
      </c>
      <c r="G56" s="1">
        <f t="shared" si="8"/>
        <v>0.28056290537766854</v>
      </c>
      <c r="H56" s="1">
        <f>8*PI()*PI()*$B$48*1000/R$4/R$4*(E56*E56/F56/F56)/100000</f>
        <v>1.3936874747530665</v>
      </c>
      <c r="I56" s="1">
        <f>(0.01/B$48+2*G56/F56)*H56</f>
        <v>9.4379198283022533E-2</v>
      </c>
      <c r="J56" s="13">
        <f>(H56-I78)*(H56-I78)</f>
        <v>1.9423647772835795</v>
      </c>
    </row>
    <row r="57" spans="2:23" x14ac:dyDescent="0.25">
      <c r="B57" s="40"/>
      <c r="C57" s="41"/>
      <c r="D57" s="1">
        <v>2.79</v>
      </c>
      <c r="E57" s="45">
        <v>5</v>
      </c>
      <c r="F57" s="1">
        <f t="shared" si="9"/>
        <v>12.527453083338123</v>
      </c>
      <c r="G57" s="1">
        <f t="shared" si="8"/>
        <v>0.31662678598518695</v>
      </c>
      <c r="H57" s="1">
        <f>8*PI()*PI()*$B$48*1000/R$4/R$4*(E57*E57/F57/F57)/100000</f>
        <v>1.4328555502600429</v>
      </c>
      <c r="I57" s="1">
        <f>(0.01/B$48+2*G57/F57)*H57</f>
        <v>9.0340492301546227E-2</v>
      </c>
      <c r="J57" s="13">
        <f>(H57-I79)*(H57-I79)</f>
        <v>2.0530750279110102</v>
      </c>
    </row>
    <row r="58" spans="2:23" ht="16.5" thickBot="1" x14ac:dyDescent="0.3">
      <c r="B58" s="42"/>
      <c r="C58" s="43"/>
      <c r="D58" s="6">
        <v>3.39</v>
      </c>
      <c r="E58" s="50">
        <v>6</v>
      </c>
      <c r="F58" s="6">
        <f t="shared" si="9"/>
        <v>15.257035637298403</v>
      </c>
      <c r="G58" s="6">
        <f t="shared" si="8"/>
        <v>0.35823895591693894</v>
      </c>
      <c r="H58" s="51">
        <f>8*PI()*PI()*$B$48*1000/R$4/R$4*(E58*E58/F58/F58)/100000</f>
        <v>1.3910737357019403</v>
      </c>
      <c r="I58" s="51">
        <f>(0.01/B$48+2*G58/F58)*H58</f>
        <v>8.2713929813076487E-2</v>
      </c>
      <c r="J58" s="52">
        <f>(H58-I80)*(H58-I80)</f>
        <v>1.9350861381597515</v>
      </c>
    </row>
    <row r="59" spans="2:23" ht="33.75" customHeight="1" thickBot="1" x14ac:dyDescent="0.3">
      <c r="H59" s="55" t="s">
        <v>25</v>
      </c>
      <c r="I59" s="53" t="s">
        <v>25</v>
      </c>
      <c r="J59" s="47" t="s">
        <v>36</v>
      </c>
      <c r="K59" s="57" t="s">
        <v>37</v>
      </c>
    </row>
    <row r="60" spans="2:23" ht="16.5" thickBot="1" x14ac:dyDescent="0.3">
      <c r="H60" s="44">
        <f>AVERAGE(H38:H58)</f>
        <v>1.5621168259783347</v>
      </c>
      <c r="I60" s="54">
        <f>AVERAGE(I38:I58)</f>
        <v>9.2887920326906903E-2</v>
      </c>
      <c r="J60" s="56">
        <f>SQRT(SUM(J38:J58)/21/20)</f>
        <v>0.35490265498621387</v>
      </c>
      <c r="K60" s="44">
        <f>SQRT(J60*J60+I60*I60)</f>
        <v>0.36685700246679409</v>
      </c>
    </row>
    <row r="77" spans="20:23" x14ac:dyDescent="0.25">
      <c r="T77" s="3"/>
      <c r="U77" s="3"/>
      <c r="V77" s="3"/>
      <c r="W77" s="3"/>
    </row>
    <row r="82" spans="14:14" x14ac:dyDescent="0.25">
      <c r="N82">
        <f t="shared" ref="N39:N84" si="12">(I82-I104)*(I82-I104)</f>
        <v>0</v>
      </c>
    </row>
    <row r="83" spans="14:14" x14ac:dyDescent="0.25">
      <c r="N83">
        <f t="shared" si="12"/>
        <v>0</v>
      </c>
    </row>
    <row r="84" spans="14:14" x14ac:dyDescent="0.25">
      <c r="N84">
        <f t="shared" si="12"/>
        <v>0</v>
      </c>
    </row>
    <row r="102" spans="20:23" x14ac:dyDescent="0.25">
      <c r="T102" s="3"/>
      <c r="U102" s="3"/>
      <c r="V102" s="3"/>
      <c r="W102" s="3"/>
    </row>
    <row r="128" spans="20:23" x14ac:dyDescent="0.25">
      <c r="T128" s="3"/>
      <c r="U128" s="3"/>
      <c r="V128" s="3"/>
      <c r="W128" s="3"/>
    </row>
  </sheetData>
  <mergeCells count="7">
    <mergeCell ref="T3:X3"/>
    <mergeCell ref="B38:B47"/>
    <mergeCell ref="C38:C42"/>
    <mergeCell ref="C43:C47"/>
    <mergeCell ref="B48:B58"/>
    <mergeCell ref="C48:C52"/>
    <mergeCell ref="C53:C5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51"/>
  <sheetViews>
    <sheetView topLeftCell="U11" workbookViewId="0">
      <selection activeCell="Z10" sqref="Z10"/>
    </sheetView>
  </sheetViews>
  <sheetFormatPr defaultColWidth="11" defaultRowHeight="15.75" x14ac:dyDescent="0.25"/>
  <cols>
    <col min="22" max="22" width="15.125" customWidth="1"/>
    <col min="23" max="23" width="12" customWidth="1"/>
    <col min="24" max="24" width="17.875" customWidth="1"/>
    <col min="27" max="27" width="15.5" customWidth="1"/>
    <col min="28" max="28" width="17.5" customWidth="1"/>
  </cols>
  <sheetData>
    <row r="2" spans="2:28" x14ac:dyDescent="0.25">
      <c r="R2" t="s">
        <v>45</v>
      </c>
      <c r="S2">
        <v>0.1</v>
      </c>
    </row>
    <row r="4" spans="2:28" ht="16.5" thickBot="1" x14ac:dyDescent="0.3">
      <c r="B4" s="100" t="s">
        <v>39</v>
      </c>
      <c r="C4" s="101">
        <v>70</v>
      </c>
      <c r="D4" s="101"/>
      <c r="E4" s="101"/>
    </row>
    <row r="5" spans="2:28" ht="16.5" thickBot="1" x14ac:dyDescent="0.3">
      <c r="B5" s="9" t="s">
        <v>7</v>
      </c>
      <c r="C5" s="10" t="s">
        <v>8</v>
      </c>
      <c r="D5" s="10" t="s">
        <v>10</v>
      </c>
      <c r="E5" s="10" t="s">
        <v>9</v>
      </c>
      <c r="F5" s="103" t="s">
        <v>15</v>
      </c>
      <c r="I5" t="s">
        <v>38</v>
      </c>
      <c r="J5">
        <f>3.5/100</f>
        <v>3.5000000000000003E-2</v>
      </c>
      <c r="O5">
        <v>4.4800000000000004</v>
      </c>
      <c r="P5">
        <v>0</v>
      </c>
      <c r="R5" s="9" t="s">
        <v>42</v>
      </c>
      <c r="S5" s="10" t="s">
        <v>43</v>
      </c>
      <c r="T5" s="10" t="s">
        <v>44</v>
      </c>
      <c r="U5" s="98" t="s">
        <v>50</v>
      </c>
      <c r="V5" s="10" t="s">
        <v>51</v>
      </c>
      <c r="W5" s="10" t="s">
        <v>47</v>
      </c>
      <c r="X5" s="11" t="s">
        <v>52</v>
      </c>
      <c r="Z5" s="88" t="s">
        <v>46</v>
      </c>
      <c r="AA5" s="89" t="s">
        <v>48</v>
      </c>
      <c r="AB5" s="69" t="s">
        <v>49</v>
      </c>
    </row>
    <row r="6" spans="2:28" ht="16.5" thickBot="1" x14ac:dyDescent="0.3">
      <c r="B6" s="22">
        <v>113</v>
      </c>
      <c r="C6" s="23">
        <v>25</v>
      </c>
      <c r="D6" s="4">
        <f>0.3/150*B6</f>
        <v>0.22600000000000001</v>
      </c>
      <c r="E6" s="4">
        <f>0.3/75*C6</f>
        <v>0.1</v>
      </c>
      <c r="F6" s="8">
        <f>J$5*E6*1000</f>
        <v>3.5000000000000004</v>
      </c>
      <c r="I6" t="s">
        <v>40</v>
      </c>
      <c r="J6">
        <v>12</v>
      </c>
      <c r="O6">
        <f>O5</f>
        <v>4.4800000000000004</v>
      </c>
      <c r="P6">
        <v>0.25</v>
      </c>
      <c r="R6" s="20">
        <f>O5</f>
        <v>4.4800000000000004</v>
      </c>
      <c r="S6" s="97">
        <f>C4</f>
        <v>70</v>
      </c>
      <c r="T6" s="4">
        <f>R6*R6</f>
        <v>20.070400000000003</v>
      </c>
      <c r="U6" s="4">
        <f>S$2/R6*2*T6</f>
        <v>0.89600000000000013</v>
      </c>
      <c r="V6" s="4">
        <f>T6*S6</f>
        <v>1404.9280000000001</v>
      </c>
      <c r="W6" s="97">
        <f>S6*S6</f>
        <v>4900</v>
      </c>
      <c r="X6" s="17">
        <f>T6*T6</f>
        <v>402.82095616000009</v>
      </c>
      <c r="Z6" s="82">
        <f>(AVERAGE(V6:V11)-AVERAGE(T6:T11)*AVERAGE(S6:S11))/(AVERAGE(W6:W11)-AVERAGE(S6:S11)*AVERAGE(S6:S11))</f>
        <v>0.29664428571428714</v>
      </c>
      <c r="AA6" s="83">
        <f>SQRT(1/6*((AVERAGE(X6:X11)-AVERAGE(T6:T11)*AVERAGE(T6:T11))/(AVERAGE(W6:W11)-AVERAGE(S6:S11)*AVERAGE(S6:S11))-Z6*Z6))</f>
        <v>1.243624149388723E-2</v>
      </c>
      <c r="AB6" s="84">
        <f>(0.3348-0.2878)/2</f>
        <v>2.3499999999999993E-2</v>
      </c>
    </row>
    <row r="7" spans="2:28" x14ac:dyDescent="0.25">
      <c r="B7" s="24">
        <v>113</v>
      </c>
      <c r="C7" s="25">
        <v>15</v>
      </c>
      <c r="D7" s="1">
        <f t="shared" ref="D7:D27" si="0">0.3/150*B7</f>
        <v>0.22600000000000001</v>
      </c>
      <c r="E7" s="1">
        <f t="shared" ref="E7:E27" si="1">0.3/75*C7</f>
        <v>0.06</v>
      </c>
      <c r="F7" s="5">
        <f t="shared" ref="F7:F27" si="2">J$5*E7*1000</f>
        <v>2.1</v>
      </c>
      <c r="R7" s="29">
        <f>P29</f>
        <v>4.6500000000000004</v>
      </c>
      <c r="S7" s="45">
        <v>80</v>
      </c>
      <c r="T7" s="1">
        <f t="shared" ref="T7:T11" si="3">R7*R7</f>
        <v>21.622500000000002</v>
      </c>
      <c r="U7" s="1">
        <f t="shared" ref="U7:U11" si="4">S$2/R7*2*T7</f>
        <v>0.93</v>
      </c>
      <c r="V7" s="1">
        <f>T7*S7</f>
        <v>1729.8000000000002</v>
      </c>
      <c r="W7" s="45">
        <f>S7*S7</f>
        <v>6400</v>
      </c>
      <c r="X7" s="13">
        <f>T7*T7</f>
        <v>467.5325062500001</v>
      </c>
    </row>
    <row r="8" spans="2:28" x14ac:dyDescent="0.25">
      <c r="B8" s="24">
        <v>114</v>
      </c>
      <c r="C8" s="25">
        <v>12</v>
      </c>
      <c r="D8" s="1">
        <f t="shared" si="0"/>
        <v>0.22800000000000001</v>
      </c>
      <c r="E8" s="1">
        <f t="shared" si="1"/>
        <v>4.8000000000000001E-2</v>
      </c>
      <c r="F8" s="5">
        <f t="shared" si="2"/>
        <v>1.6800000000000004</v>
      </c>
      <c r="R8" s="29">
        <f>P55</f>
        <v>5.05</v>
      </c>
      <c r="S8" s="45">
        <v>90</v>
      </c>
      <c r="T8" s="1">
        <f t="shared" si="3"/>
        <v>25.502499999999998</v>
      </c>
      <c r="U8" s="1">
        <f t="shared" si="4"/>
        <v>1.01</v>
      </c>
      <c r="V8" s="1">
        <f>T8*S8</f>
        <v>2295.2249999999999</v>
      </c>
      <c r="W8" s="45">
        <f>S8*S8</f>
        <v>8100</v>
      </c>
      <c r="X8" s="13">
        <f>T8*T8</f>
        <v>650.3775062499999</v>
      </c>
    </row>
    <row r="9" spans="2:28" x14ac:dyDescent="0.25">
      <c r="B9" s="24">
        <v>113</v>
      </c>
      <c r="C9" s="25">
        <v>22</v>
      </c>
      <c r="D9" s="1">
        <f t="shared" si="0"/>
        <v>0.22600000000000001</v>
      </c>
      <c r="E9" s="1">
        <f t="shared" si="1"/>
        <v>8.7999999999999995E-2</v>
      </c>
      <c r="F9" s="5">
        <f t="shared" si="2"/>
        <v>3.08</v>
      </c>
      <c r="R9" s="29">
        <f>O79</f>
        <v>5.3</v>
      </c>
      <c r="S9" s="45">
        <v>100</v>
      </c>
      <c r="T9" s="1">
        <f t="shared" si="3"/>
        <v>28.09</v>
      </c>
      <c r="U9" s="1">
        <f t="shared" si="4"/>
        <v>1.06</v>
      </c>
      <c r="V9" s="1">
        <f>T9*S9</f>
        <v>2809</v>
      </c>
      <c r="W9" s="45">
        <f>S9*S9</f>
        <v>10000</v>
      </c>
      <c r="X9" s="13">
        <f>T9*T9</f>
        <v>789.04809999999998</v>
      </c>
    </row>
    <row r="10" spans="2:28" x14ac:dyDescent="0.25">
      <c r="B10" s="24">
        <v>111</v>
      </c>
      <c r="C10" s="25">
        <v>30</v>
      </c>
      <c r="D10" s="1">
        <f t="shared" si="0"/>
        <v>0.222</v>
      </c>
      <c r="E10" s="1">
        <f t="shared" si="1"/>
        <v>0.12</v>
      </c>
      <c r="F10" s="5">
        <f t="shared" si="2"/>
        <v>4.2</v>
      </c>
      <c r="R10" s="29">
        <f>P106</f>
        <v>5.55</v>
      </c>
      <c r="S10" s="45">
        <v>110</v>
      </c>
      <c r="T10" s="1">
        <f t="shared" si="3"/>
        <v>30.802499999999998</v>
      </c>
      <c r="U10" s="1">
        <f t="shared" si="4"/>
        <v>1.1099999999999999</v>
      </c>
      <c r="V10" s="1">
        <f>T10*S10</f>
        <v>3388.2749999999996</v>
      </c>
      <c r="W10" s="45">
        <f>S10*S10</f>
        <v>12100</v>
      </c>
      <c r="X10" s="13">
        <f>T10*T10</f>
        <v>948.79400624999994</v>
      </c>
    </row>
    <row r="11" spans="2:28" ht="16.5" thickBot="1" x14ac:dyDescent="0.3">
      <c r="B11" s="24">
        <v>109</v>
      </c>
      <c r="C11" s="25">
        <v>30</v>
      </c>
      <c r="D11" s="1">
        <f t="shared" si="0"/>
        <v>0.218</v>
      </c>
      <c r="E11" s="1">
        <f t="shared" si="1"/>
        <v>0.12</v>
      </c>
      <c r="F11" s="5">
        <f t="shared" si="2"/>
        <v>4.2</v>
      </c>
      <c r="R11" s="30">
        <f>O129</f>
        <v>5.9</v>
      </c>
      <c r="S11" s="50">
        <v>120</v>
      </c>
      <c r="T11" s="6">
        <f t="shared" si="3"/>
        <v>34.81</v>
      </c>
      <c r="U11" s="6">
        <f t="shared" si="4"/>
        <v>1.1800000000000002</v>
      </c>
      <c r="V11" s="6">
        <f>T11*S11</f>
        <v>4177.2000000000007</v>
      </c>
      <c r="W11" s="50">
        <f>S11*S11</f>
        <v>14400</v>
      </c>
      <c r="X11" s="15">
        <f>T11*T11</f>
        <v>1211.7361000000001</v>
      </c>
    </row>
    <row r="12" spans="2:28" x14ac:dyDescent="0.25">
      <c r="B12" s="24">
        <v>96</v>
      </c>
      <c r="C12" s="25">
        <v>31</v>
      </c>
      <c r="D12" s="1">
        <f t="shared" si="0"/>
        <v>0.192</v>
      </c>
      <c r="E12" s="1">
        <f t="shared" si="1"/>
        <v>0.124</v>
      </c>
      <c r="F12" s="5">
        <f t="shared" si="2"/>
        <v>4.34</v>
      </c>
    </row>
    <row r="13" spans="2:28" x14ac:dyDescent="0.25">
      <c r="B13" s="24">
        <v>48</v>
      </c>
      <c r="C13" s="25">
        <v>32</v>
      </c>
      <c r="D13" s="1">
        <f t="shared" si="0"/>
        <v>9.6000000000000002E-2</v>
      </c>
      <c r="E13" s="1">
        <f t="shared" si="1"/>
        <v>0.128</v>
      </c>
      <c r="F13" s="5">
        <f t="shared" si="2"/>
        <v>4.4800000000000004</v>
      </c>
    </row>
    <row r="14" spans="2:28" x14ac:dyDescent="0.25">
      <c r="B14" s="24">
        <v>11</v>
      </c>
      <c r="C14" s="25">
        <v>32.5</v>
      </c>
      <c r="D14" s="1">
        <f t="shared" si="0"/>
        <v>2.1999999999999999E-2</v>
      </c>
      <c r="E14" s="1">
        <f t="shared" si="1"/>
        <v>0.13</v>
      </c>
      <c r="F14" s="5">
        <f t="shared" si="2"/>
        <v>4.55</v>
      </c>
    </row>
    <row r="15" spans="2:28" ht="16.5" thickBot="1" x14ac:dyDescent="0.3">
      <c r="B15" s="24">
        <v>4</v>
      </c>
      <c r="C15" s="25">
        <v>34</v>
      </c>
      <c r="D15" s="1">
        <f t="shared" si="0"/>
        <v>8.0000000000000002E-3</v>
      </c>
      <c r="E15" s="1">
        <f t="shared" si="1"/>
        <v>0.13600000000000001</v>
      </c>
      <c r="F15" s="5">
        <f t="shared" si="2"/>
        <v>4.7600000000000016</v>
      </c>
    </row>
    <row r="16" spans="2:28" ht="16.5" customHeight="1" x14ac:dyDescent="0.25">
      <c r="B16" s="24">
        <v>40</v>
      </c>
      <c r="C16" s="25">
        <v>32</v>
      </c>
      <c r="D16" s="1">
        <f t="shared" si="0"/>
        <v>0.08</v>
      </c>
      <c r="E16" s="1">
        <f t="shared" si="1"/>
        <v>0.128</v>
      </c>
      <c r="F16" s="5">
        <f t="shared" si="2"/>
        <v>4.4800000000000004</v>
      </c>
      <c r="X16" s="99" t="s">
        <v>20</v>
      </c>
      <c r="Y16" s="47" t="s">
        <v>36</v>
      </c>
      <c r="Z16" s="47" t="s">
        <v>34</v>
      </c>
      <c r="AA16" s="49" t="s">
        <v>37</v>
      </c>
    </row>
    <row r="17" spans="2:27" ht="16.5" thickBot="1" x14ac:dyDescent="0.3">
      <c r="B17" s="24">
        <v>112</v>
      </c>
      <c r="C17" s="26">
        <v>24</v>
      </c>
      <c r="D17" s="1">
        <f t="shared" si="0"/>
        <v>0.224</v>
      </c>
      <c r="E17" s="1">
        <f t="shared" si="1"/>
        <v>9.6000000000000002E-2</v>
      </c>
      <c r="F17" s="5">
        <f t="shared" si="2"/>
        <v>3.3600000000000008</v>
      </c>
      <c r="X17" s="14">
        <f>8/Z6/J6/J6*10</f>
        <v>1.8728004627422312</v>
      </c>
      <c r="Y17" s="6">
        <f>AA6/Z6*X17</f>
        <v>7.8513559661009202E-2</v>
      </c>
      <c r="Z17" s="6">
        <f>AB6/Z6*X17</f>
        <v>0.14836224054836986</v>
      </c>
      <c r="AA17" s="84">
        <f>SQRT(Z17*Z17+Y17*Y17)</f>
        <v>0.16785628814904496</v>
      </c>
    </row>
    <row r="18" spans="2:27" x14ac:dyDescent="0.25">
      <c r="B18" s="24">
        <v>110</v>
      </c>
      <c r="C18" s="26">
        <v>27</v>
      </c>
      <c r="D18" s="1">
        <f t="shared" si="0"/>
        <v>0.22</v>
      </c>
      <c r="E18" s="1">
        <f t="shared" si="1"/>
        <v>0.108</v>
      </c>
      <c r="F18" s="5">
        <f t="shared" si="2"/>
        <v>3.7800000000000002</v>
      </c>
    </row>
    <row r="19" spans="2:27" x14ac:dyDescent="0.25">
      <c r="B19" s="24">
        <v>101</v>
      </c>
      <c r="C19" s="26">
        <v>31</v>
      </c>
      <c r="D19" s="1">
        <f t="shared" si="0"/>
        <v>0.20200000000000001</v>
      </c>
      <c r="E19" s="1">
        <f t="shared" si="1"/>
        <v>0.124</v>
      </c>
      <c r="F19" s="5">
        <f t="shared" si="2"/>
        <v>4.34</v>
      </c>
    </row>
    <row r="20" spans="2:27" x14ac:dyDescent="0.25">
      <c r="B20" s="24">
        <v>80</v>
      </c>
      <c r="C20" s="25">
        <v>31.5</v>
      </c>
      <c r="D20" s="1">
        <f t="shared" si="0"/>
        <v>0.16</v>
      </c>
      <c r="E20" s="1">
        <f t="shared" si="1"/>
        <v>0.126</v>
      </c>
      <c r="F20" s="5">
        <f t="shared" si="2"/>
        <v>4.410000000000001</v>
      </c>
    </row>
    <row r="21" spans="2:27" x14ac:dyDescent="0.25">
      <c r="B21" s="24">
        <v>61</v>
      </c>
      <c r="C21" s="25">
        <v>32</v>
      </c>
      <c r="D21" s="1">
        <f t="shared" si="0"/>
        <v>0.122</v>
      </c>
      <c r="E21" s="1">
        <f t="shared" si="1"/>
        <v>0.128</v>
      </c>
      <c r="F21" s="5">
        <f t="shared" si="2"/>
        <v>4.4800000000000004</v>
      </c>
    </row>
    <row r="22" spans="2:27" x14ac:dyDescent="0.25">
      <c r="B22" s="24">
        <v>49</v>
      </c>
      <c r="C22" s="25">
        <v>32</v>
      </c>
      <c r="D22" s="1">
        <f t="shared" si="0"/>
        <v>9.8000000000000004E-2</v>
      </c>
      <c r="E22" s="1">
        <f t="shared" si="1"/>
        <v>0.128</v>
      </c>
      <c r="F22" s="5">
        <f t="shared" si="2"/>
        <v>4.4800000000000004</v>
      </c>
    </row>
    <row r="23" spans="2:27" x14ac:dyDescent="0.25">
      <c r="B23" s="24">
        <v>88</v>
      </c>
      <c r="C23" s="25">
        <v>31.5</v>
      </c>
      <c r="D23" s="1">
        <f t="shared" si="0"/>
        <v>0.17599999999999999</v>
      </c>
      <c r="E23" s="1">
        <f t="shared" si="1"/>
        <v>0.126</v>
      </c>
      <c r="F23" s="5">
        <f t="shared" si="2"/>
        <v>4.410000000000001</v>
      </c>
      <c r="X23">
        <v>70</v>
      </c>
      <c r="Y23">
        <v>19.07</v>
      </c>
    </row>
    <row r="24" spans="2:27" x14ac:dyDescent="0.25">
      <c r="B24" s="24">
        <v>3</v>
      </c>
      <c r="C24" s="25">
        <v>34.5</v>
      </c>
      <c r="D24" s="1">
        <f t="shared" si="0"/>
        <v>6.0000000000000001E-3</v>
      </c>
      <c r="E24" s="1">
        <f t="shared" si="1"/>
        <v>0.13800000000000001</v>
      </c>
      <c r="F24" s="5">
        <f t="shared" si="2"/>
        <v>4.830000000000001</v>
      </c>
      <c r="X24">
        <v>120</v>
      </c>
      <c r="Y24">
        <v>35.81</v>
      </c>
    </row>
    <row r="25" spans="2:27" x14ac:dyDescent="0.25">
      <c r="B25" s="24">
        <v>43</v>
      </c>
      <c r="C25" s="25">
        <v>32</v>
      </c>
      <c r="D25" s="1">
        <f t="shared" si="0"/>
        <v>8.6000000000000007E-2</v>
      </c>
      <c r="E25" s="1">
        <f t="shared" si="1"/>
        <v>0.128</v>
      </c>
      <c r="F25" s="5">
        <f t="shared" si="2"/>
        <v>4.4800000000000004</v>
      </c>
    </row>
    <row r="26" spans="2:27" x14ac:dyDescent="0.25">
      <c r="B26" s="24">
        <v>28</v>
      </c>
      <c r="C26" s="25">
        <v>32</v>
      </c>
      <c r="D26" s="1">
        <f t="shared" si="0"/>
        <v>5.6000000000000001E-2</v>
      </c>
      <c r="E26" s="1">
        <f t="shared" si="1"/>
        <v>0.128</v>
      </c>
      <c r="F26" s="5">
        <f t="shared" si="2"/>
        <v>4.4800000000000004</v>
      </c>
      <c r="X26">
        <v>80</v>
      </c>
      <c r="Y26">
        <v>22.3</v>
      </c>
    </row>
    <row r="27" spans="2:27" ht="16.5" thickBot="1" x14ac:dyDescent="0.3">
      <c r="B27" s="27">
        <v>20</v>
      </c>
      <c r="C27" s="28">
        <v>32</v>
      </c>
      <c r="D27" s="6">
        <f t="shared" si="0"/>
        <v>0.04</v>
      </c>
      <c r="E27" s="6">
        <f t="shared" si="1"/>
        <v>0.128</v>
      </c>
      <c r="F27" s="7">
        <f t="shared" si="2"/>
        <v>4.4800000000000004</v>
      </c>
      <c r="X27">
        <v>120</v>
      </c>
      <c r="Y27">
        <v>33.81</v>
      </c>
    </row>
    <row r="29" spans="2:27" x14ac:dyDescent="0.25">
      <c r="P29">
        <v>4.6500000000000004</v>
      </c>
      <c r="Q29">
        <v>0</v>
      </c>
    </row>
    <row r="30" spans="2:27" x14ac:dyDescent="0.25">
      <c r="P30">
        <f>P29</f>
        <v>4.6500000000000004</v>
      </c>
      <c r="Q30">
        <v>0.25</v>
      </c>
    </row>
    <row r="31" spans="2:27" ht="16.5" thickBot="1" x14ac:dyDescent="0.3">
      <c r="B31" s="100" t="s">
        <v>41</v>
      </c>
      <c r="C31" s="101">
        <v>80</v>
      </c>
      <c r="D31" s="101"/>
      <c r="E31" s="101"/>
    </row>
    <row r="32" spans="2:27" ht="16.5" thickBot="1" x14ac:dyDescent="0.3">
      <c r="B32" s="9" t="s">
        <v>7</v>
      </c>
      <c r="C32" s="10" t="s">
        <v>8</v>
      </c>
      <c r="D32" s="10" t="s">
        <v>10</v>
      </c>
      <c r="E32" s="10" t="s">
        <v>9</v>
      </c>
      <c r="F32" s="103" t="s">
        <v>15</v>
      </c>
    </row>
    <row r="33" spans="2:6" x14ac:dyDescent="0.25">
      <c r="B33" s="22">
        <v>120</v>
      </c>
      <c r="C33" s="23">
        <v>0</v>
      </c>
      <c r="D33" s="4">
        <f>0.3/150*B33</f>
        <v>0.24</v>
      </c>
      <c r="E33" s="4">
        <f>0.3/75*C33</f>
        <v>0</v>
      </c>
      <c r="F33" s="8">
        <f>J$5*E33*1000</f>
        <v>0</v>
      </c>
    </row>
    <row r="34" spans="2:6" x14ac:dyDescent="0.25">
      <c r="B34" s="32">
        <v>119</v>
      </c>
      <c r="C34" s="26">
        <v>5</v>
      </c>
      <c r="D34" s="1">
        <f t="shared" ref="D34:D49" si="5">0.3/150*B34</f>
        <v>0.23800000000000002</v>
      </c>
      <c r="E34" s="1">
        <f t="shared" ref="E34:E49" si="6">0.3/75*C34</f>
        <v>0.02</v>
      </c>
      <c r="F34" s="5">
        <f t="shared" ref="F34:F50" si="7">J$5*E34*1000</f>
        <v>0.70000000000000007</v>
      </c>
    </row>
    <row r="35" spans="2:6" x14ac:dyDescent="0.25">
      <c r="B35" s="32">
        <v>119</v>
      </c>
      <c r="C35" s="26">
        <v>10</v>
      </c>
      <c r="D35" s="1">
        <f t="shared" si="5"/>
        <v>0.23800000000000002</v>
      </c>
      <c r="E35" s="1">
        <f t="shared" si="6"/>
        <v>0.04</v>
      </c>
      <c r="F35" s="5">
        <f t="shared" si="7"/>
        <v>1.4000000000000001</v>
      </c>
    </row>
    <row r="36" spans="2:6" x14ac:dyDescent="0.25">
      <c r="B36" s="32">
        <v>117</v>
      </c>
      <c r="C36" s="26">
        <v>15</v>
      </c>
      <c r="D36" s="1">
        <f t="shared" si="5"/>
        <v>0.23400000000000001</v>
      </c>
      <c r="E36" s="1">
        <f t="shared" si="6"/>
        <v>0.06</v>
      </c>
      <c r="F36" s="5">
        <f t="shared" si="7"/>
        <v>2.1</v>
      </c>
    </row>
    <row r="37" spans="2:6" x14ac:dyDescent="0.25">
      <c r="B37" s="32">
        <v>117</v>
      </c>
      <c r="C37" s="26">
        <v>20</v>
      </c>
      <c r="D37" s="1">
        <f t="shared" si="5"/>
        <v>0.23400000000000001</v>
      </c>
      <c r="E37" s="1">
        <f t="shared" si="6"/>
        <v>0.08</v>
      </c>
      <c r="F37" s="5">
        <f t="shared" si="7"/>
        <v>2.8000000000000003</v>
      </c>
    </row>
    <row r="38" spans="2:6" x14ac:dyDescent="0.25">
      <c r="B38" s="32">
        <v>115</v>
      </c>
      <c r="C38" s="26">
        <v>25</v>
      </c>
      <c r="D38" s="1">
        <f t="shared" si="5"/>
        <v>0.23</v>
      </c>
      <c r="E38" s="1">
        <f t="shared" si="6"/>
        <v>0.1</v>
      </c>
      <c r="F38" s="5">
        <f t="shared" si="7"/>
        <v>3.5000000000000004</v>
      </c>
    </row>
    <row r="39" spans="2:6" x14ac:dyDescent="0.25">
      <c r="B39" s="32">
        <v>115</v>
      </c>
      <c r="C39" s="26">
        <v>30</v>
      </c>
      <c r="D39" s="1">
        <f t="shared" si="5"/>
        <v>0.23</v>
      </c>
      <c r="E39" s="1">
        <f t="shared" si="6"/>
        <v>0.12</v>
      </c>
      <c r="F39" s="5">
        <f t="shared" si="7"/>
        <v>4.2</v>
      </c>
    </row>
    <row r="40" spans="2:6" x14ac:dyDescent="0.25">
      <c r="B40" s="32">
        <v>34</v>
      </c>
      <c r="C40" s="26">
        <v>33.5</v>
      </c>
      <c r="D40" s="1">
        <f t="shared" si="5"/>
        <v>6.8000000000000005E-2</v>
      </c>
      <c r="E40" s="1">
        <f t="shared" si="6"/>
        <v>0.13400000000000001</v>
      </c>
      <c r="F40" s="5">
        <f t="shared" si="7"/>
        <v>4.6900000000000004</v>
      </c>
    </row>
    <row r="41" spans="2:6" x14ac:dyDescent="0.25">
      <c r="B41" s="32">
        <v>109</v>
      </c>
      <c r="C41" s="26">
        <v>33</v>
      </c>
      <c r="D41" s="1">
        <f t="shared" si="5"/>
        <v>0.218</v>
      </c>
      <c r="E41" s="1">
        <f t="shared" si="6"/>
        <v>0.13200000000000001</v>
      </c>
      <c r="F41" s="5">
        <f t="shared" si="7"/>
        <v>4.620000000000001</v>
      </c>
    </row>
    <row r="42" spans="2:6" x14ac:dyDescent="0.25">
      <c r="B42" s="32">
        <v>100</v>
      </c>
      <c r="C42" s="26">
        <v>33</v>
      </c>
      <c r="D42" s="1">
        <f t="shared" si="5"/>
        <v>0.2</v>
      </c>
      <c r="E42" s="1">
        <f t="shared" si="6"/>
        <v>0.13200000000000001</v>
      </c>
      <c r="F42" s="5">
        <f t="shared" si="7"/>
        <v>4.620000000000001</v>
      </c>
    </row>
    <row r="43" spans="2:6" x14ac:dyDescent="0.25">
      <c r="B43" s="32">
        <v>70</v>
      </c>
      <c r="C43" s="26">
        <v>33</v>
      </c>
      <c r="D43" s="1">
        <f t="shared" si="5"/>
        <v>0.14000000000000001</v>
      </c>
      <c r="E43" s="1">
        <f t="shared" si="6"/>
        <v>0.13200000000000001</v>
      </c>
      <c r="F43" s="5">
        <f t="shared" si="7"/>
        <v>4.620000000000001</v>
      </c>
    </row>
    <row r="44" spans="2:6" x14ac:dyDescent="0.25">
      <c r="B44" s="32">
        <v>29</v>
      </c>
      <c r="C44" s="26">
        <v>33.5</v>
      </c>
      <c r="D44" s="1">
        <f t="shared" si="5"/>
        <v>5.8000000000000003E-2</v>
      </c>
      <c r="E44" s="1">
        <f t="shared" si="6"/>
        <v>0.13400000000000001</v>
      </c>
      <c r="F44" s="5">
        <f t="shared" si="7"/>
        <v>4.6900000000000004</v>
      </c>
    </row>
    <row r="45" spans="2:6" x14ac:dyDescent="0.25">
      <c r="B45" s="32">
        <v>22</v>
      </c>
      <c r="C45" s="26">
        <v>34</v>
      </c>
      <c r="D45" s="1">
        <f t="shared" si="5"/>
        <v>4.3999999999999997E-2</v>
      </c>
      <c r="E45" s="1">
        <f t="shared" si="6"/>
        <v>0.13600000000000001</v>
      </c>
      <c r="F45" s="5">
        <f t="shared" si="7"/>
        <v>4.7600000000000016</v>
      </c>
    </row>
    <row r="46" spans="2:6" x14ac:dyDescent="0.25">
      <c r="B46" s="32">
        <v>15</v>
      </c>
      <c r="C46" s="26">
        <v>34</v>
      </c>
      <c r="D46" s="1">
        <f t="shared" si="5"/>
        <v>0.03</v>
      </c>
      <c r="E46" s="1">
        <f t="shared" si="6"/>
        <v>0.13600000000000001</v>
      </c>
      <c r="F46" s="5">
        <f t="shared" si="7"/>
        <v>4.7600000000000016</v>
      </c>
    </row>
    <row r="47" spans="2:6" x14ac:dyDescent="0.25">
      <c r="B47" s="32">
        <v>10</v>
      </c>
      <c r="C47" s="26">
        <v>34.5</v>
      </c>
      <c r="D47" s="1">
        <f t="shared" si="5"/>
        <v>0.02</v>
      </c>
      <c r="E47" s="1">
        <f t="shared" si="6"/>
        <v>0.13800000000000001</v>
      </c>
      <c r="F47" s="5">
        <f t="shared" si="7"/>
        <v>4.830000000000001</v>
      </c>
    </row>
    <row r="48" spans="2:6" x14ac:dyDescent="0.25">
      <c r="B48" s="32">
        <v>7</v>
      </c>
      <c r="C48" s="26">
        <v>35</v>
      </c>
      <c r="D48" s="1">
        <f t="shared" si="5"/>
        <v>1.4E-2</v>
      </c>
      <c r="E48" s="1">
        <f t="shared" si="6"/>
        <v>0.14000000000000001</v>
      </c>
      <c r="F48" s="5">
        <f t="shared" si="7"/>
        <v>4.9000000000000004</v>
      </c>
    </row>
    <row r="49" spans="2:17" x14ac:dyDescent="0.25">
      <c r="B49" s="32">
        <v>5</v>
      </c>
      <c r="C49" s="26">
        <v>36</v>
      </c>
      <c r="D49" s="1">
        <f t="shared" si="5"/>
        <v>0.01</v>
      </c>
      <c r="E49" s="1">
        <f t="shared" si="6"/>
        <v>0.14400000000000002</v>
      </c>
      <c r="F49" s="5">
        <f t="shared" si="7"/>
        <v>5.0400000000000009</v>
      </c>
    </row>
    <row r="50" spans="2:17" ht="16.5" thickBot="1" x14ac:dyDescent="0.3">
      <c r="B50" s="33">
        <v>58</v>
      </c>
      <c r="C50" s="34">
        <v>33</v>
      </c>
      <c r="D50" s="6">
        <f>0.3/150*B50</f>
        <v>0.11600000000000001</v>
      </c>
      <c r="E50" s="6">
        <f>0.3/75*C50</f>
        <v>0.13200000000000001</v>
      </c>
      <c r="F50" s="7">
        <f t="shared" si="7"/>
        <v>4.620000000000001</v>
      </c>
    </row>
    <row r="54" spans="2:17" ht="16.5" thickBot="1" x14ac:dyDescent="0.3">
      <c r="B54" s="100" t="s">
        <v>41</v>
      </c>
      <c r="C54" s="101">
        <v>90</v>
      </c>
      <c r="D54" s="101"/>
      <c r="E54" s="101"/>
    </row>
    <row r="55" spans="2:17" ht="16.5" thickBot="1" x14ac:dyDescent="0.3">
      <c r="B55" s="9" t="s">
        <v>7</v>
      </c>
      <c r="C55" s="10" t="s">
        <v>8</v>
      </c>
      <c r="D55" s="10" t="s">
        <v>10</v>
      </c>
      <c r="E55" s="10" t="s">
        <v>9</v>
      </c>
      <c r="F55" s="103" t="s">
        <v>15</v>
      </c>
      <c r="P55">
        <v>5.05</v>
      </c>
      <c r="Q55">
        <v>0</v>
      </c>
    </row>
    <row r="56" spans="2:17" x14ac:dyDescent="0.25">
      <c r="B56" s="22">
        <v>116</v>
      </c>
      <c r="C56" s="23">
        <v>0</v>
      </c>
      <c r="D56" s="4">
        <f>0.3/150*B56</f>
        <v>0.23200000000000001</v>
      </c>
      <c r="E56" s="4">
        <f>0.3/75*C56</f>
        <v>0</v>
      </c>
      <c r="F56" s="8">
        <f>J$5*E56*1000</f>
        <v>0</v>
      </c>
      <c r="P56">
        <f>P55</f>
        <v>5.05</v>
      </c>
      <c r="Q56">
        <v>0.25</v>
      </c>
    </row>
    <row r="57" spans="2:17" x14ac:dyDescent="0.25">
      <c r="B57" s="32">
        <v>119</v>
      </c>
      <c r="C57" s="26">
        <v>5</v>
      </c>
      <c r="D57" s="1">
        <f t="shared" ref="D57:D73" si="8">0.3/150*B57</f>
        <v>0.23800000000000002</v>
      </c>
      <c r="E57" s="1">
        <f t="shared" ref="E57:E73" si="9">0.3/75*C57</f>
        <v>0.02</v>
      </c>
      <c r="F57" s="5">
        <f>J$5*E57*1000</f>
        <v>0.70000000000000007</v>
      </c>
    </row>
    <row r="58" spans="2:17" x14ac:dyDescent="0.25">
      <c r="B58" s="32">
        <v>119</v>
      </c>
      <c r="C58" s="26">
        <v>10</v>
      </c>
      <c r="D58" s="1">
        <f t="shared" si="8"/>
        <v>0.23800000000000002</v>
      </c>
      <c r="E58" s="1">
        <f t="shared" si="9"/>
        <v>0.04</v>
      </c>
      <c r="F58" s="5">
        <f>J$5*E58*1000</f>
        <v>1.4000000000000001</v>
      </c>
    </row>
    <row r="59" spans="2:17" x14ac:dyDescent="0.25">
      <c r="B59" s="32">
        <v>119</v>
      </c>
      <c r="C59" s="26">
        <v>15</v>
      </c>
      <c r="D59" s="1">
        <f t="shared" si="8"/>
        <v>0.23800000000000002</v>
      </c>
      <c r="E59" s="1">
        <f t="shared" si="9"/>
        <v>0.06</v>
      </c>
      <c r="F59" s="5">
        <f>J$5*E59*1000</f>
        <v>2.1</v>
      </c>
    </row>
    <row r="60" spans="2:17" x14ac:dyDescent="0.25">
      <c r="B60" s="32">
        <v>119</v>
      </c>
      <c r="C60" s="26">
        <v>20</v>
      </c>
      <c r="D60" s="1">
        <f t="shared" si="8"/>
        <v>0.23800000000000002</v>
      </c>
      <c r="E60" s="1">
        <f t="shared" si="9"/>
        <v>0.08</v>
      </c>
      <c r="F60" s="5">
        <f>J$5*E60*1000</f>
        <v>2.8000000000000003</v>
      </c>
    </row>
    <row r="61" spans="2:17" x14ac:dyDescent="0.25">
      <c r="B61" s="32">
        <v>119</v>
      </c>
      <c r="C61" s="26">
        <v>25</v>
      </c>
      <c r="D61" s="1">
        <f t="shared" si="8"/>
        <v>0.23800000000000002</v>
      </c>
      <c r="E61" s="1">
        <f t="shared" si="9"/>
        <v>0.1</v>
      </c>
      <c r="F61" s="5">
        <f>J$5*E61*1000</f>
        <v>3.5000000000000004</v>
      </c>
    </row>
    <row r="62" spans="2:17" x14ac:dyDescent="0.25">
      <c r="B62" s="32">
        <v>119</v>
      </c>
      <c r="C62" s="26">
        <v>30</v>
      </c>
      <c r="D62" s="1">
        <f t="shared" si="8"/>
        <v>0.23800000000000002</v>
      </c>
      <c r="E62" s="1">
        <f t="shared" si="9"/>
        <v>0.12</v>
      </c>
      <c r="F62" s="5">
        <f>J$5*E62*1000</f>
        <v>4.2</v>
      </c>
    </row>
    <row r="63" spans="2:17" x14ac:dyDescent="0.25">
      <c r="B63" s="32">
        <v>111</v>
      </c>
      <c r="C63" s="26">
        <v>35</v>
      </c>
      <c r="D63" s="1">
        <f t="shared" si="8"/>
        <v>0.222</v>
      </c>
      <c r="E63" s="1">
        <f t="shared" si="9"/>
        <v>0.14000000000000001</v>
      </c>
      <c r="F63" s="5">
        <f>J$5*E63*1000</f>
        <v>4.9000000000000004</v>
      </c>
    </row>
    <row r="64" spans="2:17" x14ac:dyDescent="0.25">
      <c r="B64" s="32">
        <v>101</v>
      </c>
      <c r="C64" s="26">
        <v>35.5</v>
      </c>
      <c r="D64" s="1">
        <f t="shared" si="8"/>
        <v>0.20200000000000001</v>
      </c>
      <c r="E64" s="1">
        <f t="shared" si="9"/>
        <v>0.14200000000000002</v>
      </c>
      <c r="F64" s="5">
        <f>J$5*E64*1000</f>
        <v>4.9700000000000015</v>
      </c>
    </row>
    <row r="65" spans="2:16" x14ac:dyDescent="0.25">
      <c r="B65" s="32">
        <v>85</v>
      </c>
      <c r="C65" s="26">
        <v>35.5</v>
      </c>
      <c r="D65" s="1">
        <f t="shared" si="8"/>
        <v>0.17</v>
      </c>
      <c r="E65" s="1">
        <f t="shared" si="9"/>
        <v>0.14200000000000002</v>
      </c>
      <c r="F65" s="5">
        <f>J$5*E65*1000</f>
        <v>4.9700000000000015</v>
      </c>
    </row>
    <row r="66" spans="2:16" x14ac:dyDescent="0.25">
      <c r="B66" s="32">
        <v>69</v>
      </c>
      <c r="C66" s="26">
        <v>36</v>
      </c>
      <c r="D66" s="1">
        <f t="shared" si="8"/>
        <v>0.13800000000000001</v>
      </c>
      <c r="E66" s="1">
        <f t="shared" si="9"/>
        <v>0.14400000000000002</v>
      </c>
      <c r="F66" s="5">
        <f>J$5*E66*1000</f>
        <v>5.0400000000000009</v>
      </c>
    </row>
    <row r="67" spans="2:16" x14ac:dyDescent="0.25">
      <c r="B67" s="32">
        <v>52</v>
      </c>
      <c r="C67" s="26">
        <v>36</v>
      </c>
      <c r="D67" s="1">
        <f t="shared" si="8"/>
        <v>0.10400000000000001</v>
      </c>
      <c r="E67" s="1">
        <f t="shared" si="9"/>
        <v>0.14400000000000002</v>
      </c>
      <c r="F67" s="5">
        <f>J$5*E67*1000</f>
        <v>5.0400000000000009</v>
      </c>
    </row>
    <row r="68" spans="2:16" x14ac:dyDescent="0.25">
      <c r="B68" s="32">
        <v>35</v>
      </c>
      <c r="C68" s="26">
        <v>36</v>
      </c>
      <c r="D68" s="1">
        <f t="shared" si="8"/>
        <v>7.0000000000000007E-2</v>
      </c>
      <c r="E68" s="1">
        <f t="shared" si="9"/>
        <v>0.14400000000000002</v>
      </c>
      <c r="F68" s="5">
        <f>J$5*E68*1000</f>
        <v>5.0400000000000009</v>
      </c>
    </row>
    <row r="69" spans="2:16" x14ac:dyDescent="0.25">
      <c r="B69" s="32">
        <v>23</v>
      </c>
      <c r="C69" s="26">
        <v>36.5</v>
      </c>
      <c r="D69" s="1">
        <f t="shared" si="8"/>
        <v>4.5999999999999999E-2</v>
      </c>
      <c r="E69" s="1">
        <f t="shared" si="9"/>
        <v>0.14599999999999999</v>
      </c>
      <c r="F69" s="5">
        <f>J$5*E69*1000</f>
        <v>5.1100000000000003</v>
      </c>
    </row>
    <row r="70" spans="2:16" x14ac:dyDescent="0.25">
      <c r="B70" s="32">
        <v>15</v>
      </c>
      <c r="C70" s="26">
        <v>36.5</v>
      </c>
      <c r="D70" s="1">
        <f t="shared" si="8"/>
        <v>0.03</v>
      </c>
      <c r="E70" s="1">
        <f t="shared" si="9"/>
        <v>0.14599999999999999</v>
      </c>
      <c r="F70" s="5">
        <f>J$5*E70*1000</f>
        <v>5.1100000000000003</v>
      </c>
    </row>
    <row r="71" spans="2:16" x14ac:dyDescent="0.25">
      <c r="B71" s="32">
        <v>10</v>
      </c>
      <c r="C71" s="26">
        <v>37</v>
      </c>
      <c r="D71" s="1">
        <f t="shared" si="8"/>
        <v>0.02</v>
      </c>
      <c r="E71" s="1">
        <f t="shared" si="9"/>
        <v>0.14799999999999999</v>
      </c>
      <c r="F71" s="5">
        <f>J$5*E71*1000</f>
        <v>5.1800000000000006</v>
      </c>
    </row>
    <row r="72" spans="2:16" x14ac:dyDescent="0.25">
      <c r="B72" s="32">
        <v>6</v>
      </c>
      <c r="C72" s="26">
        <v>38</v>
      </c>
      <c r="D72" s="1">
        <f t="shared" si="8"/>
        <v>1.2E-2</v>
      </c>
      <c r="E72" s="1">
        <f t="shared" si="9"/>
        <v>0.152</v>
      </c>
      <c r="F72" s="5">
        <f>J$5*E72*1000</f>
        <v>5.32</v>
      </c>
    </row>
    <row r="73" spans="2:16" ht="16.5" thickBot="1" x14ac:dyDescent="0.3">
      <c r="B73" s="33">
        <v>3</v>
      </c>
      <c r="C73" s="34">
        <v>39</v>
      </c>
      <c r="D73" s="6">
        <f t="shared" si="8"/>
        <v>6.0000000000000001E-3</v>
      </c>
      <c r="E73" s="6">
        <f t="shared" si="9"/>
        <v>0.156</v>
      </c>
      <c r="F73" s="7">
        <f>J$5*E73*1000</f>
        <v>5.4600000000000009</v>
      </c>
    </row>
    <row r="78" spans="2:16" ht="16.5" thickBot="1" x14ac:dyDescent="0.3">
      <c r="B78" s="100" t="s">
        <v>41</v>
      </c>
      <c r="C78" s="101">
        <v>100</v>
      </c>
      <c r="D78" s="101"/>
      <c r="E78" s="101"/>
    </row>
    <row r="79" spans="2:16" ht="16.5" thickBot="1" x14ac:dyDescent="0.3">
      <c r="B79" s="9" t="s">
        <v>7</v>
      </c>
      <c r="C79" s="10" t="s">
        <v>8</v>
      </c>
      <c r="D79" s="10" t="s">
        <v>10</v>
      </c>
      <c r="E79" s="10" t="s">
        <v>9</v>
      </c>
      <c r="F79" s="103" t="s">
        <v>15</v>
      </c>
      <c r="O79">
        <v>5.3</v>
      </c>
      <c r="P79">
        <v>0</v>
      </c>
    </row>
    <row r="80" spans="2:16" x14ac:dyDescent="0.25">
      <c r="B80" s="22">
        <v>118</v>
      </c>
      <c r="C80" s="23">
        <v>0</v>
      </c>
      <c r="D80" s="4">
        <f>0.3/150*B80</f>
        <v>0.23600000000000002</v>
      </c>
      <c r="E80" s="4">
        <f>0.3/75*C80</f>
        <v>0</v>
      </c>
      <c r="F80" s="8">
        <f>J$5*E80*1000</f>
        <v>0</v>
      </c>
      <c r="O80">
        <f>O79</f>
        <v>5.3</v>
      </c>
      <c r="P80">
        <v>0.25</v>
      </c>
    </row>
    <row r="81" spans="2:6" x14ac:dyDescent="0.25">
      <c r="B81" s="32">
        <v>119</v>
      </c>
      <c r="C81" s="26">
        <v>5</v>
      </c>
      <c r="D81" s="1">
        <f t="shared" ref="D81:D97" si="10">0.3/150*B81</f>
        <v>0.23800000000000002</v>
      </c>
      <c r="E81" s="1">
        <f t="shared" ref="E81:E97" si="11">0.3/75*C81</f>
        <v>0.02</v>
      </c>
      <c r="F81" s="5">
        <f>J$5*E81*1000</f>
        <v>0.70000000000000007</v>
      </c>
    </row>
    <row r="82" spans="2:6" x14ac:dyDescent="0.25">
      <c r="B82" s="32">
        <v>120</v>
      </c>
      <c r="C82" s="26">
        <v>10</v>
      </c>
      <c r="D82" s="1">
        <f t="shared" si="10"/>
        <v>0.24</v>
      </c>
      <c r="E82" s="1">
        <f t="shared" si="11"/>
        <v>0.04</v>
      </c>
      <c r="F82" s="5">
        <f>J$5*E82*1000</f>
        <v>1.4000000000000001</v>
      </c>
    </row>
    <row r="83" spans="2:6" x14ac:dyDescent="0.25">
      <c r="B83" s="32">
        <v>120</v>
      </c>
      <c r="C83" s="26">
        <v>15</v>
      </c>
      <c r="D83" s="1">
        <f t="shared" si="10"/>
        <v>0.24</v>
      </c>
      <c r="E83" s="1">
        <f t="shared" si="11"/>
        <v>0.06</v>
      </c>
      <c r="F83" s="5">
        <f>J$5*E83*1000</f>
        <v>2.1</v>
      </c>
    </row>
    <row r="84" spans="2:6" x14ac:dyDescent="0.25">
      <c r="B84" s="32">
        <v>120</v>
      </c>
      <c r="C84" s="26">
        <v>20</v>
      </c>
      <c r="D84" s="1">
        <f t="shared" si="10"/>
        <v>0.24</v>
      </c>
      <c r="E84" s="1">
        <f t="shared" si="11"/>
        <v>0.08</v>
      </c>
      <c r="F84" s="5">
        <f>J$5*E84*1000</f>
        <v>2.8000000000000003</v>
      </c>
    </row>
    <row r="85" spans="2:6" x14ac:dyDescent="0.25">
      <c r="B85" s="32">
        <v>119</v>
      </c>
      <c r="C85" s="26">
        <v>25</v>
      </c>
      <c r="D85" s="1">
        <f t="shared" si="10"/>
        <v>0.23800000000000002</v>
      </c>
      <c r="E85" s="1">
        <f t="shared" si="11"/>
        <v>0.1</v>
      </c>
      <c r="F85" s="5">
        <f>J$5*E85*1000</f>
        <v>3.5000000000000004</v>
      </c>
    </row>
    <row r="86" spans="2:6" x14ac:dyDescent="0.25">
      <c r="B86" s="32">
        <v>118</v>
      </c>
      <c r="C86" s="26">
        <v>30</v>
      </c>
      <c r="D86" s="1">
        <f t="shared" si="10"/>
        <v>0.23600000000000002</v>
      </c>
      <c r="E86" s="1">
        <f t="shared" si="11"/>
        <v>0.12</v>
      </c>
      <c r="F86" s="5">
        <f>J$5*E86*1000</f>
        <v>4.2</v>
      </c>
    </row>
    <row r="87" spans="2:6" x14ac:dyDescent="0.25">
      <c r="B87" s="32">
        <v>114</v>
      </c>
      <c r="C87" s="26">
        <v>35</v>
      </c>
      <c r="D87" s="1">
        <f t="shared" si="10"/>
        <v>0.22800000000000001</v>
      </c>
      <c r="E87" s="1">
        <f t="shared" si="11"/>
        <v>0.14000000000000001</v>
      </c>
      <c r="F87" s="5">
        <f>J$5*E87*1000</f>
        <v>4.9000000000000004</v>
      </c>
    </row>
    <row r="88" spans="2:6" x14ac:dyDescent="0.25">
      <c r="B88" s="32">
        <v>108</v>
      </c>
      <c r="C88" s="26">
        <v>37</v>
      </c>
      <c r="D88" s="1">
        <f t="shared" si="10"/>
        <v>0.216</v>
      </c>
      <c r="E88" s="1">
        <f t="shared" si="11"/>
        <v>0.14799999999999999</v>
      </c>
      <c r="F88" s="5">
        <f>J$5*E88*1000</f>
        <v>5.1800000000000006</v>
      </c>
    </row>
    <row r="89" spans="2:6" x14ac:dyDescent="0.25">
      <c r="B89" s="32">
        <v>97.5</v>
      </c>
      <c r="C89" s="26">
        <v>37.5</v>
      </c>
      <c r="D89" s="1">
        <f t="shared" si="10"/>
        <v>0.19500000000000001</v>
      </c>
      <c r="E89" s="1">
        <f t="shared" si="11"/>
        <v>0.15</v>
      </c>
      <c r="F89" s="5">
        <f>J$5*E89*1000</f>
        <v>5.25</v>
      </c>
    </row>
    <row r="90" spans="2:6" x14ac:dyDescent="0.25">
      <c r="B90" s="32">
        <v>80</v>
      </c>
      <c r="C90" s="26">
        <v>37.5</v>
      </c>
      <c r="D90" s="1">
        <f t="shared" si="10"/>
        <v>0.16</v>
      </c>
      <c r="E90" s="1">
        <f t="shared" si="11"/>
        <v>0.15</v>
      </c>
      <c r="F90" s="5">
        <f>J$5*E90*1000</f>
        <v>5.25</v>
      </c>
    </row>
    <row r="91" spans="2:6" x14ac:dyDescent="0.25">
      <c r="B91" s="32">
        <v>71</v>
      </c>
      <c r="C91" s="26">
        <v>37.5</v>
      </c>
      <c r="D91" s="1">
        <f t="shared" si="10"/>
        <v>0.14200000000000002</v>
      </c>
      <c r="E91" s="1">
        <f t="shared" si="11"/>
        <v>0.15</v>
      </c>
      <c r="F91" s="5">
        <f>J$5*E91*1000</f>
        <v>5.25</v>
      </c>
    </row>
    <row r="92" spans="2:6" x14ac:dyDescent="0.25">
      <c r="B92" s="32">
        <v>52</v>
      </c>
      <c r="C92" s="26">
        <v>38</v>
      </c>
      <c r="D92" s="1">
        <f t="shared" si="10"/>
        <v>0.10400000000000001</v>
      </c>
      <c r="E92" s="1">
        <f t="shared" si="11"/>
        <v>0.152</v>
      </c>
      <c r="F92" s="5">
        <f>J$5*E92*1000</f>
        <v>5.32</v>
      </c>
    </row>
    <row r="93" spans="2:6" x14ac:dyDescent="0.25">
      <c r="B93" s="32">
        <v>40</v>
      </c>
      <c r="C93" s="26">
        <v>38</v>
      </c>
      <c r="D93" s="1">
        <f t="shared" si="10"/>
        <v>0.08</v>
      </c>
      <c r="E93" s="1">
        <f t="shared" si="11"/>
        <v>0.152</v>
      </c>
      <c r="F93" s="5">
        <f>J$5*E93*1000</f>
        <v>5.32</v>
      </c>
    </row>
    <row r="94" spans="2:6" x14ac:dyDescent="0.25">
      <c r="B94" s="32">
        <v>25</v>
      </c>
      <c r="C94" s="26">
        <v>38</v>
      </c>
      <c r="D94" s="1">
        <f t="shared" si="10"/>
        <v>0.05</v>
      </c>
      <c r="E94" s="1">
        <f t="shared" si="11"/>
        <v>0.152</v>
      </c>
      <c r="F94" s="5">
        <f>J$5*E94*1000</f>
        <v>5.32</v>
      </c>
    </row>
    <row r="95" spans="2:6" x14ac:dyDescent="0.25">
      <c r="B95" s="32">
        <v>15</v>
      </c>
      <c r="C95" s="26">
        <v>39</v>
      </c>
      <c r="D95" s="1">
        <f t="shared" si="10"/>
        <v>0.03</v>
      </c>
      <c r="E95" s="1">
        <f t="shared" si="11"/>
        <v>0.156</v>
      </c>
      <c r="F95" s="5">
        <f>J$5*E95*1000</f>
        <v>5.4600000000000009</v>
      </c>
    </row>
    <row r="96" spans="2:6" x14ac:dyDescent="0.25">
      <c r="B96" s="32">
        <v>10</v>
      </c>
      <c r="C96" s="26">
        <v>40</v>
      </c>
      <c r="D96" s="1">
        <f t="shared" si="10"/>
        <v>0.02</v>
      </c>
      <c r="E96" s="1">
        <f t="shared" si="11"/>
        <v>0.16</v>
      </c>
      <c r="F96" s="5">
        <f>J$5*E96*1000</f>
        <v>5.6000000000000005</v>
      </c>
    </row>
    <row r="97" spans="2:17" ht="16.5" thickBot="1" x14ac:dyDescent="0.3">
      <c r="B97" s="33">
        <v>3</v>
      </c>
      <c r="C97" s="34">
        <v>41</v>
      </c>
      <c r="D97" s="6">
        <f t="shared" si="10"/>
        <v>6.0000000000000001E-3</v>
      </c>
      <c r="E97" s="6">
        <f t="shared" si="11"/>
        <v>0.16400000000000001</v>
      </c>
      <c r="F97" s="7">
        <f>J$5*E97*1000</f>
        <v>5.7400000000000011</v>
      </c>
    </row>
    <row r="103" spans="2:17" ht="16.5" thickBot="1" x14ac:dyDescent="0.3">
      <c r="B103" s="100" t="s">
        <v>41</v>
      </c>
      <c r="C103" s="101">
        <v>110</v>
      </c>
      <c r="D103" s="101"/>
      <c r="E103" s="101"/>
    </row>
    <row r="104" spans="2:17" ht="16.5" thickBot="1" x14ac:dyDescent="0.3">
      <c r="B104" s="9" t="s">
        <v>7</v>
      </c>
      <c r="C104" s="10" t="s">
        <v>8</v>
      </c>
      <c r="D104" s="10" t="s">
        <v>10</v>
      </c>
      <c r="E104" s="104" t="s">
        <v>9</v>
      </c>
      <c r="F104" s="103" t="s">
        <v>15</v>
      </c>
    </row>
    <row r="105" spans="2:17" x14ac:dyDescent="0.25">
      <c r="B105" s="22">
        <v>120</v>
      </c>
      <c r="C105" s="23">
        <v>0</v>
      </c>
      <c r="D105" s="4">
        <f>0.3/150*B105</f>
        <v>0.24</v>
      </c>
      <c r="E105" s="4">
        <f>0.3/75*C105</f>
        <v>0</v>
      </c>
      <c r="F105" s="8">
        <f>J$5*E105*1000</f>
        <v>0</v>
      </c>
    </row>
    <row r="106" spans="2:17" x14ac:dyDescent="0.25">
      <c r="B106" s="32">
        <v>120</v>
      </c>
      <c r="C106" s="26">
        <v>5</v>
      </c>
      <c r="D106" s="1">
        <f t="shared" ref="D106:D124" si="12">0.3/150*B106</f>
        <v>0.24</v>
      </c>
      <c r="E106" s="1">
        <f t="shared" ref="E106:E124" si="13">0.3/75*C106</f>
        <v>0.02</v>
      </c>
      <c r="F106" s="5">
        <f>J$5*E106*1000</f>
        <v>0.70000000000000007</v>
      </c>
      <c r="P106">
        <v>5.55</v>
      </c>
      <c r="Q106">
        <v>0</v>
      </c>
    </row>
    <row r="107" spans="2:17" x14ac:dyDescent="0.25">
      <c r="B107" s="32">
        <v>120</v>
      </c>
      <c r="C107" s="26">
        <v>10</v>
      </c>
      <c r="D107" s="1">
        <f t="shared" si="12"/>
        <v>0.24</v>
      </c>
      <c r="E107" s="1">
        <f t="shared" si="13"/>
        <v>0.04</v>
      </c>
      <c r="F107" s="5">
        <f>J$5*E107*1000</f>
        <v>1.4000000000000001</v>
      </c>
      <c r="P107">
        <f>P106</f>
        <v>5.55</v>
      </c>
      <c r="Q107">
        <v>0.25</v>
      </c>
    </row>
    <row r="108" spans="2:17" x14ac:dyDescent="0.25">
      <c r="B108" s="32">
        <v>120</v>
      </c>
      <c r="C108" s="26">
        <v>15</v>
      </c>
      <c r="D108" s="1">
        <f t="shared" si="12"/>
        <v>0.24</v>
      </c>
      <c r="E108" s="1">
        <f t="shared" si="13"/>
        <v>0.06</v>
      </c>
      <c r="F108" s="5">
        <f>J$5*E108*1000</f>
        <v>2.1</v>
      </c>
    </row>
    <row r="109" spans="2:17" x14ac:dyDescent="0.25">
      <c r="B109" s="32">
        <v>120</v>
      </c>
      <c r="C109" s="26">
        <v>20</v>
      </c>
      <c r="D109" s="1">
        <f t="shared" si="12"/>
        <v>0.24</v>
      </c>
      <c r="E109" s="1">
        <f t="shared" si="13"/>
        <v>0.08</v>
      </c>
      <c r="F109" s="5">
        <f>J$5*E109*1000</f>
        <v>2.8000000000000003</v>
      </c>
    </row>
    <row r="110" spans="2:17" x14ac:dyDescent="0.25">
      <c r="B110" s="32">
        <v>120</v>
      </c>
      <c r="C110" s="26">
        <v>25</v>
      </c>
      <c r="D110" s="1">
        <f t="shared" si="12"/>
        <v>0.24</v>
      </c>
      <c r="E110" s="1">
        <f t="shared" si="13"/>
        <v>0.1</v>
      </c>
      <c r="F110" s="5">
        <f>J$5*E110*1000</f>
        <v>3.5000000000000004</v>
      </c>
    </row>
    <row r="111" spans="2:17" x14ac:dyDescent="0.25">
      <c r="B111" s="32">
        <v>120</v>
      </c>
      <c r="C111" s="26">
        <v>30</v>
      </c>
      <c r="D111" s="1">
        <f t="shared" si="12"/>
        <v>0.24</v>
      </c>
      <c r="E111" s="1">
        <f t="shared" si="13"/>
        <v>0.12</v>
      </c>
      <c r="F111" s="5">
        <f>J$5*E111*1000</f>
        <v>4.2</v>
      </c>
    </row>
    <row r="112" spans="2:17" x14ac:dyDescent="0.25">
      <c r="B112" s="32">
        <v>117</v>
      </c>
      <c r="C112" s="26">
        <v>35</v>
      </c>
      <c r="D112" s="1">
        <f t="shared" si="12"/>
        <v>0.23400000000000001</v>
      </c>
      <c r="E112" s="1">
        <f t="shared" si="13"/>
        <v>0.14000000000000001</v>
      </c>
      <c r="F112" s="5">
        <f>J$5*E112*1000</f>
        <v>4.9000000000000004</v>
      </c>
    </row>
    <row r="113" spans="2:6" x14ac:dyDescent="0.25">
      <c r="B113" s="32">
        <v>117</v>
      </c>
      <c r="C113" s="26">
        <v>38</v>
      </c>
      <c r="D113" s="1">
        <f t="shared" si="12"/>
        <v>0.23400000000000001</v>
      </c>
      <c r="E113" s="1">
        <f t="shared" si="13"/>
        <v>0.152</v>
      </c>
      <c r="F113" s="5">
        <f>J$5*E113*1000</f>
        <v>5.32</v>
      </c>
    </row>
    <row r="114" spans="2:6" x14ac:dyDescent="0.25">
      <c r="B114" s="32">
        <v>95</v>
      </c>
      <c r="C114" s="26">
        <v>39</v>
      </c>
      <c r="D114" s="1">
        <f t="shared" si="12"/>
        <v>0.19</v>
      </c>
      <c r="E114" s="1">
        <f t="shared" si="13"/>
        <v>0.156</v>
      </c>
      <c r="F114" s="5">
        <f>J$5*E114*1000</f>
        <v>5.4600000000000009</v>
      </c>
    </row>
    <row r="115" spans="2:6" x14ac:dyDescent="0.25">
      <c r="B115" s="32">
        <v>78</v>
      </c>
      <c r="C115" s="26">
        <v>39.5</v>
      </c>
      <c r="D115" s="1">
        <f t="shared" si="12"/>
        <v>0.156</v>
      </c>
      <c r="E115" s="1">
        <f t="shared" si="13"/>
        <v>0.158</v>
      </c>
      <c r="F115" s="5">
        <f>J$5*E115*1000</f>
        <v>5.53</v>
      </c>
    </row>
    <row r="116" spans="2:6" x14ac:dyDescent="0.25">
      <c r="B116" s="32">
        <v>65</v>
      </c>
      <c r="C116" s="26">
        <v>39.5</v>
      </c>
      <c r="D116" s="1">
        <f t="shared" si="12"/>
        <v>0.13</v>
      </c>
      <c r="E116" s="1">
        <f t="shared" si="13"/>
        <v>0.158</v>
      </c>
      <c r="F116" s="5">
        <f>J$5*E116*1000</f>
        <v>5.53</v>
      </c>
    </row>
    <row r="117" spans="2:6" x14ac:dyDescent="0.25">
      <c r="B117" s="32">
        <v>26</v>
      </c>
      <c r="C117" s="26">
        <v>40</v>
      </c>
      <c r="D117" s="1">
        <f t="shared" si="12"/>
        <v>5.2000000000000005E-2</v>
      </c>
      <c r="E117" s="1">
        <f t="shared" si="13"/>
        <v>0.16</v>
      </c>
      <c r="F117" s="5">
        <f>J$5*E117*1000</f>
        <v>5.6000000000000005</v>
      </c>
    </row>
    <row r="118" spans="2:6" x14ac:dyDescent="0.25">
      <c r="B118" s="32">
        <v>55</v>
      </c>
      <c r="C118" s="26">
        <v>40</v>
      </c>
      <c r="D118" s="1">
        <f t="shared" si="12"/>
        <v>0.11</v>
      </c>
      <c r="E118" s="1">
        <f t="shared" si="13"/>
        <v>0.16</v>
      </c>
      <c r="F118" s="5">
        <f>J$5*E118*1000</f>
        <v>5.6000000000000005</v>
      </c>
    </row>
    <row r="119" spans="2:6" x14ac:dyDescent="0.25">
      <c r="B119" s="32">
        <v>35</v>
      </c>
      <c r="C119" s="26">
        <v>40</v>
      </c>
      <c r="D119" s="1">
        <f t="shared" si="12"/>
        <v>7.0000000000000007E-2</v>
      </c>
      <c r="E119" s="1">
        <f t="shared" si="13"/>
        <v>0.16</v>
      </c>
      <c r="F119" s="5">
        <f>J$5*E119*1000</f>
        <v>5.6000000000000005</v>
      </c>
    </row>
    <row r="120" spans="2:6" x14ac:dyDescent="0.25">
      <c r="B120" s="32">
        <v>19</v>
      </c>
      <c r="C120" s="26">
        <v>40.5</v>
      </c>
      <c r="D120" s="1">
        <f t="shared" si="12"/>
        <v>3.7999999999999999E-2</v>
      </c>
      <c r="E120" s="1">
        <f t="shared" si="13"/>
        <v>0.16200000000000001</v>
      </c>
      <c r="F120" s="5">
        <f>J$5*E120*1000</f>
        <v>5.6700000000000008</v>
      </c>
    </row>
    <row r="121" spans="2:6" x14ac:dyDescent="0.25">
      <c r="B121" s="32">
        <v>15</v>
      </c>
      <c r="C121" s="26">
        <v>41</v>
      </c>
      <c r="D121" s="1">
        <f t="shared" si="12"/>
        <v>0.03</v>
      </c>
      <c r="E121" s="1">
        <f t="shared" si="13"/>
        <v>0.16400000000000001</v>
      </c>
      <c r="F121" s="5">
        <f>J$5*E121*1000</f>
        <v>5.7400000000000011</v>
      </c>
    </row>
    <row r="122" spans="2:6" x14ac:dyDescent="0.25">
      <c r="B122" s="32">
        <v>10</v>
      </c>
      <c r="C122" s="26">
        <v>42</v>
      </c>
      <c r="D122" s="1">
        <f t="shared" si="12"/>
        <v>0.02</v>
      </c>
      <c r="E122" s="1">
        <f t="shared" si="13"/>
        <v>0.16800000000000001</v>
      </c>
      <c r="F122" s="5">
        <f>J$5*E122*1000</f>
        <v>5.8800000000000008</v>
      </c>
    </row>
    <row r="123" spans="2:6" x14ac:dyDescent="0.25">
      <c r="B123" s="32">
        <v>4</v>
      </c>
      <c r="C123" s="26">
        <v>43</v>
      </c>
      <c r="D123" s="1">
        <f t="shared" si="12"/>
        <v>8.0000000000000002E-3</v>
      </c>
      <c r="E123" s="1">
        <f t="shared" si="13"/>
        <v>0.17200000000000001</v>
      </c>
      <c r="F123" s="5">
        <f t="shared" ref="F123:F124" si="14">J$5*E123*1000</f>
        <v>6.0200000000000014</v>
      </c>
    </row>
    <row r="124" spans="2:6" ht="16.5" thickBot="1" x14ac:dyDescent="0.3">
      <c r="B124" s="33">
        <v>3</v>
      </c>
      <c r="C124" s="34">
        <v>44</v>
      </c>
      <c r="D124" s="6">
        <f t="shared" si="12"/>
        <v>6.0000000000000001E-3</v>
      </c>
      <c r="E124" s="6">
        <f t="shared" si="13"/>
        <v>0.17599999999999999</v>
      </c>
      <c r="F124" s="7">
        <f t="shared" si="14"/>
        <v>6.16</v>
      </c>
    </row>
    <row r="129" spans="2:16" ht="16.5" thickBot="1" x14ac:dyDescent="0.3">
      <c r="B129" s="100" t="s">
        <v>41</v>
      </c>
      <c r="C129" s="101">
        <v>120</v>
      </c>
      <c r="D129" s="101"/>
      <c r="E129" s="101"/>
      <c r="O129">
        <v>5.9</v>
      </c>
      <c r="P129">
        <v>0</v>
      </c>
    </row>
    <row r="130" spans="2:16" ht="16.5" thickBot="1" x14ac:dyDescent="0.3">
      <c r="B130" s="9" t="s">
        <v>7</v>
      </c>
      <c r="C130" s="10" t="s">
        <v>8</v>
      </c>
      <c r="D130" s="10" t="s">
        <v>10</v>
      </c>
      <c r="E130" s="10" t="s">
        <v>9</v>
      </c>
      <c r="F130" s="102" t="s">
        <v>15</v>
      </c>
      <c r="O130">
        <f>O129</f>
        <v>5.9</v>
      </c>
      <c r="P130">
        <v>0.25</v>
      </c>
    </row>
    <row r="131" spans="2:16" x14ac:dyDescent="0.25">
      <c r="B131" s="22">
        <v>120</v>
      </c>
      <c r="C131" s="23">
        <v>0</v>
      </c>
      <c r="D131" s="4">
        <f>0.3/150*B131</f>
        <v>0.24</v>
      </c>
      <c r="E131" s="4">
        <f>0.3/75*C131</f>
        <v>0</v>
      </c>
      <c r="F131" s="8">
        <f>J$5*E131*1000</f>
        <v>0</v>
      </c>
    </row>
    <row r="132" spans="2:16" x14ac:dyDescent="0.25">
      <c r="B132" s="32">
        <v>120</v>
      </c>
      <c r="C132" s="26">
        <v>5</v>
      </c>
      <c r="D132" s="1">
        <f t="shared" ref="D132:D151" si="15">0.3/150*B132</f>
        <v>0.24</v>
      </c>
      <c r="E132" s="1">
        <f t="shared" ref="E132:E151" si="16">0.3/75*C132</f>
        <v>0.02</v>
      </c>
      <c r="F132" s="5">
        <f>J$5*E132*1000</f>
        <v>0.70000000000000007</v>
      </c>
    </row>
    <row r="133" spans="2:16" x14ac:dyDescent="0.25">
      <c r="B133" s="32">
        <v>120</v>
      </c>
      <c r="C133" s="26">
        <v>10</v>
      </c>
      <c r="D133" s="1">
        <f t="shared" si="15"/>
        <v>0.24</v>
      </c>
      <c r="E133" s="1">
        <f t="shared" si="16"/>
        <v>0.04</v>
      </c>
      <c r="F133" s="5">
        <f>J$5*E133*1000</f>
        <v>1.4000000000000001</v>
      </c>
    </row>
    <row r="134" spans="2:16" x14ac:dyDescent="0.25">
      <c r="B134" s="32">
        <v>119</v>
      </c>
      <c r="C134" s="26">
        <v>15</v>
      </c>
      <c r="D134" s="1">
        <f t="shared" si="15"/>
        <v>0.23800000000000002</v>
      </c>
      <c r="E134" s="1">
        <f t="shared" si="16"/>
        <v>0.06</v>
      </c>
      <c r="F134" s="5">
        <f>J$5*E134*1000</f>
        <v>2.1</v>
      </c>
    </row>
    <row r="135" spans="2:16" x14ac:dyDescent="0.25">
      <c r="B135" s="32">
        <v>120</v>
      </c>
      <c r="C135" s="26">
        <v>20</v>
      </c>
      <c r="D135" s="1">
        <f t="shared" si="15"/>
        <v>0.24</v>
      </c>
      <c r="E135" s="1">
        <f t="shared" si="16"/>
        <v>0.08</v>
      </c>
      <c r="F135" s="5">
        <f>J$5*E135*1000</f>
        <v>2.8000000000000003</v>
      </c>
    </row>
    <row r="136" spans="2:16" x14ac:dyDescent="0.25">
      <c r="B136" s="32">
        <v>119</v>
      </c>
      <c r="C136" s="26">
        <v>25</v>
      </c>
      <c r="D136" s="1">
        <f t="shared" si="15"/>
        <v>0.23800000000000002</v>
      </c>
      <c r="E136" s="1">
        <f t="shared" si="16"/>
        <v>0.1</v>
      </c>
      <c r="F136" s="5">
        <f>J$5*E136*1000</f>
        <v>3.5000000000000004</v>
      </c>
    </row>
    <row r="137" spans="2:16" x14ac:dyDescent="0.25">
      <c r="B137" s="32">
        <v>120</v>
      </c>
      <c r="C137" s="26">
        <v>30</v>
      </c>
      <c r="D137" s="1">
        <f t="shared" si="15"/>
        <v>0.24</v>
      </c>
      <c r="E137" s="1">
        <f t="shared" si="16"/>
        <v>0.12</v>
      </c>
      <c r="F137" s="5">
        <f>J$5*E137*1000</f>
        <v>4.2</v>
      </c>
    </row>
    <row r="138" spans="2:16" x14ac:dyDescent="0.25">
      <c r="B138" s="32">
        <v>120</v>
      </c>
      <c r="C138" s="26">
        <v>35</v>
      </c>
      <c r="D138" s="1">
        <f t="shared" si="15"/>
        <v>0.24</v>
      </c>
      <c r="E138" s="1">
        <f t="shared" si="16"/>
        <v>0.14000000000000001</v>
      </c>
      <c r="F138" s="5">
        <f>J$5*E138*1000</f>
        <v>4.9000000000000004</v>
      </c>
    </row>
    <row r="139" spans="2:16" x14ac:dyDescent="0.25">
      <c r="B139" s="32">
        <v>115</v>
      </c>
      <c r="C139" s="26">
        <v>40</v>
      </c>
      <c r="D139" s="1">
        <f t="shared" si="15"/>
        <v>0.23</v>
      </c>
      <c r="E139" s="1">
        <f t="shared" si="16"/>
        <v>0.16</v>
      </c>
      <c r="F139" s="5">
        <f>J$5*E139*1000</f>
        <v>5.6000000000000005</v>
      </c>
    </row>
    <row r="140" spans="2:16" x14ac:dyDescent="0.25">
      <c r="B140" s="32">
        <v>104</v>
      </c>
      <c r="C140" s="26">
        <v>41</v>
      </c>
      <c r="D140" s="1">
        <f t="shared" si="15"/>
        <v>0.20800000000000002</v>
      </c>
      <c r="E140" s="1">
        <f t="shared" si="16"/>
        <v>0.16400000000000001</v>
      </c>
      <c r="F140" s="5">
        <f>J$5*E140*1000</f>
        <v>5.7400000000000011</v>
      </c>
    </row>
    <row r="141" spans="2:16" x14ac:dyDescent="0.25">
      <c r="B141" s="32">
        <v>85</v>
      </c>
      <c r="C141" s="26">
        <v>41.5</v>
      </c>
      <c r="D141" s="1">
        <f t="shared" si="15"/>
        <v>0.17</v>
      </c>
      <c r="E141" s="1">
        <f t="shared" si="16"/>
        <v>0.16600000000000001</v>
      </c>
      <c r="F141" s="5">
        <f>J$5*E141*1000</f>
        <v>5.8100000000000005</v>
      </c>
    </row>
    <row r="142" spans="2:16" x14ac:dyDescent="0.25">
      <c r="B142" s="32">
        <v>77</v>
      </c>
      <c r="C142" s="26">
        <v>41.5</v>
      </c>
      <c r="D142" s="1">
        <f t="shared" si="15"/>
        <v>0.154</v>
      </c>
      <c r="E142" s="1">
        <f t="shared" si="16"/>
        <v>0.16600000000000001</v>
      </c>
      <c r="F142" s="5">
        <f>J$5*E142*1000</f>
        <v>5.8100000000000005</v>
      </c>
    </row>
    <row r="143" spans="2:16" x14ac:dyDescent="0.25">
      <c r="B143" s="32">
        <v>65</v>
      </c>
      <c r="C143" s="26">
        <v>42</v>
      </c>
      <c r="D143" s="1">
        <f t="shared" si="15"/>
        <v>0.13</v>
      </c>
      <c r="E143" s="1">
        <f t="shared" si="16"/>
        <v>0.16800000000000001</v>
      </c>
      <c r="F143" s="5">
        <f>J$5*E143*1000</f>
        <v>5.8800000000000008</v>
      </c>
    </row>
    <row r="144" spans="2:16" x14ac:dyDescent="0.25">
      <c r="B144" s="32">
        <v>57</v>
      </c>
      <c r="C144" s="26">
        <v>42</v>
      </c>
      <c r="D144" s="1">
        <f t="shared" si="15"/>
        <v>0.114</v>
      </c>
      <c r="E144" s="1">
        <f t="shared" si="16"/>
        <v>0.16800000000000001</v>
      </c>
      <c r="F144" s="5">
        <f>J$5*E144*1000</f>
        <v>5.8800000000000008</v>
      </c>
    </row>
    <row r="145" spans="2:6" x14ac:dyDescent="0.25">
      <c r="B145" s="32">
        <v>43</v>
      </c>
      <c r="C145" s="26">
        <v>42</v>
      </c>
      <c r="D145" s="1">
        <f t="shared" si="15"/>
        <v>8.6000000000000007E-2</v>
      </c>
      <c r="E145" s="1">
        <f t="shared" si="16"/>
        <v>0.16800000000000001</v>
      </c>
      <c r="F145" s="5">
        <f>J$5*E145*1000</f>
        <v>5.8800000000000008</v>
      </c>
    </row>
    <row r="146" spans="2:6" x14ac:dyDescent="0.25">
      <c r="B146" s="32">
        <v>33</v>
      </c>
      <c r="C146" s="26">
        <v>42</v>
      </c>
      <c r="D146" s="1">
        <f t="shared" si="15"/>
        <v>6.6000000000000003E-2</v>
      </c>
      <c r="E146" s="1">
        <f t="shared" si="16"/>
        <v>0.16800000000000001</v>
      </c>
      <c r="F146" s="5">
        <f>J$5*E146*1000</f>
        <v>5.8800000000000008</v>
      </c>
    </row>
    <row r="147" spans="2:6" x14ac:dyDescent="0.25">
      <c r="B147" s="32">
        <v>24</v>
      </c>
      <c r="C147" s="26">
        <v>42.5</v>
      </c>
      <c r="D147" s="1">
        <f t="shared" si="15"/>
        <v>4.8000000000000001E-2</v>
      </c>
      <c r="E147" s="1">
        <f t="shared" si="16"/>
        <v>0.17</v>
      </c>
      <c r="F147" s="5">
        <f>J$5*E147*1000</f>
        <v>5.9500000000000011</v>
      </c>
    </row>
    <row r="148" spans="2:6" x14ac:dyDescent="0.25">
      <c r="B148" s="32">
        <v>15</v>
      </c>
      <c r="C148" s="26">
        <v>43</v>
      </c>
      <c r="D148" s="1">
        <f t="shared" si="15"/>
        <v>0.03</v>
      </c>
      <c r="E148" s="1">
        <f t="shared" si="16"/>
        <v>0.17200000000000001</v>
      </c>
      <c r="F148" s="5">
        <f>J$5*E148*1000</f>
        <v>6.0200000000000014</v>
      </c>
    </row>
    <row r="149" spans="2:6" x14ac:dyDescent="0.25">
      <c r="B149" s="32">
        <v>10</v>
      </c>
      <c r="C149" s="26">
        <v>44</v>
      </c>
      <c r="D149" s="1">
        <f t="shared" si="15"/>
        <v>0.02</v>
      </c>
      <c r="E149" s="1">
        <f t="shared" si="16"/>
        <v>0.17599999999999999</v>
      </c>
      <c r="F149" s="5">
        <f t="shared" ref="F149:F151" si="17">J$5*E149*1000</f>
        <v>6.16</v>
      </c>
    </row>
    <row r="150" spans="2:6" x14ac:dyDescent="0.25">
      <c r="B150" s="32">
        <v>5</v>
      </c>
      <c r="C150" s="26">
        <v>45</v>
      </c>
      <c r="D150" s="1">
        <f t="shared" si="15"/>
        <v>0.01</v>
      </c>
      <c r="E150" s="1">
        <f t="shared" si="16"/>
        <v>0.18</v>
      </c>
      <c r="F150" s="5">
        <f t="shared" si="17"/>
        <v>6.3</v>
      </c>
    </row>
    <row r="151" spans="2:6" ht="16.5" thickBot="1" x14ac:dyDescent="0.3">
      <c r="B151" s="33">
        <v>4</v>
      </c>
      <c r="C151" s="34">
        <v>46</v>
      </c>
      <c r="D151" s="6">
        <f t="shared" si="15"/>
        <v>8.0000000000000002E-3</v>
      </c>
      <c r="E151" s="6">
        <f t="shared" si="16"/>
        <v>0.184</v>
      </c>
      <c r="F151" s="7">
        <f t="shared" si="17"/>
        <v>6.44</v>
      </c>
    </row>
  </sheetData>
  <mergeCells count="6">
    <mergeCell ref="C4:E4"/>
    <mergeCell ref="C31:E31"/>
    <mergeCell ref="C54:E54"/>
    <mergeCell ref="C78:E78"/>
    <mergeCell ref="C103:E103"/>
    <mergeCell ref="C129:E1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</vt:lpstr>
      <vt:lpstr>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Наташа</cp:lastModifiedBy>
  <dcterms:created xsi:type="dcterms:W3CDTF">2016-09-03T07:39:22Z</dcterms:created>
  <dcterms:modified xsi:type="dcterms:W3CDTF">2016-09-04T08:20:23Z</dcterms:modified>
</cp:coreProperties>
</file>