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D3D32496-5AC1-40F6-8BA8-EF233E6F053B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7" l="1"/>
  <c r="K4" i="7"/>
  <c r="F4" i="7"/>
  <c r="H4" i="7" s="1"/>
  <c r="I4" i="7" s="1"/>
  <c r="R3" i="7"/>
  <c r="K3" i="7"/>
  <c r="I3" i="7"/>
  <c r="R2" i="7"/>
  <c r="K2" i="7"/>
  <c r="F2" i="7"/>
  <c r="H2" i="7" s="1"/>
  <c r="I2" i="7" s="1"/>
  <c r="S4" i="7" l="1"/>
  <c r="L4" i="7"/>
  <c r="S3" i="7"/>
  <c r="L3" i="7"/>
  <c r="L2" i="7"/>
  <c r="S2" i="7"/>
  <c r="S3" i="6"/>
  <c r="Q2" i="6"/>
  <c r="Q3" i="6" s="1"/>
  <c r="S2" i="6"/>
  <c r="O3" i="6"/>
  <c r="M3" i="6"/>
  <c r="O2" i="6"/>
  <c r="M2" i="6"/>
  <c r="K2" i="6"/>
  <c r="I2" i="6"/>
  <c r="M4" i="7" l="1"/>
  <c r="T4" i="7"/>
  <c r="U4" i="7" s="1"/>
  <c r="P4" i="7"/>
  <c r="M3" i="7"/>
  <c r="T3" i="7"/>
  <c r="U3" i="7" s="1"/>
  <c r="P3" i="7"/>
  <c r="M2" i="7"/>
  <c r="T2" i="7"/>
  <c r="U2" i="7" s="1"/>
  <c r="P2" i="7"/>
  <c r="I3" i="6"/>
  <c r="Q4" i="7" l="1"/>
  <c r="N4" i="7"/>
  <c r="Q3" i="7"/>
  <c r="N3" i="7"/>
  <c r="Q2" i="7"/>
  <c r="N2" i="7"/>
  <c r="K3" i="6"/>
  <c r="J7" i="5"/>
  <c r="L7" i="5" s="1"/>
  <c r="M7" i="5" s="1"/>
  <c r="I7" i="5"/>
  <c r="G7" i="5"/>
  <c r="J6" i="5"/>
  <c r="L6" i="5" s="1"/>
  <c r="M6" i="5" s="1"/>
  <c r="I6" i="5"/>
  <c r="G6" i="5"/>
  <c r="V4" i="7" l="1"/>
  <c r="W4" i="7" s="1"/>
  <c r="O4" i="7"/>
  <c r="O3" i="7"/>
  <c r="V3" i="7"/>
  <c r="W3" i="7" s="1"/>
  <c r="V2" i="7"/>
  <c r="W2" i="7" s="1"/>
  <c r="O2" i="7"/>
  <c r="K7" i="5"/>
  <c r="K6" i="5"/>
  <c r="O5" i="5"/>
  <c r="H5" i="5" s="1"/>
  <c r="J5" i="5"/>
  <c r="K5" i="5" s="1"/>
  <c r="G5" i="5"/>
  <c r="L5" i="5" l="1"/>
  <c r="M5" i="5" s="1"/>
  <c r="I5" i="5"/>
  <c r="O4" i="5"/>
  <c r="J4" i="5"/>
  <c r="L4" i="5" s="1"/>
  <c r="M4" i="5" s="1"/>
  <c r="I4" i="5"/>
  <c r="G4" i="5"/>
  <c r="K4" i="5" l="1"/>
  <c r="O3" i="5" l="1"/>
  <c r="H3" i="5" s="1"/>
  <c r="J3" i="5"/>
  <c r="K3" i="5" s="1"/>
  <c r="G3" i="5"/>
  <c r="L3" i="5" l="1"/>
  <c r="M3" i="5" s="1"/>
  <c r="I3" i="5"/>
  <c r="O2" i="5"/>
  <c r="J2" i="5"/>
  <c r="L2" i="5" s="1"/>
  <c r="M2" i="5" s="1"/>
  <c r="I2" i="5"/>
  <c r="I8" i="5" s="1"/>
  <c r="G2" i="5"/>
  <c r="G8" i="5" s="1"/>
  <c r="M8" i="5" l="1"/>
  <c r="K2" i="5"/>
  <c r="K8" i="5" s="1"/>
  <c r="G6" i="4"/>
  <c r="I6" i="4"/>
  <c r="K6" i="4"/>
  <c r="J5" i="4"/>
  <c r="K5" i="4" s="1"/>
  <c r="I5" i="4"/>
  <c r="G5" i="4"/>
  <c r="M4" i="4"/>
  <c r="H4" i="4" s="1"/>
  <c r="G4" i="4"/>
  <c r="J4" i="4" l="1"/>
  <c r="K4" i="4" s="1"/>
  <c r="I4" i="4"/>
  <c r="M3" i="4"/>
  <c r="H3" i="4" s="1"/>
  <c r="J3" i="4" s="1"/>
  <c r="K3" i="4" s="1"/>
  <c r="G3" i="4"/>
  <c r="I3" i="4" l="1"/>
  <c r="G2" i="4"/>
  <c r="J2" i="4" l="1"/>
  <c r="K2" i="4" s="1"/>
  <c r="I2" i="4"/>
  <c r="K3" i="3"/>
  <c r="I3" i="3"/>
  <c r="G3" i="3"/>
  <c r="N2" i="3" l="1"/>
  <c r="H2" i="3" s="1"/>
  <c r="G2" i="3"/>
  <c r="N7" i="2"/>
  <c r="H7" i="2" s="1"/>
  <c r="G7" i="2"/>
  <c r="I2" i="3" l="1"/>
  <c r="J2" i="3"/>
  <c r="K2" i="3" s="1"/>
  <c r="I7" i="2"/>
  <c r="J7" i="2"/>
  <c r="K7" i="2" s="1"/>
  <c r="N4" i="2" l="1"/>
  <c r="H4" i="2" s="1"/>
  <c r="N6" i="2" l="1"/>
  <c r="H6" i="2"/>
  <c r="J6" i="2" s="1"/>
  <c r="K6" i="2" s="1"/>
  <c r="G6" i="2"/>
  <c r="I6" i="2" l="1"/>
  <c r="J5" i="2"/>
  <c r="K5" i="2" s="1"/>
  <c r="I5" i="2"/>
  <c r="G5" i="2"/>
  <c r="J3" i="2" l="1"/>
  <c r="K3" i="2" s="1"/>
  <c r="J4" i="2"/>
  <c r="K4" i="2" s="1"/>
  <c r="I3" i="2"/>
  <c r="I4" i="2"/>
  <c r="G3" i="2"/>
  <c r="G4" i="2"/>
  <c r="J2" i="2" l="1"/>
  <c r="K2" i="2" s="1"/>
  <c r="K8" i="2" s="1"/>
  <c r="I2" i="2"/>
  <c r="I8" i="2" s="1"/>
  <c r="G2" i="2"/>
  <c r="G8" i="2" s="1"/>
  <c r="I12" i="1"/>
  <c r="J12" i="1"/>
  <c r="K12" i="1" s="1"/>
  <c r="G12" i="1"/>
  <c r="J11" i="1" l="1"/>
  <c r="K11" i="1" s="1"/>
  <c r="I11" i="1"/>
  <c r="G11" i="1"/>
  <c r="I10" i="1"/>
  <c r="J10" i="1"/>
  <c r="K10" i="1" s="1"/>
  <c r="G10" i="1"/>
  <c r="J9" i="1" l="1"/>
  <c r="K9" i="1" s="1"/>
  <c r="I9" i="1"/>
  <c r="G9" i="1"/>
  <c r="N8" i="1" l="1"/>
  <c r="H8" i="1" s="1"/>
  <c r="J8" i="1" s="1"/>
  <c r="K8" i="1" s="1"/>
  <c r="G8" i="1"/>
  <c r="I8" i="1" l="1"/>
  <c r="J6" i="1" l="1"/>
  <c r="K6" i="1" s="1"/>
  <c r="I6" i="1"/>
  <c r="G6" i="1"/>
  <c r="G5" i="1"/>
  <c r="N5" i="1"/>
  <c r="H5" i="1" s="1"/>
  <c r="I5" i="1" l="1"/>
  <c r="J5" i="1"/>
  <c r="K5" i="1" s="1"/>
  <c r="J7" i="1"/>
  <c r="K7" i="1" s="1"/>
  <c r="I7" i="1"/>
  <c r="G7" i="1"/>
  <c r="N4" i="1"/>
  <c r="H4" i="1" s="1"/>
  <c r="I4" i="1" s="1"/>
  <c r="G4" i="1"/>
  <c r="N3" i="1"/>
  <c r="H3" i="1" s="1"/>
  <c r="J3" i="1" s="1"/>
  <c r="K3" i="1" s="1"/>
  <c r="G3" i="1"/>
  <c r="J2" i="1"/>
  <c r="K2" i="1" s="1"/>
  <c r="I2" i="1"/>
  <c r="G2" i="1"/>
  <c r="G13" i="1" l="1"/>
  <c r="I3" i="1"/>
  <c r="I13" i="1" s="1"/>
  <c r="J4" i="1"/>
  <c r="K4" i="1" s="1"/>
  <c r="K13" i="1" s="1"/>
</calcChain>
</file>

<file path=xl/sharedStrings.xml><?xml version="1.0" encoding="utf-8"?>
<sst xmlns="http://schemas.openxmlformats.org/spreadsheetml/2006/main" count="426" uniqueCount="142">
  <si>
    <t>PRUDUCTO</t>
  </si>
  <si>
    <t>DESCRIPCIÓN</t>
  </si>
  <si>
    <t>UNIDADES</t>
  </si>
  <si>
    <t>CONDICIÓN</t>
  </si>
  <si>
    <t>PRECIO X UNIDAD</t>
  </si>
  <si>
    <t>PRECIOS NETOS</t>
  </si>
  <si>
    <t>COSTO X UNIDAD</t>
  </si>
  <si>
    <t>COSTO NETO</t>
  </si>
  <si>
    <t>GANANCIA NETA</t>
  </si>
  <si>
    <t xml:space="preserve">PACK </t>
  </si>
  <si>
    <t>T.I.G</t>
  </si>
  <si>
    <t xml:space="preserve">GRIPS PIVOT </t>
  </si>
  <si>
    <t>CON TORNILLO DE SUJECIÓN</t>
  </si>
  <si>
    <t>NUEVOS</t>
  </si>
  <si>
    <t>GANANCIA X UNIDAD</t>
  </si>
  <si>
    <t>SHOCK FOX FLOAT</t>
  </si>
  <si>
    <t>DETALLE EN BLOQUEO</t>
  </si>
  <si>
    <t>USADO</t>
  </si>
  <si>
    <t>ORANGE</t>
  </si>
  <si>
    <t>HORQUILLA ROCK SHOX 26"</t>
  </si>
  <si>
    <t>100mm - AIRE/HIDRAHULICO</t>
  </si>
  <si>
    <t>BUFF</t>
  </si>
  <si>
    <t>BANDANA MULTIFUNCIONAL - VARIOS MODELOS Y COLORES</t>
  </si>
  <si>
    <t>NUEVO</t>
  </si>
  <si>
    <t>PLATOS, CENTRO Y PEDALIER</t>
  </si>
  <si>
    <t>RACE FACE</t>
  </si>
  <si>
    <t>SERVICIO DE COMPRA</t>
  </si>
  <si>
    <t>TALADRO PAPA</t>
  </si>
  <si>
    <t>FRENO TRASERO HOPE</t>
  </si>
  <si>
    <t>BALATAS EN BUEN ESTADO - RECIEN PURGADO</t>
  </si>
  <si>
    <t>ASIENTO NEGRO KONA</t>
  </si>
  <si>
    <t>ASIENTO ANTERIOR</t>
  </si>
  <si>
    <t xml:space="preserve">VALVULA FRANCESA </t>
  </si>
  <si>
    <t>PARA TUBELESS</t>
  </si>
  <si>
    <t>TUBELIZACIÓN</t>
  </si>
  <si>
    <t>SEÑOR OSCAR</t>
  </si>
  <si>
    <t>CHUMEL SALCIDO</t>
  </si>
  <si>
    <t>RECARGA LIQUIDO</t>
  </si>
  <si>
    <t>CICLISTA DE LA PRI</t>
  </si>
  <si>
    <t>RIN DT SWISS</t>
  </si>
  <si>
    <t>TRASERO ROD. 29"</t>
  </si>
  <si>
    <t>DESVIADOR DE RUTA DELANTERO DEORE</t>
  </si>
  <si>
    <t>DESVIADOR DELANTERO PARA 2 PLATOS RUTA</t>
  </si>
  <si>
    <t>CUADRO ORANGE SUB 5</t>
  </si>
  <si>
    <t>RODADO 26"- TALLA M - TAZAS KING</t>
  </si>
  <si>
    <t>CAMBER 29"</t>
  </si>
  <si>
    <t>DESTINO</t>
  </si>
  <si>
    <t>IZTAPALAPA, DISTRITO FEDERAL</t>
  </si>
  <si>
    <t>HIDALGO DEL PARRAL</t>
  </si>
  <si>
    <t>GUADALAJARA, OBRERA, GUADALAJARA,JALISCO</t>
  </si>
  <si>
    <t>TEXCOCO, ESTADO DE MEXICO</t>
  </si>
  <si>
    <t>NEZAHUALCOYOTL, ESTADO DE MEXICO</t>
  </si>
  <si>
    <t>ATIZAPAN DE ZARAGOZA, ESTADO DE MEXICO</t>
  </si>
  <si>
    <t>NAUCALPAN, ESTADO DE MEXICO</t>
  </si>
  <si>
    <t>BENITO JUAREZ, DISTRITO FEDERAL</t>
  </si>
  <si>
    <t>CUADRO CAMBER 29"</t>
  </si>
  <si>
    <t>TALLA XL ROD 29"</t>
  </si>
  <si>
    <t>AGUASCALIENTES, AGUASCALIENTES</t>
  </si>
  <si>
    <t>LIQUIDO</t>
  </si>
  <si>
    <t>SELLAMILK</t>
  </si>
  <si>
    <t>PARRAL, CHIH.</t>
  </si>
  <si>
    <t>FRENOS HIDRAHULICOS TECTRO GEMINI SL</t>
  </si>
  <si>
    <t>TECTRO GEMINI SL - DETALLE EN PALANCA - PASTILLAS EN EXCELENTES CONDICIONES</t>
  </si>
  <si>
    <t>CHIHUAHUA, CHIH.</t>
  </si>
  <si>
    <t>MANUBRIO SPECIALIZED</t>
  </si>
  <si>
    <t>MEDIDA 31.8 Y UN LARGO DE 78cm</t>
  </si>
  <si>
    <t>FRENOS HIDRAHULICOS SHIMANO</t>
  </si>
  <si>
    <t xml:space="preserve">BLANCOS - UN PAR </t>
  </si>
  <si>
    <t>COMISIÒN 6.5%</t>
  </si>
  <si>
    <t>COMISIÒN NETA 6.5%</t>
  </si>
  <si>
    <t>ASIENTO C9 AIR FLOW</t>
  </si>
  <si>
    <t xml:space="preserve">COMODIDAD EXCEPCIONAL </t>
  </si>
  <si>
    <t>CHIHUAHUA, CHIH</t>
  </si>
  <si>
    <t>DESVIADOR TRASERO SHIMANO DEORE</t>
  </si>
  <si>
    <t xml:space="preserve"> 10 VELOCIDADES</t>
  </si>
  <si>
    <t>TULANCINGO DE BRAVO, HGO.</t>
  </si>
  <si>
    <t>ASIENTO SPECIALIZED</t>
  </si>
  <si>
    <t>BIOGEOMETRY</t>
  </si>
  <si>
    <t>MORELIA, MICHOACAN</t>
  </si>
  <si>
    <t>SUSPENSIÒN ROCK SHOX 29"</t>
  </si>
  <si>
    <t>XC 32 CON 110mm DE RECORRIDO</t>
  </si>
  <si>
    <t>MONTERREY, NVO. LEON</t>
  </si>
  <si>
    <t>EPIC OIL 60ML</t>
  </si>
  <si>
    <t>LUBRICANTE DE ALTO RENDIMIENTO EN CADENA, DESVIADORES, FUNDAS DE CABLE, ETC</t>
  </si>
  <si>
    <t>PIE DE APOYO HUFFY</t>
  </si>
  <si>
    <t>ALTURA REGULABLE</t>
  </si>
  <si>
    <t>PARRAL</t>
  </si>
  <si>
    <t xml:space="preserve">COSTO NETO </t>
  </si>
  <si>
    <t>PRECIO BASE X UNIDAD</t>
  </si>
  <si>
    <t>PRECIO BASE NETO</t>
  </si>
  <si>
    <t>IVA X UNIDAD</t>
  </si>
  <si>
    <t>CONDICIÒN</t>
  </si>
  <si>
    <t>PACK</t>
  </si>
  <si>
    <t>PRECIO COBRADO X UNIDAD</t>
  </si>
  <si>
    <t>PRECIO COBRADO NETO</t>
  </si>
  <si>
    <t>COMISIONES X UNIDAD</t>
  </si>
  <si>
    <t>COMISIONES NETAS</t>
  </si>
  <si>
    <t>UTILIDAD X UNIDAD</t>
  </si>
  <si>
    <t>UTILIDAD NETA</t>
  </si>
  <si>
    <t>IVA NETO</t>
  </si>
  <si>
    <t>FECHA DE REGISTRO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</si>
  <si>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</si>
  <si>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</si>
  <si>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</si>
  <si>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</si>
  <si>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</si>
  <si>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</si>
  <si>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NETA</t>
  </si>
  <si>
    <t>UTILIDAD LOCAL X UNIDAD</t>
  </si>
  <si>
    <t>UTILIDAD LOCAL NETA</t>
  </si>
  <si>
    <t>UTILIDAD ML X UNIDAD</t>
  </si>
  <si>
    <t>UTILIDAD ML NETA</t>
  </si>
  <si>
    <t>MEDIO DE VENTA</t>
  </si>
  <si>
    <t>DESVIADOR TRASERO XTR</t>
  </si>
  <si>
    <t xml:space="preserve">PARA 9s - DETALLES ESTETICOS  - USADO </t>
  </si>
  <si>
    <t>MERCADO LIBRE</t>
  </si>
  <si>
    <t>COYUCA DE BENITEZ, GUERRERO</t>
  </si>
  <si>
    <t>DESVIADOR TRAERO SLX 10s</t>
  </si>
  <si>
    <t>PARA 9s Y 10s - MUY PRECISO - DETALLES ESTETICOS - USADO</t>
  </si>
  <si>
    <t>SHIFTERS XT 3x9</t>
  </si>
  <si>
    <t>SHIFTERS DE GATILLO - 3x9 - DETALLES ESTETICOS - UN PAR - USADO</t>
  </si>
  <si>
    <t>MEXPOST</t>
  </si>
  <si>
    <t>LUBRICANTE DE ALTO RENDIMIENTO - PARA: CADENA, DESVIADORES, FUNDAS DE CABLE, ETC. - FACIL APLICACIÓN - TIPO GOTERO - NUEVO</t>
  </si>
  <si>
    <t>28  julio</t>
  </si>
  <si>
    <t/>
  </si>
  <si>
    <t>95</t>
  </si>
  <si>
    <t>14.96</t>
  </si>
  <si>
    <t>1421.2</t>
  </si>
  <si>
    <t>30.0</t>
  </si>
  <si>
    <t>2</t>
  </si>
  <si>
    <t>29.92</t>
  </si>
  <si>
    <t>50</t>
  </si>
  <si>
    <t>748.0</t>
  </si>
  <si>
    <t>5</t>
  </si>
  <si>
    <t>74.80000000000001</t>
  </si>
  <si>
    <t>BANDANA MULTIFUNCIONAL - VARIOS MODELOS Y COLORES - ABSORBENTE - FACIL DE LAVAR - NUEVOS</t>
  </si>
  <si>
    <t>31</t>
  </si>
  <si>
    <t>27.0</t>
  </si>
  <si>
    <t>837.0</t>
  </si>
  <si>
    <t>60.0</t>
  </si>
  <si>
    <t>20</t>
  </si>
  <si>
    <t>299.20000000000005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</si>
</sst>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64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64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164" fontId="1" fillId="5" borderId="1" xfId="1" applyNumberFormat="1" applyFill="1" applyAlignment="1">
      <alignment horizontal="center" vertical="center"/>
    </xf>
    <xf numFmtId="15" fontId="3" fillId="5" borderId="1" xfId="1" applyNumberFormat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  <xf numFmtId="164" fontId="3" fillId="5" borderId="1" xfId="1" applyNumberFormat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1" fillId="4" borderId="1" xfId="1" applyFill="1"/>
    <xf numFmtId="0" fontId="1" fillId="2" borderId="1" xfId="1"/>
    <xf numFmtId="15" fontId="1" fillId="6" borderId="1" xfId="1" applyNumberForma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164" fontId="1" fillId="6" borderId="1" xfId="1" applyNumberFormat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4" borderId="1" xfId="1" applyNumberForma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5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 wrapText="1"/>
    </xf>
    <xf numFmtId="0" fontId="7" fillId="4" borderId="1" xfId="1" applyFont="1" applyFill="1"/>
    <xf numFmtId="0" fontId="8" fillId="3" borderId="1" xfId="1" applyFont="1" applyFill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15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2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2784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8F98B3C-E3C0-4521-A335-F7ADBABB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5F4D2B5A-7940-4E7D-BADB-91371653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E4765CC4-5D43-4EDB-82DE-F56F8D3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0</xdr:row>
      <xdr:rowOff>9623</xdr:rowOff>
    </xdr:from>
    <xdr:to>
      <xdr:col>0</xdr:col>
      <xdr:colOff>857250</xdr:colOff>
      <xdr:row>1</xdr:row>
      <xdr:rowOff>3109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D0B1990-129B-429E-A68E-E8C4F43B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9623"/>
          <a:ext cx="657224" cy="498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15795</xdr:colOff>
      <xdr:row>0</xdr:row>
      <xdr:rowOff>0</xdr:rowOff>
    </xdr:from>
    <xdr:to>
      <xdr:col>1</xdr:col>
      <xdr:colOff>1039130</xdr:colOff>
      <xdr:row>1</xdr:row>
      <xdr:rowOff>16422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6F4E8D7C-3AD1-4FB2-99AA-BFA8D757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29" y="0"/>
          <a:ext cx="1023335" cy="771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CCC9-8BA5-434A-A1DC-F761FD069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opLeftCell="B1" zoomScale="70" zoomScaleNormal="70" workbookViewId="0">
      <pane ySplit="1" topLeftCell="A2" activePane="bottomLeft" state="frozen"/>
      <selection pane="bottomLeft" activeCell="O1" sqref="O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43837</v>
      </c>
      <c r="B2" s="7" t="s">
        <v>11</v>
      </c>
      <c r="C2" s="7" t="s">
        <v>12</v>
      </c>
      <c r="D2" s="7">
        <v>1</v>
      </c>
      <c r="E2" s="7" t="s">
        <v>13</v>
      </c>
      <c r="F2" s="8">
        <v>250</v>
      </c>
      <c r="G2" s="8">
        <f t="shared" ref="G2:G12" si="0">F2*D2</f>
        <v>250</v>
      </c>
      <c r="H2" s="8">
        <v>100</v>
      </c>
      <c r="I2" s="8">
        <f t="shared" ref="I2:I12" si="1">H2*D2</f>
        <v>100</v>
      </c>
      <c r="J2" s="8">
        <f t="shared" ref="J2:J12" si="2">F2-H2</f>
        <v>150</v>
      </c>
      <c r="K2" s="8">
        <f t="shared" ref="K2:K7" si="3">J2*D2</f>
        <v>150</v>
      </c>
      <c r="L2" s="7"/>
      <c r="M2" s="7"/>
      <c r="N2" s="7"/>
      <c r="O2" s="19" t="s">
        <v>53</v>
      </c>
    </row>
    <row r="3" spans="1:15" ht="60" customHeight="1" x14ac:dyDescent="0.25">
      <c r="A3" s="9">
        <v>43837</v>
      </c>
      <c r="B3" s="7" t="s">
        <v>15</v>
      </c>
      <c r="C3" s="7" t="s">
        <v>16</v>
      </c>
      <c r="D3" s="7">
        <v>1</v>
      </c>
      <c r="E3" s="7" t="s">
        <v>17</v>
      </c>
      <c r="F3" s="8">
        <v>400</v>
      </c>
      <c r="G3" s="8">
        <f t="shared" si="0"/>
        <v>400</v>
      </c>
      <c r="H3" s="8">
        <f t="shared" ref="H3:H5" si="4">F3/N3</f>
        <v>205.47945205479451</v>
      </c>
      <c r="I3" s="8">
        <f t="shared" si="1"/>
        <v>205.47945205479451</v>
      </c>
      <c r="J3" s="8">
        <f t="shared" si="2"/>
        <v>194.52054794520549</v>
      </c>
      <c r="K3" s="8">
        <f t="shared" si="3"/>
        <v>194.52054794520549</v>
      </c>
      <c r="L3" s="7"/>
      <c r="M3" s="7" t="s">
        <v>18</v>
      </c>
      <c r="N3" s="7">
        <f t="shared" ref="N3:N5" si="5">14600/7500</f>
        <v>1.9466666666666668</v>
      </c>
      <c r="O3" s="19" t="s">
        <v>52</v>
      </c>
    </row>
    <row r="4" spans="1:15" ht="60" customHeight="1" x14ac:dyDescent="0.25">
      <c r="A4" s="9">
        <v>43837</v>
      </c>
      <c r="B4" s="7" t="s">
        <v>19</v>
      </c>
      <c r="C4" s="7" t="s">
        <v>20</v>
      </c>
      <c r="D4" s="7">
        <v>1</v>
      </c>
      <c r="E4" s="7" t="s">
        <v>17</v>
      </c>
      <c r="F4" s="8">
        <v>3500</v>
      </c>
      <c r="G4" s="8">
        <f t="shared" si="0"/>
        <v>3500</v>
      </c>
      <c r="H4" s="8">
        <f t="shared" si="4"/>
        <v>1797.9452054794519</v>
      </c>
      <c r="I4" s="8">
        <f t="shared" si="1"/>
        <v>1797.9452054794519</v>
      </c>
      <c r="J4" s="8">
        <f t="shared" si="2"/>
        <v>1702.0547945205481</v>
      </c>
      <c r="K4" s="8">
        <f t="shared" si="3"/>
        <v>1702.0547945205481</v>
      </c>
      <c r="L4" s="7"/>
      <c r="M4" s="7" t="s">
        <v>18</v>
      </c>
      <c r="N4" s="7">
        <f t="shared" si="5"/>
        <v>1.9466666666666668</v>
      </c>
      <c r="O4" s="19" t="s">
        <v>54</v>
      </c>
    </row>
    <row r="5" spans="1:15" ht="60" customHeight="1" x14ac:dyDescent="0.25">
      <c r="A5" s="9">
        <v>43837</v>
      </c>
      <c r="B5" s="7" t="s">
        <v>24</v>
      </c>
      <c r="C5" s="7" t="s">
        <v>25</v>
      </c>
      <c r="D5" s="7">
        <v>1</v>
      </c>
      <c r="E5" s="7" t="s">
        <v>17</v>
      </c>
      <c r="F5" s="8">
        <v>950</v>
      </c>
      <c r="G5" s="8">
        <f t="shared" si="0"/>
        <v>950</v>
      </c>
      <c r="H5" s="8">
        <f t="shared" si="4"/>
        <v>488.01369863013696</v>
      </c>
      <c r="I5" s="8">
        <f t="shared" si="1"/>
        <v>488.01369863013696</v>
      </c>
      <c r="J5" s="8">
        <f t="shared" si="2"/>
        <v>461.98630136986304</v>
      </c>
      <c r="K5" s="8">
        <f t="shared" si="3"/>
        <v>461.98630136986304</v>
      </c>
      <c r="L5" s="7"/>
      <c r="M5" s="7" t="s">
        <v>18</v>
      </c>
      <c r="N5" s="7">
        <f t="shared" si="5"/>
        <v>1.9466666666666668</v>
      </c>
      <c r="O5" s="19" t="s">
        <v>48</v>
      </c>
    </row>
    <row r="6" spans="1:15" ht="60" customHeight="1" x14ac:dyDescent="0.25">
      <c r="A6" s="9">
        <v>43837</v>
      </c>
      <c r="B6" s="7" t="s">
        <v>26</v>
      </c>
      <c r="C6" s="7" t="s">
        <v>27</v>
      </c>
      <c r="D6" s="7">
        <v>1</v>
      </c>
      <c r="E6" s="7" t="s">
        <v>17</v>
      </c>
      <c r="F6" s="8">
        <v>263.60000000000002</v>
      </c>
      <c r="G6" s="8">
        <f t="shared" si="0"/>
        <v>263.60000000000002</v>
      </c>
      <c r="H6" s="8">
        <v>0</v>
      </c>
      <c r="I6" s="8">
        <f t="shared" si="1"/>
        <v>0</v>
      </c>
      <c r="J6" s="8">
        <f t="shared" si="2"/>
        <v>263.60000000000002</v>
      </c>
      <c r="K6" s="8">
        <f t="shared" si="3"/>
        <v>263.60000000000002</v>
      </c>
      <c r="L6" s="7"/>
      <c r="M6" s="7"/>
      <c r="N6" s="7"/>
      <c r="O6" s="19" t="s">
        <v>48</v>
      </c>
    </row>
    <row r="7" spans="1:15" ht="60" customHeight="1" x14ac:dyDescent="0.25">
      <c r="A7" s="9">
        <v>43837</v>
      </c>
      <c r="B7" s="7" t="s">
        <v>21</v>
      </c>
      <c r="C7" s="7" t="s">
        <v>22</v>
      </c>
      <c r="D7" s="7">
        <v>3</v>
      </c>
      <c r="E7" s="7" t="s">
        <v>23</v>
      </c>
      <c r="F7" s="8">
        <v>60</v>
      </c>
      <c r="G7" s="8">
        <f t="shared" si="0"/>
        <v>180</v>
      </c>
      <c r="H7" s="8">
        <v>27</v>
      </c>
      <c r="I7" s="8">
        <f t="shared" si="1"/>
        <v>81</v>
      </c>
      <c r="J7" s="8">
        <f t="shared" si="2"/>
        <v>33</v>
      </c>
      <c r="K7" s="8">
        <f t="shared" si="3"/>
        <v>99</v>
      </c>
      <c r="L7" s="7"/>
      <c r="M7" s="7"/>
      <c r="N7" s="7"/>
      <c r="O7" s="19" t="s">
        <v>48</v>
      </c>
    </row>
    <row r="8" spans="1:15" ht="60" customHeight="1" x14ac:dyDescent="0.25">
      <c r="A8" s="10">
        <v>43850</v>
      </c>
      <c r="B8" s="7" t="s">
        <v>28</v>
      </c>
      <c r="C8" s="7" t="s">
        <v>29</v>
      </c>
      <c r="D8" s="11">
        <v>1</v>
      </c>
      <c r="E8" s="11" t="s">
        <v>17</v>
      </c>
      <c r="F8" s="12">
        <v>500</v>
      </c>
      <c r="G8" s="12">
        <f t="shared" si="0"/>
        <v>500</v>
      </c>
      <c r="H8" s="12">
        <f t="shared" ref="H8" si="6">F8/N8</f>
        <v>256.84931506849313</v>
      </c>
      <c r="I8" s="12">
        <f t="shared" si="1"/>
        <v>256.84931506849313</v>
      </c>
      <c r="J8" s="12">
        <f t="shared" si="2"/>
        <v>243.15068493150687</v>
      </c>
      <c r="K8" s="8">
        <f>J8*D8</f>
        <v>243.15068493150687</v>
      </c>
      <c r="L8" s="11"/>
      <c r="M8" s="11" t="s">
        <v>18</v>
      </c>
      <c r="N8" s="11">
        <f t="shared" ref="N8" si="7">14600/7500</f>
        <v>1.9466666666666668</v>
      </c>
      <c r="O8" s="19" t="s">
        <v>51</v>
      </c>
    </row>
    <row r="9" spans="1:15" ht="60" customHeight="1" x14ac:dyDescent="0.25">
      <c r="A9" s="10">
        <v>43852</v>
      </c>
      <c r="B9" s="7" t="s">
        <v>21</v>
      </c>
      <c r="C9" s="7" t="s">
        <v>22</v>
      </c>
      <c r="D9" s="11">
        <v>1</v>
      </c>
      <c r="E9" s="11" t="s">
        <v>23</v>
      </c>
      <c r="F9" s="12">
        <v>60</v>
      </c>
      <c r="G9" s="12">
        <f t="shared" si="0"/>
        <v>60</v>
      </c>
      <c r="H9" s="12">
        <v>27</v>
      </c>
      <c r="I9" s="12">
        <f t="shared" si="1"/>
        <v>27</v>
      </c>
      <c r="J9" s="12">
        <f t="shared" si="2"/>
        <v>33</v>
      </c>
      <c r="K9" s="8">
        <f t="shared" ref="K9:K12" si="8">J9*D9</f>
        <v>33</v>
      </c>
      <c r="L9" s="11"/>
      <c r="M9" s="11"/>
      <c r="N9" s="11"/>
      <c r="O9" s="19" t="s">
        <v>48</v>
      </c>
    </row>
    <row r="10" spans="1:15" ht="60" customHeight="1" x14ac:dyDescent="0.25">
      <c r="A10" s="10">
        <v>43859</v>
      </c>
      <c r="B10" s="7" t="s">
        <v>30</v>
      </c>
      <c r="C10" s="7" t="s">
        <v>31</v>
      </c>
      <c r="D10" s="11">
        <v>1</v>
      </c>
      <c r="E10" s="11" t="s">
        <v>17</v>
      </c>
      <c r="F10" s="12">
        <v>250</v>
      </c>
      <c r="G10" s="12">
        <f t="shared" si="0"/>
        <v>250</v>
      </c>
      <c r="H10" s="12">
        <v>0</v>
      </c>
      <c r="I10" s="12">
        <f t="shared" si="1"/>
        <v>0</v>
      </c>
      <c r="J10" s="12">
        <f t="shared" si="2"/>
        <v>250</v>
      </c>
      <c r="K10" s="8">
        <f t="shared" si="8"/>
        <v>250</v>
      </c>
      <c r="L10" s="11"/>
      <c r="M10" s="11"/>
      <c r="N10" s="11"/>
      <c r="O10" s="19" t="s">
        <v>48</v>
      </c>
    </row>
    <row r="11" spans="1:15" ht="60" customHeight="1" x14ac:dyDescent="0.25">
      <c r="A11" s="13">
        <v>43861</v>
      </c>
      <c r="B11" s="14" t="s">
        <v>32</v>
      </c>
      <c r="C11" s="14" t="s">
        <v>33</v>
      </c>
      <c r="D11" s="15">
        <v>1</v>
      </c>
      <c r="E11" s="15" t="s">
        <v>23</v>
      </c>
      <c r="F11" s="16">
        <v>150</v>
      </c>
      <c r="G11" s="12">
        <f t="shared" si="0"/>
        <v>150</v>
      </c>
      <c r="H11" s="16">
        <v>130</v>
      </c>
      <c r="I11" s="12">
        <f t="shared" si="1"/>
        <v>130</v>
      </c>
      <c r="J11" s="12">
        <f t="shared" si="2"/>
        <v>20</v>
      </c>
      <c r="K11" s="8">
        <f t="shared" si="8"/>
        <v>20</v>
      </c>
      <c r="L11" s="17"/>
      <c r="M11" s="17"/>
      <c r="N11" s="17"/>
      <c r="O11" s="19" t="s">
        <v>48</v>
      </c>
    </row>
    <row r="12" spans="1:15" ht="60" customHeight="1" x14ac:dyDescent="0.25">
      <c r="A12" s="13">
        <v>43861</v>
      </c>
      <c r="B12" s="14" t="s">
        <v>34</v>
      </c>
      <c r="C12" s="14" t="s">
        <v>35</v>
      </c>
      <c r="D12" s="15">
        <v>1</v>
      </c>
      <c r="E12" s="15" t="s">
        <v>23</v>
      </c>
      <c r="F12" s="16">
        <v>350</v>
      </c>
      <c r="G12" s="12">
        <f t="shared" si="0"/>
        <v>350</v>
      </c>
      <c r="H12" s="16">
        <v>60</v>
      </c>
      <c r="I12" s="12">
        <f t="shared" si="1"/>
        <v>60</v>
      </c>
      <c r="J12" s="12">
        <f t="shared" si="2"/>
        <v>290</v>
      </c>
      <c r="K12" s="8">
        <f t="shared" si="8"/>
        <v>290</v>
      </c>
      <c r="L12" s="17"/>
      <c r="M12" s="17"/>
      <c r="N12" s="17"/>
      <c r="O12" s="19" t="s">
        <v>48</v>
      </c>
    </row>
    <row r="13" spans="1:15" ht="60" customHeight="1" x14ac:dyDescent="0.25">
      <c r="A13" s="6"/>
      <c r="B13" s="6"/>
      <c r="C13" s="6"/>
      <c r="D13" s="6"/>
      <c r="E13" s="6"/>
      <c r="F13" s="5"/>
      <c r="G13" s="5">
        <f>SUM(G2:G12)</f>
        <v>6853.6</v>
      </c>
      <c r="H13" s="5"/>
      <c r="I13" s="5">
        <f>SUM(I2:I12)</f>
        <v>3146.2876712328762</v>
      </c>
      <c r="J13" s="5"/>
      <c r="K13" s="5">
        <f>SUM(K2:K12)</f>
        <v>3707.3123287671237</v>
      </c>
      <c r="L13" s="6"/>
      <c r="M13" s="6"/>
      <c r="N13" s="6"/>
      <c r="O13" s="24"/>
    </row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70" zoomScaleNormal="80" workbookViewId="0">
      <pane ySplit="1" topLeftCell="A3" activePane="bottomLeft" state="frozen"/>
      <selection pane="bottomLeft" activeCell="L2" sqref="L2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43870</v>
      </c>
      <c r="B2" s="7" t="s">
        <v>34</v>
      </c>
      <c r="C2" s="7" t="s">
        <v>36</v>
      </c>
      <c r="D2" s="7">
        <v>1</v>
      </c>
      <c r="E2" s="7" t="s">
        <v>13</v>
      </c>
      <c r="F2" s="8">
        <v>300</v>
      </c>
      <c r="G2" s="8">
        <f t="shared" ref="G2:G7" si="0">F2*D2</f>
        <v>300</v>
      </c>
      <c r="H2" s="8">
        <v>0</v>
      </c>
      <c r="I2" s="8">
        <f t="shared" ref="I2:I6" si="1">H2*D2</f>
        <v>0</v>
      </c>
      <c r="J2" s="8">
        <f t="shared" ref="J2:J7" si="2">F2-H2</f>
        <v>300</v>
      </c>
      <c r="K2" s="8">
        <f t="shared" ref="K2:K7" si="3">J2*D2</f>
        <v>300</v>
      </c>
      <c r="L2" s="7"/>
      <c r="M2" s="7"/>
      <c r="N2" s="7"/>
      <c r="O2" s="19" t="s">
        <v>48</v>
      </c>
    </row>
    <row r="3" spans="1:15" ht="60" customHeight="1" x14ac:dyDescent="0.25">
      <c r="A3" s="9">
        <v>43869</v>
      </c>
      <c r="B3" s="7" t="s">
        <v>37</v>
      </c>
      <c r="C3" s="7" t="s">
        <v>38</v>
      </c>
      <c r="D3" s="7">
        <v>1</v>
      </c>
      <c r="E3" s="7" t="s">
        <v>13</v>
      </c>
      <c r="F3" s="8">
        <v>200</v>
      </c>
      <c r="G3" s="8">
        <f t="shared" si="0"/>
        <v>200</v>
      </c>
      <c r="H3" s="8">
        <v>0</v>
      </c>
      <c r="I3" s="8">
        <f t="shared" si="1"/>
        <v>0</v>
      </c>
      <c r="J3" s="8">
        <f t="shared" si="2"/>
        <v>200</v>
      </c>
      <c r="K3" s="8">
        <f t="shared" si="3"/>
        <v>200</v>
      </c>
      <c r="L3" s="7"/>
      <c r="M3" s="7"/>
      <c r="N3" s="7"/>
      <c r="O3" s="19" t="s">
        <v>48</v>
      </c>
    </row>
    <row r="4" spans="1:15" ht="60" customHeight="1" x14ac:dyDescent="0.25">
      <c r="A4" s="9">
        <v>43879</v>
      </c>
      <c r="B4" s="7" t="s">
        <v>39</v>
      </c>
      <c r="C4" s="7" t="s">
        <v>40</v>
      </c>
      <c r="D4" s="7">
        <v>1</v>
      </c>
      <c r="E4" s="7" t="s">
        <v>17</v>
      </c>
      <c r="F4" s="8">
        <v>2200</v>
      </c>
      <c r="G4" s="8">
        <f t="shared" si="0"/>
        <v>2200</v>
      </c>
      <c r="H4" s="8">
        <f>F4/N4</f>
        <v>1773.4204793028323</v>
      </c>
      <c r="I4" s="8">
        <f t="shared" si="1"/>
        <v>1773.4204793028323</v>
      </c>
      <c r="J4" s="8">
        <f t="shared" si="2"/>
        <v>426.57952069716771</v>
      </c>
      <c r="K4" s="8">
        <f t="shared" si="3"/>
        <v>426.57952069716771</v>
      </c>
      <c r="L4" s="7"/>
      <c r="M4" s="11" t="s">
        <v>45</v>
      </c>
      <c r="N4" s="11">
        <f t="shared" ref="N4" si="4">22950/18500</f>
        <v>1.2405405405405405</v>
      </c>
      <c r="O4" s="19" t="s">
        <v>50</v>
      </c>
    </row>
    <row r="5" spans="1:15" ht="60" customHeight="1" x14ac:dyDescent="0.25">
      <c r="A5" s="18">
        <v>43879</v>
      </c>
      <c r="B5" s="19" t="s">
        <v>41</v>
      </c>
      <c r="C5" s="19" t="s">
        <v>42</v>
      </c>
      <c r="D5" s="20">
        <v>1</v>
      </c>
      <c r="E5" s="20" t="s">
        <v>17</v>
      </c>
      <c r="F5" s="21">
        <v>300</v>
      </c>
      <c r="G5" s="21">
        <f t="shared" si="0"/>
        <v>300</v>
      </c>
      <c r="H5" s="21">
        <v>150</v>
      </c>
      <c r="I5" s="21">
        <f t="shared" si="1"/>
        <v>150</v>
      </c>
      <c r="J5" s="21">
        <f t="shared" si="2"/>
        <v>150</v>
      </c>
      <c r="K5" s="22">
        <f t="shared" si="3"/>
        <v>150</v>
      </c>
      <c r="L5" s="20"/>
      <c r="M5" s="20"/>
      <c r="N5" s="20"/>
      <c r="O5" s="19" t="s">
        <v>47</v>
      </c>
    </row>
    <row r="6" spans="1:15" ht="60" customHeight="1" x14ac:dyDescent="0.25">
      <c r="A6" s="18">
        <v>43837</v>
      </c>
      <c r="B6" s="19" t="s">
        <v>43</v>
      </c>
      <c r="C6" s="19" t="s">
        <v>44</v>
      </c>
      <c r="D6" s="20">
        <v>1</v>
      </c>
      <c r="E6" s="20" t="s">
        <v>17</v>
      </c>
      <c r="F6" s="21">
        <v>2700</v>
      </c>
      <c r="G6" s="21">
        <f t="shared" si="0"/>
        <v>2700</v>
      </c>
      <c r="H6" s="21">
        <f t="shared" ref="H6:H7" si="5">F6/N6</f>
        <v>1386.986301369863</v>
      </c>
      <c r="I6" s="21">
        <f t="shared" si="1"/>
        <v>1386.986301369863</v>
      </c>
      <c r="J6" s="21">
        <f t="shared" si="2"/>
        <v>1313.013698630137</v>
      </c>
      <c r="K6" s="22">
        <f t="shared" si="3"/>
        <v>1313.013698630137</v>
      </c>
      <c r="L6" s="20"/>
      <c r="M6" s="20" t="s">
        <v>18</v>
      </c>
      <c r="N6" s="20">
        <f t="shared" ref="N6" si="6">14600/7500</f>
        <v>1.9466666666666668</v>
      </c>
      <c r="O6" s="19" t="s">
        <v>49</v>
      </c>
    </row>
    <row r="7" spans="1:15" ht="60" customHeight="1" x14ac:dyDescent="0.25">
      <c r="A7" s="10">
        <v>43853</v>
      </c>
      <c r="B7" s="7" t="s">
        <v>55</v>
      </c>
      <c r="C7" s="7" t="s">
        <v>56</v>
      </c>
      <c r="D7" s="11">
        <v>1</v>
      </c>
      <c r="E7" s="11" t="s">
        <v>17</v>
      </c>
      <c r="F7" s="12">
        <v>7500</v>
      </c>
      <c r="G7" s="21">
        <f t="shared" si="0"/>
        <v>7500</v>
      </c>
      <c r="H7" s="12">
        <f t="shared" si="5"/>
        <v>6045.751633986928</v>
      </c>
      <c r="I7" s="21">
        <f>H7*D7</f>
        <v>6045.751633986928</v>
      </c>
      <c r="J7" s="21">
        <f t="shared" si="2"/>
        <v>1454.248366013072</v>
      </c>
      <c r="K7" s="22">
        <f t="shared" si="3"/>
        <v>1454.248366013072</v>
      </c>
      <c r="L7" s="11"/>
      <c r="M7" s="11" t="s">
        <v>45</v>
      </c>
      <c r="N7" s="11">
        <f t="shared" ref="N7" si="7">22950/18500</f>
        <v>1.2405405405405405</v>
      </c>
      <c r="O7" s="19" t="s">
        <v>57</v>
      </c>
    </row>
    <row r="8" spans="1:15" ht="60" customHeight="1" x14ac:dyDescent="0.25">
      <c r="A8" s="6"/>
      <c r="B8" s="6"/>
      <c r="C8" s="6"/>
      <c r="D8" s="6"/>
      <c r="E8" s="6"/>
      <c r="F8" s="5"/>
      <c r="G8" s="5">
        <f>SUM(G2:G6)</f>
        <v>5700</v>
      </c>
      <c r="H8" s="5"/>
      <c r="I8" s="5">
        <f>SUM(I2:I6)</f>
        <v>3310.4067806726953</v>
      </c>
      <c r="J8" s="5"/>
      <c r="K8" s="5">
        <f>SUM(K2:K6)</f>
        <v>2389.5932193273047</v>
      </c>
      <c r="L8" s="6"/>
      <c r="M8" s="6"/>
      <c r="N8" s="6"/>
      <c r="O8" s="24"/>
    </row>
    <row r="9" spans="1:15" ht="60" customHeight="1" x14ac:dyDescent="0.25"/>
    <row r="10" spans="1:15" ht="60" customHeight="1" x14ac:dyDescent="0.25"/>
    <row r="11" spans="1:15" ht="60" customHeight="1" x14ac:dyDescent="0.25"/>
    <row r="12" spans="1:15" ht="60" customHeight="1" x14ac:dyDescent="0.25"/>
    <row r="13" spans="1:15" ht="60" customHeight="1" x14ac:dyDescent="0.25"/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zoomScale="70" zoomScaleNormal="70" workbookViewId="0">
      <selection activeCell="L1" sqref="L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43853</v>
      </c>
      <c r="B2" s="7" t="s">
        <v>55</v>
      </c>
      <c r="C2" s="7" t="s">
        <v>56</v>
      </c>
      <c r="D2" s="7">
        <v>1</v>
      </c>
      <c r="E2" s="7" t="s">
        <v>17</v>
      </c>
      <c r="F2" s="8">
        <v>7500</v>
      </c>
      <c r="G2" s="22">
        <f t="shared" ref="G2" si="0">F2*D2</f>
        <v>7500</v>
      </c>
      <c r="H2" s="8">
        <f t="shared" ref="H2" si="1">F2/N2</f>
        <v>6045.751633986928</v>
      </c>
      <c r="I2" s="22">
        <f>H2*D2</f>
        <v>6045.751633986928</v>
      </c>
      <c r="J2" s="22">
        <f t="shared" ref="J2" si="2">F2-H2</f>
        <v>1454.248366013072</v>
      </c>
      <c r="K2" s="22">
        <f t="shared" ref="K2" si="3">J2*D2</f>
        <v>1454.248366013072</v>
      </c>
      <c r="L2" s="7"/>
      <c r="M2" s="7" t="s">
        <v>45</v>
      </c>
      <c r="N2" s="7">
        <f t="shared" ref="N2" si="4">22950/18500</f>
        <v>1.2405405405405405</v>
      </c>
      <c r="O2" s="19" t="s">
        <v>57</v>
      </c>
    </row>
    <row r="3" spans="1:15" ht="60" customHeight="1" x14ac:dyDescent="0.25">
      <c r="A3" s="6"/>
      <c r="B3" s="6"/>
      <c r="C3" s="6"/>
      <c r="D3" s="6"/>
      <c r="E3" s="6"/>
      <c r="F3" s="6"/>
      <c r="G3" s="5">
        <f>SUM(G2)</f>
        <v>7500</v>
      </c>
      <c r="H3" s="6"/>
      <c r="I3" s="5">
        <f>SUM(I2)</f>
        <v>6045.751633986928</v>
      </c>
      <c r="J3" s="6"/>
      <c r="K3" s="5">
        <f>SUM(K2)</f>
        <v>1454.248366013072</v>
      </c>
      <c r="L3" s="6"/>
      <c r="M3" s="6"/>
      <c r="N3" s="6"/>
      <c r="O3" s="6"/>
    </row>
    <row r="4" spans="1:15" ht="60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60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0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60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60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6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6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6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6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6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6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6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6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6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6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6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6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6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6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6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6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6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6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6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6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6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6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6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6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6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6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6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6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6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6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6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6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6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6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6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6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6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6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6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6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6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6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6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6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6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6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6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6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6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6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6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6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6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6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6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6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6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6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6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6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6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6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6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6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6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6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6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6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6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6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6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6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ht="6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ht="6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ht="6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ht="6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ht="6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ht="6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6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ht="6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6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6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6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ht="6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ht="6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6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6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6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ht="6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ht="6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6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6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zoomScale="70" zoomScaleNormal="70" workbookViewId="0">
      <selection activeCell="N1" sqref="A1:N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3" customWidth="true" width="15.7109375" collapsed="true"/>
    <col min="14" max="14" customWidth="true" width="30.7109375" collapsed="true"/>
    <col min="15" max="24" customWidth="true" width="15.7109375" collapsed="true"/>
  </cols>
  <sheetData>
    <row r="1" spans="1:14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  <c r="N1" s="23" t="s">
        <v>46</v>
      </c>
    </row>
    <row r="2" spans="1:14" ht="60" customHeight="1" x14ac:dyDescent="0.25">
      <c r="A2" s="9">
        <v>43937</v>
      </c>
      <c r="B2" s="7" t="s">
        <v>58</v>
      </c>
      <c r="C2" s="7" t="s">
        <v>59</v>
      </c>
      <c r="D2" s="7">
        <v>1</v>
      </c>
      <c r="E2" s="7" t="s">
        <v>23</v>
      </c>
      <c r="F2" s="8">
        <v>60</v>
      </c>
      <c r="G2" s="22">
        <f t="shared" ref="G2:G5" si="0">F2*D2</f>
        <v>60</v>
      </c>
      <c r="H2" s="8">
        <v>0</v>
      </c>
      <c r="I2" s="22">
        <f>H2*D2</f>
        <v>0</v>
      </c>
      <c r="J2" s="22">
        <f t="shared" ref="J2:J5" si="1">F2-H2</f>
        <v>60</v>
      </c>
      <c r="K2" s="22">
        <f t="shared" ref="K2:K5" si="2">J2*D2</f>
        <v>60</v>
      </c>
      <c r="L2" s="7"/>
      <c r="M2" s="7"/>
      <c r="N2" s="19" t="s">
        <v>60</v>
      </c>
    </row>
    <row r="3" spans="1:14" ht="60" customHeight="1" x14ac:dyDescent="0.25">
      <c r="A3" s="10">
        <v>43853</v>
      </c>
      <c r="B3" s="7" t="s">
        <v>61</v>
      </c>
      <c r="C3" s="7" t="s">
        <v>62</v>
      </c>
      <c r="D3" s="11">
        <v>1</v>
      </c>
      <c r="E3" s="11" t="s">
        <v>17</v>
      </c>
      <c r="F3" s="12">
        <v>950</v>
      </c>
      <c r="G3" s="21">
        <f t="shared" si="0"/>
        <v>950</v>
      </c>
      <c r="H3" s="12">
        <f>F3/M3</f>
        <v>765.79520697167754</v>
      </c>
      <c r="I3" s="21">
        <f t="shared" ref="I3:I5" si="3">H3*D3</f>
        <v>765.79520697167754</v>
      </c>
      <c r="J3" s="21">
        <f t="shared" si="1"/>
        <v>184.20479302832246</v>
      </c>
      <c r="K3" s="22">
        <f t="shared" si="2"/>
        <v>184.20479302832246</v>
      </c>
      <c r="L3" s="11" t="s">
        <v>45</v>
      </c>
      <c r="M3" s="11">
        <f t="shared" ref="M3" si="4">22950/18500</f>
        <v>1.2405405405405405</v>
      </c>
      <c r="N3" s="19" t="s">
        <v>63</v>
      </c>
    </row>
    <row r="4" spans="1:14" ht="60" customHeight="1" x14ac:dyDescent="0.25">
      <c r="A4" s="10">
        <v>43853</v>
      </c>
      <c r="B4" s="7" t="s">
        <v>64</v>
      </c>
      <c r="C4" s="7" t="s">
        <v>65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f>F4/M4</f>
        <v>483.66013071895424</v>
      </c>
      <c r="I4" s="21">
        <f t="shared" si="3"/>
        <v>483.66013071895424</v>
      </c>
      <c r="J4" s="21">
        <f t="shared" si="1"/>
        <v>116.33986928104576</v>
      </c>
      <c r="K4" s="22">
        <f t="shared" si="2"/>
        <v>116.33986928104576</v>
      </c>
      <c r="L4" s="11" t="s">
        <v>45</v>
      </c>
      <c r="M4" s="11">
        <f>22950/18500</f>
        <v>1.2405405405405405</v>
      </c>
      <c r="N4" s="19" t="s">
        <v>63</v>
      </c>
    </row>
    <row r="5" spans="1:14" ht="60" customHeight="1" x14ac:dyDescent="0.25">
      <c r="A5" s="10">
        <v>43853</v>
      </c>
      <c r="B5" s="7" t="s">
        <v>66</v>
      </c>
      <c r="C5" s="7" t="s">
        <v>67</v>
      </c>
      <c r="D5" s="11">
        <v>1</v>
      </c>
      <c r="E5" s="11" t="s">
        <v>17</v>
      </c>
      <c r="F5" s="12">
        <v>950</v>
      </c>
      <c r="G5" s="21">
        <f t="shared" si="0"/>
        <v>950</v>
      </c>
      <c r="H5" s="12">
        <v>950</v>
      </c>
      <c r="I5" s="21">
        <f t="shared" si="3"/>
        <v>950</v>
      </c>
      <c r="J5" s="21">
        <f t="shared" si="1"/>
        <v>0</v>
      </c>
      <c r="K5" s="22">
        <f t="shared" si="2"/>
        <v>0</v>
      </c>
      <c r="L5" s="11"/>
      <c r="M5" s="11"/>
      <c r="N5" s="19" t="s">
        <v>63</v>
      </c>
    </row>
    <row r="6" spans="1:14" ht="60" customHeight="1" x14ac:dyDescent="0.25">
      <c r="A6" s="6"/>
      <c r="B6" s="6"/>
      <c r="C6" s="6"/>
      <c r="D6" s="6"/>
      <c r="E6" s="6"/>
      <c r="F6" s="6"/>
      <c r="G6" s="5">
        <f>SUM(G2:G5)</f>
        <v>2560</v>
      </c>
      <c r="H6" s="6"/>
      <c r="I6" s="5">
        <f>SUM(I2:I5)</f>
        <v>2199.4553376906315</v>
      </c>
      <c r="J6" s="6"/>
      <c r="K6" s="5">
        <f>SUM(K2:K5)</f>
        <v>360.54466230936822</v>
      </c>
      <c r="L6" s="6"/>
      <c r="M6" s="6"/>
      <c r="N6" s="6"/>
    </row>
    <row r="7" spans="1:14" ht="60" customHeight="1" x14ac:dyDescent="0.25"/>
    <row r="8" spans="1:14" ht="60" customHeight="1" x14ac:dyDescent="0.25"/>
    <row r="9" spans="1:14" ht="60" customHeight="1" x14ac:dyDescent="0.25"/>
    <row r="10" spans="1:14" ht="60" customHeight="1" x14ac:dyDescent="0.25"/>
    <row r="11" spans="1:14" ht="60" customHeight="1" x14ac:dyDescent="0.25"/>
    <row r="12" spans="1:14" ht="60" customHeight="1" x14ac:dyDescent="0.25"/>
    <row r="13" spans="1:14" ht="60" customHeight="1" x14ac:dyDescent="0.25"/>
    <row r="14" spans="1:14" ht="60" customHeight="1" x14ac:dyDescent="0.25"/>
    <row r="15" spans="1:14" ht="60" customHeight="1" x14ac:dyDescent="0.25"/>
    <row r="16" spans="1:1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zoomScale="80" zoomScaleNormal="80" workbookViewId="0">
      <pane ySplit="1" topLeftCell="A6" activePane="bottomLeft" state="frozen"/>
      <selection pane="bottomLeft" activeCell="G11" sqref="G1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5" customWidth="true" width="15.7109375" collapsed="true"/>
    <col min="16" max="16" customWidth="true" width="30.7109375" collapsed="true"/>
    <col min="17" max="28" customWidth="true" width="15.7109375" collapsed="true"/>
  </cols>
  <sheetData>
    <row r="1" spans="1:28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69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46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60" customHeight="1" x14ac:dyDescent="0.25">
      <c r="A2" s="26">
        <v>43837</v>
      </c>
      <c r="B2" s="27" t="s">
        <v>70</v>
      </c>
      <c r="C2" s="27" t="s">
        <v>71</v>
      </c>
      <c r="D2" s="27">
        <v>1</v>
      </c>
      <c r="E2" s="27" t="s">
        <v>17</v>
      </c>
      <c r="F2" s="28">
        <v>800</v>
      </c>
      <c r="G2" s="28">
        <f t="shared" ref="G2:G7" si="0">F2*D2</f>
        <v>800</v>
      </c>
      <c r="H2" s="28">
        <v>488.01</v>
      </c>
      <c r="I2" s="28">
        <f t="shared" ref="I2:I7" si="1">H2*D2</f>
        <v>488.01</v>
      </c>
      <c r="J2" s="28">
        <f>F2*0.065</f>
        <v>52</v>
      </c>
      <c r="K2" s="28">
        <f>J2*D2</f>
        <v>52</v>
      </c>
      <c r="L2" s="28">
        <f>F2-H2-J2</f>
        <v>259.99</v>
      </c>
      <c r="M2" s="28">
        <f t="shared" ref="M2:M7" si="2">L2*D2</f>
        <v>259.99</v>
      </c>
      <c r="N2" s="27" t="s">
        <v>18</v>
      </c>
      <c r="O2" s="27">
        <f>14600/7500</f>
        <v>1.9466666666666668</v>
      </c>
      <c r="P2" s="27" t="s">
        <v>72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60" customHeight="1" x14ac:dyDescent="0.25">
      <c r="A3" s="10">
        <v>43853</v>
      </c>
      <c r="B3" s="7" t="s">
        <v>73</v>
      </c>
      <c r="C3" s="7" t="s">
        <v>74</v>
      </c>
      <c r="D3" s="11">
        <v>1</v>
      </c>
      <c r="E3" s="11" t="s">
        <v>17</v>
      </c>
      <c r="F3" s="12">
        <v>700</v>
      </c>
      <c r="G3" s="21">
        <f t="shared" si="0"/>
        <v>700</v>
      </c>
      <c r="H3" s="12">
        <f>F3/O3</f>
        <v>564.27015250544662</v>
      </c>
      <c r="I3" s="21">
        <f t="shared" si="1"/>
        <v>564.27015250544662</v>
      </c>
      <c r="J3" s="21">
        <f t="shared" ref="J3:J7" si="3">F3*0.065</f>
        <v>45.5</v>
      </c>
      <c r="K3" s="21">
        <f t="shared" ref="K3:K7" si="4">J3*D3</f>
        <v>45.5</v>
      </c>
      <c r="L3" s="21">
        <f t="shared" ref="L3:L7" si="5">F3-H3-J3</f>
        <v>90.229847494553383</v>
      </c>
      <c r="M3" s="22">
        <f t="shared" si="2"/>
        <v>90.229847494553383</v>
      </c>
      <c r="N3" s="11" t="s">
        <v>45</v>
      </c>
      <c r="O3" s="11">
        <f>22950/18500</f>
        <v>1.2405405405405405</v>
      </c>
      <c r="P3" s="7" t="s">
        <v>75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60" customHeight="1" x14ac:dyDescent="0.25">
      <c r="A4" s="10">
        <v>43853</v>
      </c>
      <c r="B4" s="7" t="s">
        <v>76</v>
      </c>
      <c r="C4" s="7" t="s">
        <v>77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v>403.05</v>
      </c>
      <c r="I4" s="21">
        <f t="shared" si="1"/>
        <v>403.05</v>
      </c>
      <c r="J4" s="21">
        <f t="shared" si="3"/>
        <v>39</v>
      </c>
      <c r="K4" s="21">
        <f t="shared" si="4"/>
        <v>39</v>
      </c>
      <c r="L4" s="21">
        <f t="shared" si="5"/>
        <v>157.94999999999999</v>
      </c>
      <c r="M4" s="22">
        <f t="shared" si="2"/>
        <v>157.94999999999999</v>
      </c>
      <c r="N4" s="11" t="s">
        <v>45</v>
      </c>
      <c r="O4" s="11">
        <f>22950/18500</f>
        <v>1.2405405405405405</v>
      </c>
      <c r="P4" s="7" t="s">
        <v>78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60" customHeight="1" x14ac:dyDescent="0.25">
      <c r="A5" s="29">
        <v>43853</v>
      </c>
      <c r="B5" s="27" t="s">
        <v>79</v>
      </c>
      <c r="C5" s="27" t="s">
        <v>80</v>
      </c>
      <c r="D5" s="30">
        <v>1</v>
      </c>
      <c r="E5" s="30" t="s">
        <v>17</v>
      </c>
      <c r="F5" s="31">
        <v>4000</v>
      </c>
      <c r="G5" s="31">
        <f t="shared" si="0"/>
        <v>4000</v>
      </c>
      <c r="H5" s="31">
        <f>F5/O5</f>
        <v>3224.4008714596948</v>
      </c>
      <c r="I5" s="31">
        <f t="shared" si="1"/>
        <v>3224.4008714596948</v>
      </c>
      <c r="J5" s="31">
        <f t="shared" si="3"/>
        <v>260</v>
      </c>
      <c r="K5" s="31">
        <f t="shared" si="4"/>
        <v>260</v>
      </c>
      <c r="L5" s="31">
        <f t="shared" si="5"/>
        <v>515.59912854030517</v>
      </c>
      <c r="M5" s="28">
        <f t="shared" si="2"/>
        <v>515.59912854030517</v>
      </c>
      <c r="N5" s="30" t="s">
        <v>45</v>
      </c>
      <c r="O5" s="30">
        <f>22950/18500</f>
        <v>1.2405405405405405</v>
      </c>
      <c r="P5" s="27" t="s">
        <v>81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60" customHeight="1" x14ac:dyDescent="0.25">
      <c r="A6" s="10">
        <v>43847</v>
      </c>
      <c r="B6" s="7" t="s">
        <v>82</v>
      </c>
      <c r="C6" s="7" t="s">
        <v>83</v>
      </c>
      <c r="D6" s="11">
        <v>1</v>
      </c>
      <c r="E6" s="11" t="s">
        <v>23</v>
      </c>
      <c r="F6" s="12">
        <v>40</v>
      </c>
      <c r="G6" s="12">
        <f t="shared" si="0"/>
        <v>40</v>
      </c>
      <c r="H6" s="12">
        <v>14.96</v>
      </c>
      <c r="I6" s="12">
        <f t="shared" si="1"/>
        <v>14.96</v>
      </c>
      <c r="J6" s="21">
        <f t="shared" si="3"/>
        <v>2.6</v>
      </c>
      <c r="K6" s="21">
        <f t="shared" si="4"/>
        <v>2.6</v>
      </c>
      <c r="L6" s="21">
        <f t="shared" si="5"/>
        <v>22.439999999999998</v>
      </c>
      <c r="M6" s="22">
        <f t="shared" si="2"/>
        <v>22.439999999999998</v>
      </c>
      <c r="N6" s="11"/>
      <c r="O6" s="11"/>
      <c r="P6" s="7" t="s">
        <v>60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60" customHeight="1" x14ac:dyDescent="0.25">
      <c r="A7" s="10">
        <v>43837</v>
      </c>
      <c r="B7" s="7" t="s">
        <v>21</v>
      </c>
      <c r="C7" s="7" t="s">
        <v>22</v>
      </c>
      <c r="D7" s="11">
        <v>1</v>
      </c>
      <c r="E7" s="11" t="s">
        <v>23</v>
      </c>
      <c r="F7" s="12">
        <v>60</v>
      </c>
      <c r="G7" s="12">
        <f t="shared" si="0"/>
        <v>60</v>
      </c>
      <c r="H7" s="12">
        <v>27</v>
      </c>
      <c r="I7" s="12">
        <f t="shared" si="1"/>
        <v>27</v>
      </c>
      <c r="J7" s="12">
        <f t="shared" si="3"/>
        <v>3.9000000000000004</v>
      </c>
      <c r="K7" s="12">
        <f t="shared" si="4"/>
        <v>3.9000000000000004</v>
      </c>
      <c r="L7" s="12">
        <f t="shared" si="5"/>
        <v>29.1</v>
      </c>
      <c r="M7" s="8">
        <f t="shared" si="2"/>
        <v>29.1</v>
      </c>
      <c r="N7" s="11"/>
      <c r="O7" s="11"/>
      <c r="P7" s="7" t="s">
        <v>60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0" customHeight="1" x14ac:dyDescent="0.25">
      <c r="A8" s="6"/>
      <c r="B8" s="6"/>
      <c r="C8" s="6"/>
      <c r="D8" s="6"/>
      <c r="E8" s="6"/>
      <c r="F8" s="6"/>
      <c r="G8" s="5">
        <f>SUM(G2:G5)</f>
        <v>6100</v>
      </c>
      <c r="H8" s="6"/>
      <c r="I8" s="5">
        <f>SUM(I2:I5)</f>
        <v>4679.7310239651415</v>
      </c>
      <c r="J8" s="6"/>
      <c r="K8" s="5">
        <f>SUM(K2:K5)</f>
        <v>396.5</v>
      </c>
      <c r="L8" s="6"/>
      <c r="M8" s="5">
        <f>SUM(M2:M5)</f>
        <v>1023.7689760348585</v>
      </c>
      <c r="N8" s="6"/>
      <c r="O8" s="6"/>
      <c r="P8" s="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60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0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60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60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30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3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30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30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0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30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30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30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30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30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30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30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30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30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30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30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30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30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30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30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30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30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30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30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30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30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0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30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30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30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30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0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30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30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30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30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30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30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30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30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30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30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30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30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30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30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30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30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30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30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30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30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30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30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30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30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0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30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30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30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30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30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30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30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30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30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30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30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30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0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30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30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30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30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customWidth="true" width="15.7109375" collapsed="true"/>
    <col min="2" max="2" customWidth="true" width="30.7109375" collapsed="true"/>
    <col min="3" max="3" customWidth="true" width="50.7109375" collapsed="true"/>
    <col min="4" max="19" customWidth="true" width="15.7109375" collapsed="true"/>
    <col min="20" max="20" customWidth="true" width="30.7109375" collapsed="true"/>
    <col min="21" max="26" customWidth="true" width="15.7109375" collapsed="true"/>
  </cols>
  <sheetData>
    <row r="1" spans="1:20" ht="60" customHeight="1" x14ac:dyDescent="0.25">
      <c r="A1" s="47"/>
      <c r="B1" s="48"/>
      <c r="C1" s="3" t="s">
        <v>1</v>
      </c>
      <c r="D1" s="3" t="s">
        <v>91</v>
      </c>
      <c r="E1" s="3" t="s">
        <v>92</v>
      </c>
      <c r="F1" s="3" t="s">
        <v>10</v>
      </c>
      <c r="G1" s="3" t="s">
        <v>2</v>
      </c>
      <c r="H1" s="2" t="s">
        <v>6</v>
      </c>
      <c r="I1" s="2" t="s">
        <v>87</v>
      </c>
      <c r="J1" s="2" t="s">
        <v>88</v>
      </c>
      <c r="K1" s="2" t="s">
        <v>89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90</v>
      </c>
      <c r="Q1" s="2" t="s">
        <v>99</v>
      </c>
      <c r="R1" s="2" t="s">
        <v>97</v>
      </c>
      <c r="S1" s="2" t="s">
        <v>98</v>
      </c>
      <c r="T1" s="2" t="s">
        <v>46</v>
      </c>
    </row>
    <row r="2" spans="1:20" ht="60" customHeight="1" x14ac:dyDescent="0.25">
      <c r="A2" s="10">
        <v>43837</v>
      </c>
      <c r="B2" s="18" t="s">
        <v>84</v>
      </c>
      <c r="C2" s="19" t="s">
        <v>85</v>
      </c>
      <c r="D2" s="19" t="s">
        <v>17</v>
      </c>
      <c r="E2" s="20"/>
      <c r="F2" s="20"/>
      <c r="G2" s="32">
        <v>1</v>
      </c>
      <c r="H2" s="22">
        <v>200</v>
      </c>
      <c r="I2" s="22">
        <f>H2*G2</f>
        <v>200</v>
      </c>
      <c r="J2" s="22">
        <v>200</v>
      </c>
      <c r="K2" s="22">
        <f>J2*G2</f>
        <v>200</v>
      </c>
      <c r="L2" s="22">
        <v>200</v>
      </c>
      <c r="M2" s="22">
        <f>L2*G2</f>
        <v>200</v>
      </c>
      <c r="N2" s="22"/>
      <c r="O2" s="22">
        <f>N2*G2</f>
        <v>0</v>
      </c>
      <c r="P2" s="22"/>
      <c r="Q2" s="22">
        <f>P2*G2</f>
        <v>0</v>
      </c>
      <c r="R2" s="22"/>
      <c r="S2" s="22">
        <f>R2*G2</f>
        <v>0</v>
      </c>
      <c r="T2" s="19" t="s">
        <v>86</v>
      </c>
    </row>
    <row r="3" spans="1:20" ht="60" customHeight="1" x14ac:dyDescent="0.25">
      <c r="A3" s="6"/>
      <c r="B3" s="6"/>
      <c r="C3" s="6"/>
      <c r="D3" s="6"/>
      <c r="E3" s="6"/>
      <c r="F3" s="6"/>
      <c r="G3" s="33"/>
      <c r="H3" s="5"/>
      <c r="I3" s="5">
        <f>SUM(I2)</f>
        <v>200</v>
      </c>
      <c r="J3" s="5"/>
      <c r="K3" s="5">
        <f>SUM(K2)</f>
        <v>200</v>
      </c>
      <c r="L3" s="5"/>
      <c r="M3" s="5">
        <f>SUM(M2)</f>
        <v>200</v>
      </c>
      <c r="N3" s="5"/>
      <c r="O3" s="5">
        <f>SUM(O2)</f>
        <v>0</v>
      </c>
      <c r="P3" s="5"/>
      <c r="Q3" s="5">
        <f>SUM(Q2)</f>
        <v>0</v>
      </c>
      <c r="R3" s="5"/>
      <c r="S3" s="5">
        <f>SUM(S2)</f>
        <v>0</v>
      </c>
      <c r="T3" s="6"/>
    </row>
    <row r="4" spans="1:20" ht="60" customHeight="1" x14ac:dyDescent="0.25"/>
    <row r="5" spans="1:20" ht="60" customHeight="1" x14ac:dyDescent="0.25"/>
    <row r="6" spans="1:20" ht="60" customHeight="1" x14ac:dyDescent="0.25"/>
    <row r="7" spans="1:20" ht="60" customHeight="1" x14ac:dyDescent="0.25"/>
    <row r="8" spans="1:20" ht="60" customHeight="1" x14ac:dyDescent="0.25"/>
    <row r="9" spans="1:20" ht="60" customHeight="1" x14ac:dyDescent="0.25"/>
    <row r="10" spans="1:20" ht="60" customHeight="1" x14ac:dyDescent="0.25"/>
    <row r="11" spans="1:20" ht="60" customHeight="1" x14ac:dyDescent="0.25"/>
    <row r="12" spans="1:20" ht="60" customHeight="1" x14ac:dyDescent="0.25"/>
    <row r="13" spans="1:20" ht="60" customHeight="1" x14ac:dyDescent="0.25"/>
    <row r="14" spans="1:20" ht="60" customHeight="1" x14ac:dyDescent="0.25"/>
    <row r="15" spans="1:20" ht="60" customHeight="1" x14ac:dyDescent="0.25"/>
    <row r="16" spans="1:20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91"/>
  <sheetViews>
    <sheetView tabSelected="1" zoomScale="70" zoomScaleNormal="7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baseColWidth="10" defaultRowHeight="15" x14ac:dyDescent="0.25"/>
  <cols>
    <col min="1" max="2" customWidth="true" width="40.7109375" collapsed="true"/>
    <col min="3" max="23" customWidth="true" width="15.7109375" collapsed="true"/>
    <col min="24" max="25" customWidth="true" width="40.7109375" collapsed="true"/>
  </cols>
  <sheetData>
    <row r="1" spans="1:25" ht="39.950000000000003" customHeight="1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10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101</v>
      </c>
      <c r="M1" s="35" t="s">
        <v>102</v>
      </c>
      <c r="N1" s="35" t="s">
        <v>103</v>
      </c>
      <c r="O1" s="35" t="s">
        <v>104</v>
      </c>
      <c r="P1" s="39" t="s">
        <v>105</v>
      </c>
      <c r="Q1" s="39" t="s">
        <v>106</v>
      </c>
      <c r="R1" s="39" t="s">
        <v>90</v>
      </c>
      <c r="S1" s="39" t="s">
        <v>107</v>
      </c>
      <c r="T1" s="37" t="s">
        <v>108</v>
      </c>
      <c r="U1" s="37" t="s">
        <v>109</v>
      </c>
      <c r="V1" s="37" t="s">
        <v>110</v>
      </c>
      <c r="W1" s="37" t="s">
        <v>111</v>
      </c>
      <c r="X1" s="37" t="s">
        <v>112</v>
      </c>
      <c r="Y1" s="46" t="s">
        <v>46</v>
      </c>
    </row>
    <row r="2" spans="1:25" ht="39.950000000000003" customHeight="1" x14ac:dyDescent="0.25">
      <c r="A2" s="40" t="s">
        <v>113</v>
      </c>
      <c r="B2" s="49" t="s">
        <v>114</v>
      </c>
      <c r="C2" s="50">
        <v>44038</v>
      </c>
      <c r="D2" s="51" t="s">
        <v>17</v>
      </c>
      <c r="E2" s="51" t="s">
        <v>18</v>
      </c>
      <c r="F2" s="51">
        <f>14600/7500</f>
        <v>1.9466666666666668</v>
      </c>
      <c r="G2" s="51">
        <v>1</v>
      </c>
      <c r="H2" s="43">
        <f>J2/F2</f>
        <v>205.47945205479451</v>
      </c>
      <c r="I2" s="43">
        <f t="shared" ref="I2:I4" si="0">H2*G2</f>
        <v>205.47945205479451</v>
      </c>
      <c r="J2" s="43">
        <v>400</v>
      </c>
      <c r="K2" s="43">
        <f t="shared" ref="K2:K4" si="1">J2*G2</f>
        <v>400</v>
      </c>
      <c r="L2" s="43">
        <f t="shared" ref="L2:L4" si="2">J2+R2</f>
        <v>464</v>
      </c>
      <c r="M2" s="43">
        <f t="shared" ref="M2:M4" si="3">L2*G2</f>
        <v>464</v>
      </c>
      <c r="N2" s="43">
        <f t="shared" ref="N2:N4" si="4">J2+R2+P2+35</f>
        <v>573.6</v>
      </c>
      <c r="O2" s="43">
        <f t="shared" ref="O2:O4" si="5">N2*G2</f>
        <v>573.6</v>
      </c>
      <c r="P2" s="43">
        <f t="shared" ref="P2:P4" si="6">(L2*0.15)+5</f>
        <v>74.599999999999994</v>
      </c>
      <c r="Q2" s="43">
        <f t="shared" ref="Q2:Q4" si="7">P2*G2</f>
        <v>74.599999999999994</v>
      </c>
      <c r="R2" s="43">
        <f t="shared" ref="R2:R4" si="8">J2*0.16</f>
        <v>64</v>
      </c>
      <c r="S2" s="43">
        <f t="shared" ref="S2:S4" si="9">R2*G2</f>
        <v>64</v>
      </c>
      <c r="T2" s="43">
        <f t="shared" ref="T2:T4" si="10">L2-H2-R2</f>
        <v>194.52054794520552</v>
      </c>
      <c r="U2" s="43">
        <f t="shared" ref="U2:U4" si="11">T2*G2</f>
        <v>194.52054794520552</v>
      </c>
      <c r="V2" s="43">
        <f t="shared" ref="V2:V4" si="12">N2-H2-P2-R2-35</f>
        <v>194.52054794520552</v>
      </c>
      <c r="W2" s="44">
        <f t="shared" ref="W2:W4" si="13">V2*G2</f>
        <v>194.52054794520552</v>
      </c>
      <c r="X2" s="44" t="s">
        <v>115</v>
      </c>
      <c r="Y2" s="52" t="s">
        <v>116</v>
      </c>
    </row>
    <row r="3" spans="1:25" ht="39.950000000000003" customHeight="1" x14ac:dyDescent="0.25">
      <c r="A3" s="40" t="s">
        <v>117</v>
      </c>
      <c r="B3" s="40" t="s">
        <v>118</v>
      </c>
      <c r="C3" s="41">
        <v>44004</v>
      </c>
      <c r="D3" s="42" t="s">
        <v>17</v>
      </c>
      <c r="E3" s="42"/>
      <c r="F3" s="42"/>
      <c r="G3" s="42">
        <v>1</v>
      </c>
      <c r="H3" s="43">
        <v>650</v>
      </c>
      <c r="I3" s="43">
        <f t="shared" si="0"/>
        <v>650</v>
      </c>
      <c r="J3" s="43">
        <v>650</v>
      </c>
      <c r="K3" s="43">
        <f t="shared" si="1"/>
        <v>650</v>
      </c>
      <c r="L3" s="43">
        <f t="shared" si="2"/>
        <v>754</v>
      </c>
      <c r="M3" s="43">
        <f t="shared" si="3"/>
        <v>754</v>
      </c>
      <c r="N3" s="43">
        <f t="shared" si="4"/>
        <v>907.1</v>
      </c>
      <c r="O3" s="43">
        <f t="shared" si="5"/>
        <v>907.1</v>
      </c>
      <c r="P3" s="43">
        <f t="shared" si="6"/>
        <v>118.1</v>
      </c>
      <c r="Q3" s="43">
        <f t="shared" si="7"/>
        <v>118.1</v>
      </c>
      <c r="R3" s="43">
        <f t="shared" si="8"/>
        <v>104</v>
      </c>
      <c r="S3" s="43">
        <f t="shared" si="9"/>
        <v>104</v>
      </c>
      <c r="T3" s="43">
        <f t="shared" si="10"/>
        <v>0</v>
      </c>
      <c r="U3" s="43">
        <f t="shared" si="11"/>
        <v>0</v>
      </c>
      <c r="V3" s="43">
        <f t="shared" si="12"/>
        <v>0</v>
      </c>
      <c r="W3" s="44">
        <f t="shared" si="13"/>
        <v>0</v>
      </c>
      <c r="X3" s="44" t="s">
        <v>115</v>
      </c>
      <c r="Y3" s="52" t="s">
        <v>116</v>
      </c>
    </row>
    <row r="4" spans="1:25" ht="39.950000000000003" customHeight="1" x14ac:dyDescent="0.25">
      <c r="A4" s="40" t="s">
        <v>119</v>
      </c>
      <c r="B4" s="49" t="s">
        <v>120</v>
      </c>
      <c r="C4" s="50">
        <v>43837</v>
      </c>
      <c r="D4" s="51" t="s">
        <v>17</v>
      </c>
      <c r="E4" s="51" t="s">
        <v>18</v>
      </c>
      <c r="F4" s="51">
        <f>14600/7500</f>
        <v>1.9466666666666668</v>
      </c>
      <c r="G4" s="51">
        <v>1</v>
      </c>
      <c r="H4" s="43">
        <f>J4/F4</f>
        <v>205.47945205479451</v>
      </c>
      <c r="I4" s="43">
        <f t="shared" si="0"/>
        <v>205.47945205479451</v>
      </c>
      <c r="J4" s="43">
        <v>400</v>
      </c>
      <c r="K4" s="43">
        <f t="shared" si="1"/>
        <v>400</v>
      </c>
      <c r="L4" s="43">
        <f t="shared" si="2"/>
        <v>464</v>
      </c>
      <c r="M4" s="43">
        <f t="shared" si="3"/>
        <v>464</v>
      </c>
      <c r="N4" s="43">
        <f t="shared" si="4"/>
        <v>573.6</v>
      </c>
      <c r="O4" s="43">
        <f t="shared" si="5"/>
        <v>573.6</v>
      </c>
      <c r="P4" s="43">
        <f t="shared" si="6"/>
        <v>74.599999999999994</v>
      </c>
      <c r="Q4" s="43">
        <f t="shared" si="7"/>
        <v>74.599999999999994</v>
      </c>
      <c r="R4" s="43">
        <f t="shared" si="8"/>
        <v>64</v>
      </c>
      <c r="S4" s="43">
        <f t="shared" si="9"/>
        <v>64</v>
      </c>
      <c r="T4" s="43">
        <f t="shared" si="10"/>
        <v>194.52054794520552</v>
      </c>
      <c r="U4" s="43">
        <f t="shared" si="11"/>
        <v>194.52054794520552</v>
      </c>
      <c r="V4" s="43">
        <f t="shared" si="12"/>
        <v>194.52054794520552</v>
      </c>
      <c r="W4" s="44">
        <f t="shared" si="13"/>
        <v>194.52054794520552</v>
      </c>
      <c r="X4" s="44" t="s">
        <v>121</v>
      </c>
      <c r="Y4" s="52" t="s">
        <v>57</v>
      </c>
    </row>
    <row r="5">
      <c r="A5" t="s" s="0">
        <v>82</v>
      </c>
      <c r="B5" t="s" s="0">
        <v>122</v>
      </c>
      <c r="C5" t="s" s="0">
        <v>123</v>
      </c>
      <c r="D5" t="s" s="0">
        <v>23</v>
      </c>
      <c r="E5" t="s" s="0">
        <v>124</v>
      </c>
      <c r="F5" t="s" s="0">
        <v>124</v>
      </c>
      <c r="G5" t="s" s="0">
        <v>125</v>
      </c>
      <c r="H5" t="s" s="0">
        <v>126</v>
      </c>
      <c r="I5" t="s" s="0">
        <v>127</v>
      </c>
      <c r="J5" t="s" s="0">
        <v>128</v>
      </c>
    </row>
    <row r="6">
      <c r="A6" t="s" s="0">
        <v>82</v>
      </c>
      <c r="B6" t="s" s="0">
        <v>122</v>
      </c>
      <c r="C6" t="s" s="0">
        <v>123</v>
      </c>
      <c r="D6" t="s" s="0">
        <v>23</v>
      </c>
      <c r="E6" t="s" s="0">
        <v>124</v>
      </c>
      <c r="F6" t="s" s="0">
        <v>124</v>
      </c>
      <c r="G6" t="s" s="0">
        <v>125</v>
      </c>
      <c r="H6" t="s" s="0">
        <v>126</v>
      </c>
      <c r="I6" t="s" s="0">
        <v>127</v>
      </c>
      <c r="J6" t="s" s="0">
        <v>128</v>
      </c>
    </row>
    <row r="7">
      <c r="A7" t="s" s="0">
        <v>82</v>
      </c>
      <c r="B7" t="s" s="0">
        <v>122</v>
      </c>
      <c r="C7" t="s" s="0">
        <v>123</v>
      </c>
      <c r="D7" t="s" s="0">
        <v>23</v>
      </c>
      <c r="E7" t="s" s="0">
        <v>124</v>
      </c>
      <c r="F7" t="s" s="0">
        <v>124</v>
      </c>
      <c r="G7" t="s" s="0">
        <v>125</v>
      </c>
      <c r="H7" t="s" s="0">
        <v>126</v>
      </c>
      <c r="I7" t="s" s="0">
        <v>127</v>
      </c>
      <c r="J7" t="s" s="0">
        <v>128</v>
      </c>
    </row>
    <row r="8">
      <c r="A8" t="s" s="0">
        <v>82</v>
      </c>
      <c r="B8" t="s" s="0">
        <v>122</v>
      </c>
      <c r="C8" t="s" s="0">
        <v>123</v>
      </c>
      <c r="D8" t="s" s="0">
        <v>23</v>
      </c>
      <c r="E8" t="s" s="0">
        <v>124</v>
      </c>
      <c r="F8" t="s" s="0">
        <v>124</v>
      </c>
      <c r="G8" t="s" s="0">
        <v>129</v>
      </c>
      <c r="H8" t="s" s="0">
        <v>126</v>
      </c>
      <c r="I8" t="s" s="0">
        <v>130</v>
      </c>
      <c r="J8" t="s" s="0">
        <v>128</v>
      </c>
    </row>
    <row r="9">
      <c r="A9" t="s" s="0">
        <v>82</v>
      </c>
      <c r="B9" t="s" s="0">
        <v>122</v>
      </c>
      <c r="C9" t="s" s="0">
        <v>123</v>
      </c>
      <c r="D9" t="s" s="0">
        <v>23</v>
      </c>
      <c r="E9" t="s" s="0">
        <v>124</v>
      </c>
      <c r="F9" t="s" s="0">
        <v>124</v>
      </c>
      <c r="G9" t="s" s="0">
        <v>125</v>
      </c>
      <c r="H9" t="s" s="0">
        <v>126</v>
      </c>
      <c r="I9" t="s" s="0">
        <v>127</v>
      </c>
      <c r="J9" t="s" s="0">
        <v>128</v>
      </c>
    </row>
    <row r="10">
      <c r="A10" t="s" s="0">
        <v>82</v>
      </c>
      <c r="B10" t="s" s="0">
        <v>122</v>
      </c>
      <c r="C10" t="s" s="0">
        <v>123</v>
      </c>
      <c r="D10" t="s" s="0">
        <v>23</v>
      </c>
      <c r="E10" t="s" s="0">
        <v>124</v>
      </c>
      <c r="F10" t="s" s="0">
        <v>124</v>
      </c>
      <c r="G10" t="s" s="0">
        <v>125</v>
      </c>
      <c r="H10" t="s" s="0">
        <v>126</v>
      </c>
      <c r="I10" t="s" s="0">
        <v>127</v>
      </c>
      <c r="J10" t="s" s="0">
        <v>128</v>
      </c>
    </row>
    <row r="11">
      <c r="A11" t="s" s="0">
        <v>82</v>
      </c>
      <c r="B11" t="s" s="0">
        <v>122</v>
      </c>
      <c r="C11" t="s" s="0">
        <v>123</v>
      </c>
      <c r="D11" t="s" s="0">
        <v>23</v>
      </c>
      <c r="E11" t="s" s="0">
        <v>124</v>
      </c>
      <c r="F11" t="s" s="0">
        <v>124</v>
      </c>
      <c r="G11" t="s" s="0">
        <v>131</v>
      </c>
      <c r="H11" t="s" s="0">
        <v>126</v>
      </c>
      <c r="I11" t="s" s="0">
        <v>132</v>
      </c>
      <c r="J11" t="s" s="0">
        <v>128</v>
      </c>
    </row>
    <row r="12" spans="1:25" ht="39.950000000000003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39.950000000000003" customHeight="1" x14ac:dyDescent="0.25"/>
    <row r="14" ht="39.950000000000003" customHeight="1" x14ac:dyDescent="0.25"/>
    <row r="15" ht="39.950000000000003" customHeight="1" x14ac:dyDescent="0.25"/>
    <row r="16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2020-01-16T05:23:59Z</dcterms:created>
  <dc:creator>Alvaro Arvizo</dc:creator>
  <cp:lastModifiedBy>LENOVO</cp:lastModifiedBy>
  <dcterms:modified xsi:type="dcterms:W3CDTF">2020-07-27T01:46:19Z</dcterms:modified>
</cp:coreProperties>
</file>