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2627\Google Drive (epicmountain.mtb@gmail.com)\EPIC MOUNTAIN\ADMINISTRACIÓN\SISTEMA DE CONTROL\"/>
    </mc:Choice>
  </mc:AlternateContent>
  <xr:revisionPtr revIDLastSave="0" documentId="13_ncr:1_{BC16CBAE-B68E-4FB2-8146-4D3C574BE4E8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I6" i="7" l="1"/>
  <c r="K6" i="7"/>
  <c r="M5" i="7"/>
  <c r="P5" i="7"/>
  <c r="T5" i="7"/>
  <c r="U5" i="7" s="1"/>
  <c r="S4" i="7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O4" i="7"/>
  <c r="O3" i="7"/>
  <c r="O2" i="7"/>
  <c r="O6" i="7" s="1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<sst xmlns="http://schemas.openxmlformats.org/spreadsheetml/2006/main" count="261" uniqueCount="127">
  <si>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</si>
  <si>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</si>
  <si>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</si>
  <si>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</si>
  <si>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</si>
  <si>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</si>
  <si>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</si>
  <si>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</si>
  <si>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</si>
  <si>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</si>
  <si>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</si>
  <si>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</si>
  <si>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</si>
  <si>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</si>
  <si>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</si>
  <si>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</si>
  <si>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</si>
  <si>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</si>
  <si>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</si>
  <si>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</si>
  <si>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</si>
  <si>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</si>
  <si>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</si>
  <si>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</si>
  <si>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</si>
  <si>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</si>
  <si>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</si>
  <si>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</si>
  <si>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</si>
  <si>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</si>
  <si>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</si>
  <si>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</si>
  <si>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</si>
  <si>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</si>
  <si>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</si>
  <si>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</si>
  <si>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</si>
  <si>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</si>
  <si>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</si>
  <si>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</si>
  <si>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</si>
  <si>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</si>
  <si>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</si>
  <si>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</si>
  <si>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</si>
  <si>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</si>
  <si>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</si>
  <si>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</si>
  <si>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</si>
  <si>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</si>
  <si>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</si>
  <si>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</si>
  <si>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</si>
  <si>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</si>
  <si>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</si>
  <si>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</si>
  <si>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</si>
  <si>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</si>
  <si>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</si>
  <si>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</si>
  <si>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</si>
  <si>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</si>
  <si>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</si>
  <si>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</si>
  <si>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</si>
  <si>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</si>
  <si>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</si>
  <si>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</si>
  <si>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</si>
  <si>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</si>
  <si>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</si>
  <si>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</si>
  <si>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</si>
  <si>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</si>
  <si>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</si>
  <si>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</si>
  <si>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</si>
  <si>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</si>
  <si>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</si>
  <si>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</si>
  <si>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</si>
  <si>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</si>
  <si>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</si>
  <si>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</si>
  <si>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</si>
  <si>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</si>
  <si>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</si>
  <si>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</si>
  <si>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</si>
  <si>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</si>
  <si>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</si>
  <si>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</si>
  <si>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</si>
  <si>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</si>
  <si>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</si>
  <si>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</si>
  <si>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</si>
  <si>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</si>
  <si>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</si>
  <si>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</si>
  <si>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</si>
  <si>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</si>
  <si>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IVA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</si>
  <si>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</si>
  <si>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</si>
  <si>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</si>
  <si>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</si>
  <si>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</si>
  <si>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</si>
  <si>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</si>
  <si>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</si>
  <si>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</si>
  <si>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</si>
  <si>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PEDALES DUALES</t>
  </si>
  <si>
    <t>SISTEMA DE PEDAL AUTOMATICO Y PLANO - SEMINUEVO</t>
  </si>
  <si>
    <t xml:space="preserve">COSTO </t>
  </si>
  <si>
    <t xml:space="preserve">COSTO        NETO </t>
  </si>
  <si>
    <t xml:space="preserve">PRECIO BASE 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</si>
  <si>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</si>
  <si>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</si>
  <si>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</si>
  <si>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</si>
  <si>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</si>
  <si>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</si>
  <si>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>PRECIO SHOP</t>
  </si>
  <si>
    <t>PRECIO SHOP NETO</t>
  </si>
  <si>
    <t>FOLIO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</si>
</sst>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"/>
      <color rgb="FF3F3F3F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5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RowHeight="15" x14ac:dyDescent="0.25"/>
  <cols>
    <col min="1" max="1" width="15.7109375" customWidth="1"/>
    <col min="2" max="3" width="30.7109375" customWidth="1"/>
    <col min="4" max="11" width="15.7109375" customWidth="1"/>
    <col min="12" max="12" width="10.7109375" customWidth="1"/>
    <col min="13" max="14" width="15.7109375" customWidth="1"/>
    <col min="15" max="15" width="30.7109375" customWidth="1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>
        <f t="shared" ref="G2:G12" si="0">F2*D2</f>
        <v>250</v>
      </c>
      <c r="H2" s="8">
        <v>100</v>
      </c>
      <c r="I2" s="8">
        <f t="shared" ref="I2:I12" si="1">H2*D2</f>
        <v>100</v>
      </c>
      <c r="J2" s="8">
        <f t="shared" ref="J2:J12" si="2">F2-H2</f>
        <v>150</v>
      </c>
      <c r="K2" s="8">
        <f t="shared" ref="K2:K7" si="3">J2*D2</f>
        <v>150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>
        <f t="shared" si="0"/>
        <v>400</v>
      </c>
      <c r="H3" s="8">
        <f t="shared" ref="H3:H5" si="4">F3/N3</f>
        <v>205.47945205479451</v>
      </c>
      <c r="I3" s="8">
        <f t="shared" si="1"/>
        <v>205.47945205479451</v>
      </c>
      <c r="J3" s="8">
        <f t="shared" si="2"/>
        <v>194.52054794520549</v>
      </c>
      <c r="K3" s="8">
        <f t="shared" si="3"/>
        <v>194.52054794520549</v>
      </c>
      <c r="L3" s="7"/>
      <c r="M3" s="7" t="s">
        <v>18</v>
      </c>
      <c r="N3" s="7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>
        <f t="shared" si="0"/>
        <v>3500</v>
      </c>
      <c r="H4" s="8">
        <f t="shared" si="4"/>
        <v>1797.9452054794519</v>
      </c>
      <c r="I4" s="8">
        <f t="shared" si="1"/>
        <v>1797.9452054794519</v>
      </c>
      <c r="J4" s="8">
        <f t="shared" si="2"/>
        <v>1702.0547945205481</v>
      </c>
      <c r="K4" s="8">
        <f t="shared" si="3"/>
        <v>1702.0547945205481</v>
      </c>
      <c r="L4" s="7"/>
      <c r="M4" s="7" t="s">
        <v>18</v>
      </c>
      <c r="N4" s="7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>
        <f t="shared" si="0"/>
        <v>950</v>
      </c>
      <c r="H5" s="8">
        <f t="shared" si="4"/>
        <v>488.01369863013696</v>
      </c>
      <c r="I5" s="8">
        <f t="shared" si="1"/>
        <v>488.01369863013696</v>
      </c>
      <c r="J5" s="8">
        <f t="shared" si="2"/>
        <v>461.98630136986304</v>
      </c>
      <c r="K5" s="8">
        <f t="shared" si="3"/>
        <v>461.98630136986304</v>
      </c>
      <c r="L5" s="7"/>
      <c r="M5" s="7" t="s">
        <v>18</v>
      </c>
      <c r="N5" s="7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>
        <f t="shared" si="0"/>
        <v>263.60000000000002</v>
      </c>
      <c r="H6" s="8">
        <v>0</v>
      </c>
      <c r="I6" s="8">
        <f t="shared" si="1"/>
        <v>0</v>
      </c>
      <c r="J6" s="8">
        <f t="shared" si="2"/>
        <v>263.60000000000002</v>
      </c>
      <c r="K6" s="8">
        <f t="shared" si="3"/>
        <v>263.60000000000002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>
        <f t="shared" si="0"/>
        <v>180</v>
      </c>
      <c r="H7" s="8">
        <v>27</v>
      </c>
      <c r="I7" s="8">
        <f t="shared" si="1"/>
        <v>81</v>
      </c>
      <c r="J7" s="8">
        <f t="shared" si="2"/>
        <v>33</v>
      </c>
      <c r="K7" s="8">
        <f t="shared" si="3"/>
        <v>99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>
        <f t="shared" si="0"/>
        <v>500</v>
      </c>
      <c r="H8" s="12">
        <f t="shared" ref="H8" si="6">F8/N8</f>
        <v>256.84931506849313</v>
      </c>
      <c r="I8" s="12">
        <f t="shared" si="1"/>
        <v>256.84931506849313</v>
      </c>
      <c r="J8" s="12">
        <f t="shared" si="2"/>
        <v>243.15068493150687</v>
      </c>
      <c r="K8" s="8">
        <f>J8*D8</f>
        <v>243.15068493150687</v>
      </c>
      <c r="L8" s="11"/>
      <c r="M8" s="11" t="s">
        <v>18</v>
      </c>
      <c r="N8" s="11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>
        <f t="shared" si="0"/>
        <v>60</v>
      </c>
      <c r="H9" s="12">
        <v>27</v>
      </c>
      <c r="I9" s="12">
        <f t="shared" si="1"/>
        <v>27</v>
      </c>
      <c r="J9" s="12">
        <f t="shared" si="2"/>
        <v>33</v>
      </c>
      <c r="K9" s="8">
        <f t="shared" ref="K9:K12" si="8">J9*D9</f>
        <v>33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>
        <f t="shared" si="0"/>
        <v>250</v>
      </c>
      <c r="H10" s="12">
        <v>0</v>
      </c>
      <c r="I10" s="12">
        <f t="shared" si="1"/>
        <v>0</v>
      </c>
      <c r="J10" s="12">
        <f t="shared" si="2"/>
        <v>250</v>
      </c>
      <c r="K10" s="8">
        <f t="shared" si="8"/>
        <v>250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>
        <f t="shared" si="0"/>
        <v>150</v>
      </c>
      <c r="H11" s="16">
        <v>130</v>
      </c>
      <c r="I11" s="12">
        <f t="shared" si="1"/>
        <v>130</v>
      </c>
      <c r="J11" s="12">
        <f t="shared" si="2"/>
        <v>20</v>
      </c>
      <c r="K11" s="8">
        <f t="shared" si="8"/>
        <v>20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>
        <f t="shared" si="0"/>
        <v>350</v>
      </c>
      <c r="H12" s="16">
        <v>60</v>
      </c>
      <c r="I12" s="12">
        <f t="shared" si="1"/>
        <v>60</v>
      </c>
      <c r="J12" s="12">
        <f t="shared" si="2"/>
        <v>290</v>
      </c>
      <c r="K12" s="8">
        <f t="shared" si="8"/>
        <v>290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>
        <f>SUM(G2:G12)</f>
        <v>6853.6</v>
      </c>
      <c r="H13" s="5"/>
      <c r="I13" s="5">
        <f>SUM(I2:I12)</f>
        <v>3146.2876712328762</v>
      </c>
      <c r="J13" s="5"/>
      <c r="K13" s="5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RowHeight="15" x14ac:dyDescent="0.25"/>
  <cols>
    <col min="1" max="1" width="15.7109375" customWidth="1"/>
    <col min="2" max="3" width="30.7109375" customWidth="1"/>
    <col min="4" max="11" width="15.7109375" customWidth="1"/>
    <col min="12" max="12" width="10.7109375" customWidth="1"/>
    <col min="13" max="14" width="15.7109375" customWidth="1"/>
    <col min="15" max="15" width="30.7109375" customWidth="1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>
        <f t="shared" ref="G2:G7" si="0">F2*D2</f>
        <v>300</v>
      </c>
      <c r="H2" s="8">
        <v>0</v>
      </c>
      <c r="I2" s="8">
        <f t="shared" ref="I2:I6" si="1">H2*D2</f>
        <v>0</v>
      </c>
      <c r="J2" s="8">
        <f t="shared" ref="J2:J7" si="2">F2-H2</f>
        <v>300</v>
      </c>
      <c r="K2" s="8">
        <f t="shared" ref="K2:K7" si="3">J2*D2</f>
        <v>300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>
        <f t="shared" si="0"/>
        <v>200</v>
      </c>
      <c r="H3" s="8">
        <v>0</v>
      </c>
      <c r="I3" s="8">
        <f t="shared" si="1"/>
        <v>0</v>
      </c>
      <c r="J3" s="8">
        <f t="shared" si="2"/>
        <v>200</v>
      </c>
      <c r="K3" s="8">
        <f t="shared" si="3"/>
        <v>200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>
        <f t="shared" si="0"/>
        <v>2200</v>
      </c>
      <c r="H4" s="8">
        <f>F4/N4</f>
        <v>1773.4204793028323</v>
      </c>
      <c r="I4" s="8">
        <f t="shared" si="1"/>
        <v>1773.4204793028323</v>
      </c>
      <c r="J4" s="8">
        <f t="shared" si="2"/>
        <v>426.57952069716771</v>
      </c>
      <c r="K4" s="8">
        <f t="shared" si="3"/>
        <v>426.57952069716771</v>
      </c>
      <c r="L4" s="7"/>
      <c r="M4" s="11" t="s">
        <v>45</v>
      </c>
      <c r="N4" s="11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>
        <f t="shared" si="0"/>
        <v>300</v>
      </c>
      <c r="H5" s="21">
        <v>150</v>
      </c>
      <c r="I5" s="21">
        <f t="shared" si="1"/>
        <v>150</v>
      </c>
      <c r="J5" s="21">
        <f t="shared" si="2"/>
        <v>150</v>
      </c>
      <c r="K5" s="22">
        <f t="shared" si="3"/>
        <v>150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>
        <f t="shared" si="0"/>
        <v>2700</v>
      </c>
      <c r="H6" s="21">
        <f t="shared" ref="H6:H7" si="5">F6/N6</f>
        <v>1386.986301369863</v>
      </c>
      <c r="I6" s="21">
        <f t="shared" si="1"/>
        <v>1386.986301369863</v>
      </c>
      <c r="J6" s="21">
        <f t="shared" si="2"/>
        <v>1313.013698630137</v>
      </c>
      <c r="K6" s="22">
        <f t="shared" si="3"/>
        <v>1313.013698630137</v>
      </c>
      <c r="L6" s="20"/>
      <c r="M6" s="20" t="s">
        <v>18</v>
      </c>
      <c r="N6" s="20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>
        <f t="shared" si="0"/>
        <v>7500</v>
      </c>
      <c r="H7" s="12">
        <f t="shared" si="5"/>
        <v>6045.751633986928</v>
      </c>
      <c r="I7" s="21">
        <f>H7*D7</f>
        <v>6045.751633986928</v>
      </c>
      <c r="J7" s="21">
        <f t="shared" si="2"/>
        <v>1454.248366013072</v>
      </c>
      <c r="K7" s="22">
        <f t="shared" si="3"/>
        <v>1454.248366013072</v>
      </c>
      <c r="L7" s="11"/>
      <c r="M7" s="11" t="s">
        <v>45</v>
      </c>
      <c r="N7" s="11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>
        <f>SUM(G2:G6)</f>
        <v>5700</v>
      </c>
      <c r="H8" s="5"/>
      <c r="I8" s="5">
        <f>SUM(I2:I6)</f>
        <v>3310.4067806726953</v>
      </c>
      <c r="J8" s="5"/>
      <c r="K8" s="5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RowHeight="15" x14ac:dyDescent="0.25"/>
  <cols>
    <col min="1" max="1" width="15.7109375" customWidth="1"/>
    <col min="2" max="3" width="30.7109375" customWidth="1"/>
    <col min="4" max="11" width="15.7109375" customWidth="1"/>
    <col min="12" max="12" width="10.7109375" customWidth="1"/>
    <col min="13" max="14" width="15.7109375" customWidth="1"/>
    <col min="15" max="15" width="30.7109375" customWidth="1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>
        <f t="shared" ref="G2" si="0">F2*D2</f>
        <v>7500</v>
      </c>
      <c r="H2" s="8">
        <f t="shared" ref="H2" si="1">F2/N2</f>
        <v>6045.751633986928</v>
      </c>
      <c r="I2" s="22">
        <f>H2*D2</f>
        <v>6045.751633986928</v>
      </c>
      <c r="J2" s="22">
        <f t="shared" ref="J2" si="2">F2-H2</f>
        <v>1454.248366013072</v>
      </c>
      <c r="K2" s="22">
        <f t="shared" ref="K2" si="3">J2*D2</f>
        <v>1454.248366013072</v>
      </c>
      <c r="L2" s="7"/>
      <c r="M2" s="7" t="s">
        <v>45</v>
      </c>
      <c r="N2" s="7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>
        <f>SUM(G2)</f>
        <v>7500</v>
      </c>
      <c r="H3" s="6"/>
      <c r="I3" s="5">
        <f>SUM(I2)</f>
        <v>6045.751633986928</v>
      </c>
      <c r="J3" s="6"/>
      <c r="K3" s="5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RowHeight="15" x14ac:dyDescent="0.25"/>
  <cols>
    <col min="1" max="1" width="15.7109375" customWidth="1"/>
    <col min="2" max="3" width="30.7109375" customWidth="1"/>
    <col min="4" max="13" width="15.7109375" customWidth="1"/>
    <col min="14" max="14" width="30.7109375" customWidth="1"/>
    <col min="15" max="24" width="15.7109375" customWidth="1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>
        <f t="shared" ref="G2:G5" si="0">F2*D2</f>
        <v>60</v>
      </c>
      <c r="H2" s="8">
        <v>0</v>
      </c>
      <c r="I2" s="22">
        <f>H2*D2</f>
        <v>0</v>
      </c>
      <c r="J2" s="22">
        <f t="shared" ref="J2:J5" si="1">F2-H2</f>
        <v>60</v>
      </c>
      <c r="K2" s="22">
        <f t="shared" ref="K2:K5" si="2">J2*D2</f>
        <v>60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>
        <f t="shared" si="0"/>
        <v>950</v>
      </c>
      <c r="H3" s="12">
        <f>F3/M3</f>
        <v>765.79520697167754</v>
      </c>
      <c r="I3" s="21">
        <f t="shared" ref="I3:I5" si="3">H3*D3</f>
        <v>765.79520697167754</v>
      </c>
      <c r="J3" s="21">
        <f t="shared" si="1"/>
        <v>184.20479302832246</v>
      </c>
      <c r="K3" s="22">
        <f t="shared" si="2"/>
        <v>184.20479302832246</v>
      </c>
      <c r="L3" s="11" t="s">
        <v>45</v>
      </c>
      <c r="M3" s="11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f>F4/M4</f>
        <v>483.66013071895424</v>
      </c>
      <c r="I4" s="21">
        <f t="shared" si="3"/>
        <v>483.66013071895424</v>
      </c>
      <c r="J4" s="21">
        <f t="shared" si="1"/>
        <v>116.33986928104576</v>
      </c>
      <c r="K4" s="22">
        <f t="shared" si="2"/>
        <v>116.33986928104576</v>
      </c>
      <c r="L4" s="11" t="s">
        <v>45</v>
      </c>
      <c r="M4" s="11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>
        <f t="shared" si="0"/>
        <v>950</v>
      </c>
      <c r="H5" s="12">
        <v>950</v>
      </c>
      <c r="I5" s="21">
        <f t="shared" si="3"/>
        <v>950</v>
      </c>
      <c r="J5" s="21">
        <f t="shared" si="1"/>
        <v>0</v>
      </c>
      <c r="K5" s="22">
        <f t="shared" si="2"/>
        <v>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>
        <f>SUM(G2:G5)</f>
        <v>2560</v>
      </c>
      <c r="H6" s="6"/>
      <c r="I6" s="5">
        <f>SUM(I2:I5)</f>
        <v>2199.4553376906315</v>
      </c>
      <c r="J6" s="6"/>
      <c r="K6" s="5">
        <f>SUM(K2:K5)</f>
        <v>360.54466230936822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RowHeight="15" x14ac:dyDescent="0.25"/>
  <cols>
    <col min="1" max="1" width="15.7109375" customWidth="1"/>
    <col min="2" max="3" width="30.7109375" customWidth="1"/>
    <col min="4" max="15" width="15.7109375" customWidth="1"/>
    <col min="16" max="16" width="30.7109375" customWidth="1"/>
    <col min="17" max="28" width="15.7109375" customWidth="1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>
        <f t="shared" ref="G2:G7" si="0">F2*D2</f>
        <v>800</v>
      </c>
      <c r="H2" s="28">
        <v>488.01</v>
      </c>
      <c r="I2" s="28">
        <f t="shared" ref="I2:I7" si="1">H2*D2</f>
        <v>488.01</v>
      </c>
      <c r="J2" s="28">
        <f>F2*0.065</f>
        <v>52</v>
      </c>
      <c r="K2" s="28">
        <f>J2*D2</f>
        <v>52</v>
      </c>
      <c r="L2" s="28">
        <f>F2-H2-J2</f>
        <v>259.99</v>
      </c>
      <c r="M2" s="28">
        <f t="shared" ref="M2:M7" si="2">L2*D2</f>
        <v>259.99</v>
      </c>
      <c r="N2" s="27" t="s">
        <v>18</v>
      </c>
      <c r="O2" s="27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>
        <f t="shared" si="0"/>
        <v>700</v>
      </c>
      <c r="H3" s="12">
        <f>F3/O3</f>
        <v>564.27015250544662</v>
      </c>
      <c r="I3" s="21">
        <f t="shared" si="1"/>
        <v>564.27015250544662</v>
      </c>
      <c r="J3" s="21">
        <f t="shared" ref="J3:J7" si="3">F3*0.065</f>
        <v>45.5</v>
      </c>
      <c r="K3" s="21">
        <f t="shared" ref="K3:K7" si="4">J3*D3</f>
        <v>45.5</v>
      </c>
      <c r="L3" s="21">
        <f t="shared" ref="L3:L7" si="5">F3-H3-J3</f>
        <v>90.229847494553383</v>
      </c>
      <c r="M3" s="22">
        <f t="shared" si="2"/>
        <v>90.229847494553383</v>
      </c>
      <c r="N3" s="11" t="s">
        <v>45</v>
      </c>
      <c r="O3" s="11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v>403.05</v>
      </c>
      <c r="I4" s="21">
        <f t="shared" si="1"/>
        <v>403.05</v>
      </c>
      <c r="J4" s="21">
        <f t="shared" si="3"/>
        <v>39</v>
      </c>
      <c r="K4" s="21">
        <f t="shared" si="4"/>
        <v>39</v>
      </c>
      <c r="L4" s="21">
        <f t="shared" si="5"/>
        <v>157.94999999999999</v>
      </c>
      <c r="M4" s="22">
        <f t="shared" si="2"/>
        <v>157.94999999999999</v>
      </c>
      <c r="N4" s="11" t="s">
        <v>45</v>
      </c>
      <c r="O4" s="11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>
        <f t="shared" si="0"/>
        <v>4000</v>
      </c>
      <c r="H5" s="31">
        <f>F5/O5</f>
        <v>3224.4008714596948</v>
      </c>
      <c r="I5" s="31">
        <f t="shared" si="1"/>
        <v>3224.4008714596948</v>
      </c>
      <c r="J5" s="31">
        <f t="shared" si="3"/>
        <v>260</v>
      </c>
      <c r="K5" s="31">
        <f t="shared" si="4"/>
        <v>260</v>
      </c>
      <c r="L5" s="31">
        <f t="shared" si="5"/>
        <v>515.59912854030517</v>
      </c>
      <c r="M5" s="28">
        <f t="shared" si="2"/>
        <v>515.59912854030517</v>
      </c>
      <c r="N5" s="30" t="s">
        <v>45</v>
      </c>
      <c r="O5" s="30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>
        <f t="shared" si="0"/>
        <v>40</v>
      </c>
      <c r="H6" s="12">
        <v>14.96</v>
      </c>
      <c r="I6" s="12">
        <f t="shared" si="1"/>
        <v>14.96</v>
      </c>
      <c r="J6" s="21">
        <f t="shared" si="3"/>
        <v>2.6</v>
      </c>
      <c r="K6" s="21">
        <f t="shared" si="4"/>
        <v>2.6</v>
      </c>
      <c r="L6" s="21">
        <f t="shared" si="5"/>
        <v>22.439999999999998</v>
      </c>
      <c r="M6" s="22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>
        <f t="shared" si="0"/>
        <v>60</v>
      </c>
      <c r="H7" s="12">
        <v>27</v>
      </c>
      <c r="I7" s="12">
        <f t="shared" si="1"/>
        <v>27</v>
      </c>
      <c r="J7" s="12">
        <f t="shared" si="3"/>
        <v>3.9000000000000004</v>
      </c>
      <c r="K7" s="12">
        <f t="shared" si="4"/>
        <v>3.9000000000000004</v>
      </c>
      <c r="L7" s="12">
        <f t="shared" si="5"/>
        <v>29.1</v>
      </c>
      <c r="M7" s="8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>
        <f>SUM(G2:G5)</f>
        <v>6100</v>
      </c>
      <c r="H8" s="6"/>
      <c r="I8" s="5">
        <f>SUM(I2:I5)</f>
        <v>4679.7310239651415</v>
      </c>
      <c r="J8" s="6"/>
      <c r="K8" s="5">
        <f>SUM(K2:K5)</f>
        <v>396.5</v>
      </c>
      <c r="L8" s="6"/>
      <c r="M8" s="5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RowHeight="15" x14ac:dyDescent="0.25"/>
  <cols>
    <col min="1" max="1" width="15.7109375" customWidth="1"/>
    <col min="2" max="2" width="30.7109375" customWidth="1"/>
    <col min="3" max="3" width="50.7109375" customWidth="1"/>
    <col min="4" max="19" width="15.7109375" customWidth="1"/>
    <col min="20" max="20" width="30.7109375" customWidth="1"/>
    <col min="21" max="26" width="15.7109375" customWidth="1"/>
  </cols>
  <sheetData>
    <row r="1" spans="1:20" ht="60" customHeight="1" x14ac:dyDescent="0.25">
      <c r="A1" s="53"/>
      <c r="B1" s="54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>
        <f>H2*G2</f>
        <v>200</v>
      </c>
      <c r="J2" s="22">
        <v>200</v>
      </c>
      <c r="K2" s="22">
        <f>J2*G2</f>
        <v>200</v>
      </c>
      <c r="L2" s="22">
        <v>200</v>
      </c>
      <c r="M2" s="22">
        <f>L2*G2</f>
        <v>200</v>
      </c>
      <c r="N2" s="22"/>
      <c r="O2" s="22">
        <f>N2*G2</f>
        <v>0</v>
      </c>
      <c r="P2" s="22"/>
      <c r="Q2" s="22">
        <f>P2*G2</f>
        <v>0</v>
      </c>
      <c r="R2" s="22"/>
      <c r="S2" s="22">
        <f>R2*G2</f>
        <v>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>
        <f>SUM(I2)</f>
        <v>200</v>
      </c>
      <c r="J3" s="5"/>
      <c r="K3" s="5">
        <f>SUM(K2)</f>
        <v>200</v>
      </c>
      <c r="L3" s="5"/>
      <c r="M3" s="5">
        <f>SUM(M2)</f>
        <v>200</v>
      </c>
      <c r="N3" s="5"/>
      <c r="O3" s="5">
        <f>SUM(O2)</f>
        <v>0</v>
      </c>
      <c r="P3" s="5"/>
      <c r="Q3" s="5">
        <f>SUM(Q2)</f>
        <v>0</v>
      </c>
      <c r="R3" s="5"/>
      <c r="S3" s="5">
        <f>SUM(S2)</f>
        <v>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2"/>
  <sheetViews>
    <sheetView tabSelected="1" zoomScale="70" zoomScaleNormal="7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X6" sqref="X6"/>
    </sheetView>
  </sheetViews>
  <sheetFormatPr baseColWidth="10" defaultRowHeight="15" x14ac:dyDescent="0.25"/>
  <cols>
    <col min="1" max="2" width="40.7109375" customWidth="1"/>
    <col min="3" max="21" width="20.7109375" customWidth="1"/>
    <col min="22" max="24" width="40.7109375" customWidth="1"/>
  </cols>
  <sheetData>
    <row r="1" spans="1:24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spans="1:24" ht="39.950000000000003" customHeight="1" x14ac:dyDescent="0.25">
      <c r="A2" s="40" t="s">
        <v>104</v>
      </c>
      <c r="B2" s="51" t="s">
        <v>105</v>
      </c>
      <c r="C2" s="46">
        <v>44038</v>
      </c>
      <c r="D2" s="47" t="s">
        <v>17</v>
      </c>
      <c r="E2" s="47" t="s">
        <v>18</v>
      </c>
      <c r="F2" s="47">
        <f>14600/7500</f>
        <v>1.9466666666666668</v>
      </c>
      <c r="G2" s="47">
        <v>1</v>
      </c>
      <c r="H2" s="43">
        <f>J2/F2</f>
        <v>205.47945205479451</v>
      </c>
      <c r="I2" s="43">
        <f t="shared" ref="I2:I5" si="0">H2*G2</f>
        <v>205.47945205479451</v>
      </c>
      <c r="J2" s="43">
        <v>400</v>
      </c>
      <c r="K2" s="43">
        <f t="shared" ref="K2:K5" si="1">J2*G2</f>
        <v>400</v>
      </c>
      <c r="L2" s="43">
        <f t="shared" ref="L2:L5" si="2">J2+R2</f>
        <v>464</v>
      </c>
      <c r="M2" s="43">
        <f t="shared" ref="M2:M5" si="3">L2*G2</f>
        <v>464</v>
      </c>
      <c r="N2" s="43">
        <f t="shared" ref="N2:N5" si="4">J2+R2+P2+35</f>
        <v>573.6</v>
      </c>
      <c r="O2" s="43">
        <f t="shared" ref="O2:O5" si="5">N2*G2</f>
        <v>573.6</v>
      </c>
      <c r="P2" s="43">
        <f t="shared" ref="P2:P5" si="6">(L2*0.15)+5</f>
        <v>74.599999999999994</v>
      </c>
      <c r="Q2" s="43">
        <f t="shared" ref="Q2:Q5" si="7">P2*G2</f>
        <v>74.599999999999994</v>
      </c>
      <c r="R2" s="43">
        <f t="shared" ref="R2:R5" si="8">J2*0.16</f>
        <v>64</v>
      </c>
      <c r="S2" s="43">
        <f t="shared" ref="S2:S5" si="9">R2*G2</f>
        <v>64</v>
      </c>
      <c r="T2" s="43">
        <f t="shared" ref="T2:T5" si="10">L2-H2-R2</f>
        <v>194.52054794520552</v>
      </c>
      <c r="U2" s="43">
        <f t="shared" ref="U2:U5" si="11">T2*G2</f>
        <v>194.52054794520552</v>
      </c>
      <c r="V2" s="44" t="s">
        <v>106</v>
      </c>
      <c r="W2" s="48" t="s">
        <v>107</v>
      </c>
      <c r="X2" s="48"/>
    </row>
    <row r="3" spans="1:24" ht="39.950000000000003" customHeight="1" x14ac:dyDescent="0.25">
      <c r="A3" s="40" t="s">
        <v>108</v>
      </c>
      <c r="B3" s="52" t="s">
        <v>109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>
        <f t="shared" si="0"/>
        <v>650</v>
      </c>
      <c r="J3" s="43">
        <v>650</v>
      </c>
      <c r="K3" s="43">
        <f t="shared" si="1"/>
        <v>650</v>
      </c>
      <c r="L3" s="43">
        <f t="shared" si="2"/>
        <v>754</v>
      </c>
      <c r="M3" s="43">
        <f t="shared" si="3"/>
        <v>754</v>
      </c>
      <c r="N3" s="43">
        <f t="shared" si="4"/>
        <v>907.1</v>
      </c>
      <c r="O3" s="43">
        <f t="shared" si="5"/>
        <v>907.1</v>
      </c>
      <c r="P3" s="43">
        <f t="shared" si="6"/>
        <v>118.1</v>
      </c>
      <c r="Q3" s="43">
        <f t="shared" si="7"/>
        <v>118.1</v>
      </c>
      <c r="R3" s="43">
        <f t="shared" si="8"/>
        <v>104</v>
      </c>
      <c r="S3" s="43">
        <f t="shared" si="9"/>
        <v>104</v>
      </c>
      <c r="T3" s="43">
        <f t="shared" si="10"/>
        <v>0</v>
      </c>
      <c r="U3" s="43">
        <f t="shared" si="11"/>
        <v>0</v>
      </c>
      <c r="V3" s="44" t="s">
        <v>106</v>
      </c>
      <c r="W3" s="48" t="s">
        <v>107</v>
      </c>
      <c r="X3" s="48"/>
    </row>
    <row r="4" spans="1:24" ht="39.950000000000003" customHeight="1" x14ac:dyDescent="0.25">
      <c r="A4" s="40" t="s">
        <v>110</v>
      </c>
      <c r="B4" s="51" t="s">
        <v>111</v>
      </c>
      <c r="C4" s="46">
        <v>43837</v>
      </c>
      <c r="D4" s="47" t="s">
        <v>17</v>
      </c>
      <c r="E4" s="47" t="s">
        <v>18</v>
      </c>
      <c r="F4" s="47">
        <f>14600/7500</f>
        <v>1.9466666666666668</v>
      </c>
      <c r="G4" s="47">
        <v>1</v>
      </c>
      <c r="H4" s="43">
        <f>J4/F4</f>
        <v>205.47945205479451</v>
      </c>
      <c r="I4" s="43">
        <f t="shared" si="0"/>
        <v>205.47945205479451</v>
      </c>
      <c r="J4" s="43">
        <v>400</v>
      </c>
      <c r="K4" s="43">
        <f t="shared" si="1"/>
        <v>400</v>
      </c>
      <c r="L4" s="43">
        <f t="shared" si="2"/>
        <v>464</v>
      </c>
      <c r="M4" s="43">
        <f t="shared" si="3"/>
        <v>464</v>
      </c>
      <c r="N4" s="43">
        <f t="shared" si="4"/>
        <v>573.6</v>
      </c>
      <c r="O4" s="43">
        <f t="shared" si="5"/>
        <v>573.6</v>
      </c>
      <c r="P4" s="43">
        <f t="shared" si="6"/>
        <v>74.599999999999994</v>
      </c>
      <c r="Q4" s="43">
        <f t="shared" si="7"/>
        <v>74.599999999999994</v>
      </c>
      <c r="R4" s="43">
        <f t="shared" si="8"/>
        <v>64</v>
      </c>
      <c r="S4" s="43">
        <f t="shared" si="9"/>
        <v>64</v>
      </c>
      <c r="T4" s="43">
        <f t="shared" si="10"/>
        <v>194.52054794520552</v>
      </c>
      <c r="U4" s="43">
        <f t="shared" si="11"/>
        <v>194.52054794520552</v>
      </c>
      <c r="V4" s="44" t="s">
        <v>112</v>
      </c>
      <c r="W4" s="48" t="s">
        <v>57</v>
      </c>
      <c r="X4" s="48"/>
    </row>
    <row r="5" spans="1:24" ht="39.950000000000003" customHeight="1" x14ac:dyDescent="0.25">
      <c r="A5" s="40" t="s">
        <v>113</v>
      </c>
      <c r="B5" s="51" t="s">
        <v>114</v>
      </c>
      <c r="C5" s="46">
        <v>43853</v>
      </c>
      <c r="D5" s="47" t="s">
        <v>17</v>
      </c>
      <c r="E5" s="47" t="s">
        <v>45</v>
      </c>
      <c r="F5" s="47">
        <f>22950/18500</f>
        <v>1.2405405405405405</v>
      </c>
      <c r="G5" s="47">
        <v>1</v>
      </c>
      <c r="H5" s="43">
        <f t="shared" ref="H5" si="12">J5/F5</f>
        <v>282.13507625272331</v>
      </c>
      <c r="I5" s="43">
        <f t="shared" si="0"/>
        <v>282.13507625272331</v>
      </c>
      <c r="J5" s="43">
        <v>350</v>
      </c>
      <c r="K5" s="43">
        <f t="shared" si="1"/>
        <v>350</v>
      </c>
      <c r="L5" s="43">
        <f t="shared" si="2"/>
        <v>406</v>
      </c>
      <c r="M5" s="43">
        <f t="shared" si="3"/>
        <v>406</v>
      </c>
      <c r="N5" s="43">
        <f t="shared" si="4"/>
        <v>506.9</v>
      </c>
      <c r="O5" s="43">
        <f t="shared" si="5"/>
        <v>506.9</v>
      </c>
      <c r="P5" s="43">
        <f t="shared" si="6"/>
        <v>65.900000000000006</v>
      </c>
      <c r="Q5" s="43">
        <f t="shared" si="7"/>
        <v>65.900000000000006</v>
      </c>
      <c r="R5" s="43">
        <f t="shared" si="8"/>
        <v>56</v>
      </c>
      <c r="S5" s="43">
        <f t="shared" si="9"/>
        <v>56</v>
      </c>
      <c r="T5" s="43">
        <f t="shared" si="10"/>
        <v>67.864923747276691</v>
      </c>
      <c r="U5" s="43">
        <f t="shared" si="11"/>
        <v>67.864923747276691</v>
      </c>
      <c r="V5" s="44" t="s">
        <v>106</v>
      </c>
      <c r="W5" s="48" t="s">
        <v>78</v>
      </c>
      <c r="X5" s="48"/>
    </row>
    <row r="6" spans="1:24" ht="39.950000000000003" customHeight="1" x14ac:dyDescent="0.25">
      <c r="A6" s="49"/>
      <c r="B6" s="49"/>
      <c r="C6" s="49"/>
      <c r="D6" s="49"/>
      <c r="E6" s="49"/>
      <c r="F6" s="49"/>
      <c r="G6" s="49"/>
      <c r="H6" s="49"/>
      <c r="I6" s="50">
        <f>SUM(I2:I4)</f>
        <v>1060.958904109589</v>
      </c>
      <c r="J6" s="49"/>
      <c r="K6" s="50">
        <f>SUM(K2:K4)</f>
        <v>1450</v>
      </c>
      <c r="L6" s="49"/>
      <c r="M6" s="50">
        <f>SUM(M2:M4)</f>
        <v>1682</v>
      </c>
      <c r="N6" s="49"/>
      <c r="O6" s="50">
        <f>SUM(O2:O4)</f>
        <v>2054.3000000000002</v>
      </c>
      <c r="P6" s="49"/>
      <c r="Q6" s="50">
        <f>SUM(Q2:Q4)</f>
        <v>267.29999999999995</v>
      </c>
      <c r="R6" s="49"/>
      <c r="S6" s="50">
        <f>SUM(S2:S4)</f>
        <v>232</v>
      </c>
      <c r="T6" s="49"/>
      <c r="U6" s="50">
        <f>SUM(U2:U4)</f>
        <v>389.04109589041104</v>
      </c>
      <c r="V6" s="49"/>
      <c r="W6" s="49"/>
      <c r="X6" s="49"/>
    </row>
    <row r="7" spans="1:24" ht="39.950000000000003" customHeight="1" x14ac:dyDescent="0.25"/>
    <row r="8" spans="1:24" ht="39.950000000000003" customHeight="1" x14ac:dyDescent="0.25"/>
    <row r="9" spans="1:24" ht="39.950000000000003" customHeight="1" x14ac:dyDescent="0.25"/>
    <row r="10" spans="1:24" ht="39.950000000000003" customHeight="1" x14ac:dyDescent="0.25"/>
    <row r="11" spans="1:24" ht="39.950000000000003" customHeight="1" x14ac:dyDescent="0.25"/>
    <row r="12" spans="1:24" ht="39.950000000000003" customHeight="1" x14ac:dyDescent="0.25"/>
    <row r="13" spans="1:24" ht="39.950000000000003" customHeight="1" x14ac:dyDescent="0.25"/>
    <row r="14" spans="1:24" ht="39.950000000000003" customHeight="1" x14ac:dyDescent="0.25"/>
    <row r="15" spans="1:24" ht="39.950000000000003" customHeight="1" x14ac:dyDescent="0.25"/>
    <row r="16" spans="1:24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ALVARO ARVIZO</cp:lastModifiedBy>
  <dcterms:created xsi:type="dcterms:W3CDTF">2020-01-16T05:23:59Z</dcterms:created>
  <dcterms:modified xsi:type="dcterms:W3CDTF">2020-08-18T05:57:32Z</dcterms:modified>
</cp:coreProperties>
</file>