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D3D32496-5AC1-40F6-8BA8-EF233E6F053B}" xr6:coauthVersionLast="45" xr6:coauthVersionMax="45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<sst xmlns="http://schemas.openxmlformats.org/spreadsheetml/2006/main" count="496" uniqueCount="162">
  <si>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</si>
  <si>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</si>
  <si>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</si>
  <si>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</si>
  <si>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</si>
  <si>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</si>
  <si>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</si>
  <si>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</si>
  <si>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</si>
  <si>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</si>
  <si>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</si>
  <si>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</si>
  <si>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</si>
  <si>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</si>
  <si>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</si>
  <si>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</si>
  <si>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</si>
  <si>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</si>
  <si>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</si>
  <si>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</si>
  <si>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</si>
  <si>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</si>
  <si>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</si>
  <si>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</si>
  <si>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</si>
  <si>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</si>
  <si>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</si>
  <si>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</si>
  <si>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</si>
  <si>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</si>
  <si>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</si>
  <si>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</si>
  <si>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</si>
  <si>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</si>
  <si>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</si>
  <si>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</si>
  <si>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</si>
  <si>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</si>
  <si>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</si>
  <si>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</si>
  <si>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</si>
  <si>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</si>
  <si>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</si>
  <si>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</si>
  <si>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</si>
  <si>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</si>
  <si>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</si>
  <si>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</si>
  <si>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</si>
  <si>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</si>
  <si>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</si>
  <si>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</si>
  <si>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</si>
  <si>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</si>
  <si>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</si>
  <si>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</si>
  <si>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</si>
  <si>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</si>
  <si>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</si>
  <si>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</si>
  <si>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</si>
  <si>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</si>
  <si>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</si>
  <si>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</si>
  <si>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</si>
  <si>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</si>
  <si>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</si>
  <si>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</si>
  <si>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</si>
  <si>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</si>
  <si>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</si>
  <si>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</si>
  <si>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</si>
  <si>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</si>
  <si>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</si>
  <si>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</si>
  <si>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</si>
  <si>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</si>
  <si>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</si>
  <si>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</si>
  <si>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</si>
  <si>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</si>
  <si>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</si>
  <si>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</si>
  <si>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</si>
  <si>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</si>
  <si>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</si>
  <si>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</si>
  <si>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</si>
  <si>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</si>
  <si>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</si>
  <si>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</si>
  <si>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</si>
  <si>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</si>
  <si>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</si>
  <si>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</si>
  <si>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</si>
  <si>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</si>
  <si>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</si>
  <si>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</si>
  <si>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</si>
  <si>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</si>
  <si>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</si>
  <si>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</si>
  <si>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</si>
  <si>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</si>
  <si>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</si>
  <si>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NETA</t>
  </si>
  <si>
    <t>UTILIDAD LOCAL X UNIDAD</t>
  </si>
  <si>
    <t>UTILIDAD LOCAL NETA</t>
  </si>
  <si>
    <t>UTILIDAD ML X UNIDAD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</si>
  <si>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</si>
  <si>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</si>
  <si>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</si>
  <si>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</si>
  <si>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</si>
  <si>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</si>
  <si>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</si>
  <si>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</si>
  <si>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</si>
  <si>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</si>
  <si>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</si>
  <si>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LUBRICANTE DE ALTO RENDIMIENTO - PARA: CADENA, DESVIADORES, FUNDAS DE CABLE, ETC. - FACIL APLICACIÓN - TIPO GOTERO - NUEVO</t>
  </si>
  <si>
    <t>28  julio</t>
  </si>
  <si>
    <t/>
  </si>
  <si>
    <t>95</t>
  </si>
  <si>
    <t>14.96</t>
  </si>
  <si>
    <t>1421.2</t>
  </si>
  <si>
    <t>30.0</t>
  </si>
  <si>
    <t>2</t>
  </si>
  <si>
    <t>29.92</t>
  </si>
  <si>
    <t>50</t>
  </si>
  <si>
    <t>748.0</t>
  </si>
  <si>
    <t>5</t>
  </si>
  <si>
    <t>74.80000000000001</t>
  </si>
  <si>
    <t>BANDANA MULTIFUNCIONAL - VARIOS MODELOS Y COLORES - ABSORBENTE - FACIL DE LAVAR - NUEVOS</t>
  </si>
  <si>
    <t>31</t>
  </si>
  <si>
    <t>27.0</t>
  </si>
  <si>
    <t>837.0</t>
  </si>
  <si>
    <t>60.0</t>
  </si>
  <si>
    <t>20</t>
  </si>
  <si>
    <t>299.20000000000005</t>
  </si>
  <si>
    <t>ASIENTO GT</t>
  </si>
  <si>
    <t>TALLA 144mm - MUY COMODO - SEMINUEVO</t>
  </si>
  <si>
    <t>29  julio</t>
  </si>
  <si>
    <t>SEMINUEVO</t>
  </si>
  <si>
    <t>1</t>
  </si>
  <si>
    <t>380.0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</si>
  <si>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</si>
  <si>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</si>
  <si>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10508.0</t>
  </si>
  <si>
    <t>13000.0</t>
  </si>
  <si>
    <t>ADAPTADOR DE CALIPER A 203mm</t>
  </si>
  <si>
    <t>PARA DISCOS DE 203mm - INCLUYE 4 TORNILLOS ALLEN - SEMINUEVO</t>
  </si>
  <si>
    <t>200.0</t>
  </si>
  <si>
    <t>ASIENTO WTB ROCKET</t>
  </si>
  <si>
    <t>TALLA 125mm - PARA MUJER - USADO</t>
  </si>
  <si>
    <t>280.0</t>
  </si>
  <si>
    <t>BICI FUJI ABSOLUTE</t>
  </si>
  <si>
    <t>BICI PARA CIUDAD - LLANTAS NUEVAS 700x38 - TALLA S - FRENOS DE DISCO TEKTRO - TRANSMISION 3x8 - CAMBIOS DE GATILLO - RECIEN ALINEADA - SEMINUEVA</t>
  </si>
  <si>
    <t>4111.59</t>
  </si>
  <si>
    <t>5600.0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</si>
</sst>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3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7" fillId="4" borderId="1" xfId="1" applyFont="1" applyFill="1"/>
    <xf numFmtId="0" fontId="8" fillId="3" borderId="1" xfId="1" applyFont="1" applyFill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>
        <f t="shared" ref="G2:G12" si="0">F2*D2</f>
        <v>250</v>
      </c>
      <c r="H2" s="8">
        <v>100</v>
      </c>
      <c r="I2" s="8">
        <f t="shared" ref="I2:I12" si="1">H2*D2</f>
        <v>100</v>
      </c>
      <c r="J2" s="8">
        <f t="shared" ref="J2:J12" si="2">F2-H2</f>
        <v>150</v>
      </c>
      <c r="K2" s="8">
        <f t="shared" ref="K2:K7" si="3">J2*D2</f>
        <v>150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>
        <f t="shared" si="0"/>
        <v>400</v>
      </c>
      <c r="H3" s="8">
        <f t="shared" ref="H3:H5" si="4">F3/N3</f>
        <v>205.47945205479451</v>
      </c>
      <c r="I3" s="8">
        <f t="shared" si="1"/>
        <v>205.47945205479451</v>
      </c>
      <c r="J3" s="8">
        <f t="shared" si="2"/>
        <v>194.52054794520549</v>
      </c>
      <c r="K3" s="8">
        <f t="shared" si="3"/>
        <v>194.52054794520549</v>
      </c>
      <c r="L3" s="7"/>
      <c r="M3" s="7" t="s">
        <v>18</v>
      </c>
      <c r="N3" s="7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>
        <f t="shared" si="0"/>
        <v>3500</v>
      </c>
      <c r="H4" s="8">
        <f t="shared" si="4"/>
        <v>1797.9452054794519</v>
      </c>
      <c r="I4" s="8">
        <f t="shared" si="1"/>
        <v>1797.9452054794519</v>
      </c>
      <c r="J4" s="8">
        <f t="shared" si="2"/>
        <v>1702.0547945205481</v>
      </c>
      <c r="K4" s="8">
        <f t="shared" si="3"/>
        <v>1702.0547945205481</v>
      </c>
      <c r="L4" s="7"/>
      <c r="M4" s="7" t="s">
        <v>18</v>
      </c>
      <c r="N4" s="7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>
        <f t="shared" si="0"/>
        <v>950</v>
      </c>
      <c r="H5" s="8">
        <f t="shared" si="4"/>
        <v>488.01369863013696</v>
      </c>
      <c r="I5" s="8">
        <f t="shared" si="1"/>
        <v>488.01369863013696</v>
      </c>
      <c r="J5" s="8">
        <f t="shared" si="2"/>
        <v>461.98630136986304</v>
      </c>
      <c r="K5" s="8">
        <f t="shared" si="3"/>
        <v>461.98630136986304</v>
      </c>
      <c r="L5" s="7"/>
      <c r="M5" s="7" t="s">
        <v>18</v>
      </c>
      <c r="N5" s="7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>
        <f t="shared" si="0"/>
        <v>263.60000000000002</v>
      </c>
      <c r="H6" s="8">
        <v>0</v>
      </c>
      <c r="I6" s="8">
        <f t="shared" si="1"/>
        <v>0</v>
      </c>
      <c r="J6" s="8">
        <f t="shared" si="2"/>
        <v>263.60000000000002</v>
      </c>
      <c r="K6" s="8">
        <f t="shared" si="3"/>
        <v>263.60000000000002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>
        <f t="shared" si="0"/>
        <v>180</v>
      </c>
      <c r="H7" s="8">
        <v>27</v>
      </c>
      <c r="I7" s="8">
        <f t="shared" si="1"/>
        <v>81</v>
      </c>
      <c r="J7" s="8">
        <f t="shared" si="2"/>
        <v>33</v>
      </c>
      <c r="K7" s="8">
        <f t="shared" si="3"/>
        <v>99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>
        <f t="shared" si="0"/>
        <v>500</v>
      </c>
      <c r="H8" s="12">
        <f t="shared" ref="H8" si="6">F8/N8</f>
        <v>256.84931506849313</v>
      </c>
      <c r="I8" s="12">
        <f t="shared" si="1"/>
        <v>256.84931506849313</v>
      </c>
      <c r="J8" s="12">
        <f t="shared" si="2"/>
        <v>243.15068493150687</v>
      </c>
      <c r="K8" s="8">
        <f>J8*D8</f>
        <v>243.15068493150687</v>
      </c>
      <c r="L8" s="11"/>
      <c r="M8" s="11" t="s">
        <v>18</v>
      </c>
      <c r="N8" s="11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>
        <f t="shared" si="0"/>
        <v>60</v>
      </c>
      <c r="H9" s="12">
        <v>27</v>
      </c>
      <c r="I9" s="12">
        <f t="shared" si="1"/>
        <v>27</v>
      </c>
      <c r="J9" s="12">
        <f t="shared" si="2"/>
        <v>33</v>
      </c>
      <c r="K9" s="8">
        <f t="shared" ref="K9:K12" si="8">J9*D9</f>
        <v>33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>
        <f t="shared" si="0"/>
        <v>250</v>
      </c>
      <c r="H10" s="12">
        <v>0</v>
      </c>
      <c r="I10" s="12">
        <f t="shared" si="1"/>
        <v>0</v>
      </c>
      <c r="J10" s="12">
        <f t="shared" si="2"/>
        <v>250</v>
      </c>
      <c r="K10" s="8">
        <f t="shared" si="8"/>
        <v>250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>
        <f t="shared" si="0"/>
        <v>150</v>
      </c>
      <c r="H11" s="16">
        <v>130</v>
      </c>
      <c r="I11" s="12">
        <f t="shared" si="1"/>
        <v>130</v>
      </c>
      <c r="J11" s="12">
        <f t="shared" si="2"/>
        <v>20</v>
      </c>
      <c r="K11" s="8">
        <f t="shared" si="8"/>
        <v>20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>
        <f t="shared" si="0"/>
        <v>350</v>
      </c>
      <c r="H12" s="16">
        <v>60</v>
      </c>
      <c r="I12" s="12">
        <f t="shared" si="1"/>
        <v>60</v>
      </c>
      <c r="J12" s="12">
        <f t="shared" si="2"/>
        <v>290</v>
      </c>
      <c r="K12" s="8">
        <f t="shared" si="8"/>
        <v>290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>
        <f>SUM(G2:G12)</f>
        <v>6853.6</v>
      </c>
      <c r="H13" s="5"/>
      <c r="I13" s="5">
        <f>SUM(I2:I12)</f>
        <v>3146.2876712328762</v>
      </c>
      <c r="J13" s="5"/>
      <c r="K13" s="5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>
        <f t="shared" ref="G2:G7" si="0">F2*D2</f>
        <v>300</v>
      </c>
      <c r="H2" s="8">
        <v>0</v>
      </c>
      <c r="I2" s="8">
        <f t="shared" ref="I2:I6" si="1">H2*D2</f>
        <v>0</v>
      </c>
      <c r="J2" s="8">
        <f t="shared" ref="J2:J7" si="2">F2-H2</f>
        <v>300</v>
      </c>
      <c r="K2" s="8">
        <f t="shared" ref="K2:K7" si="3">J2*D2</f>
        <v>300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>
        <f t="shared" si="0"/>
        <v>200</v>
      </c>
      <c r="H3" s="8">
        <v>0</v>
      </c>
      <c r="I3" s="8">
        <f t="shared" si="1"/>
        <v>0</v>
      </c>
      <c r="J3" s="8">
        <f t="shared" si="2"/>
        <v>200</v>
      </c>
      <c r="K3" s="8">
        <f t="shared" si="3"/>
        <v>200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>
        <f t="shared" si="0"/>
        <v>2200</v>
      </c>
      <c r="H4" s="8">
        <f>F4/N4</f>
        <v>1773.4204793028323</v>
      </c>
      <c r="I4" s="8">
        <f t="shared" si="1"/>
        <v>1773.4204793028323</v>
      </c>
      <c r="J4" s="8">
        <f t="shared" si="2"/>
        <v>426.57952069716771</v>
      </c>
      <c r="K4" s="8">
        <f t="shared" si="3"/>
        <v>426.57952069716771</v>
      </c>
      <c r="L4" s="7"/>
      <c r="M4" s="11" t="s">
        <v>45</v>
      </c>
      <c r="N4" s="11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>
        <f t="shared" si="0"/>
        <v>300</v>
      </c>
      <c r="H5" s="21">
        <v>150</v>
      </c>
      <c r="I5" s="21">
        <f t="shared" si="1"/>
        <v>150</v>
      </c>
      <c r="J5" s="21">
        <f t="shared" si="2"/>
        <v>150</v>
      </c>
      <c r="K5" s="22">
        <f t="shared" si="3"/>
        <v>150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>
        <f t="shared" si="0"/>
        <v>2700</v>
      </c>
      <c r="H6" s="21">
        <f t="shared" ref="H6:H7" si="5">F6/N6</f>
        <v>1386.986301369863</v>
      </c>
      <c r="I6" s="21">
        <f t="shared" si="1"/>
        <v>1386.986301369863</v>
      </c>
      <c r="J6" s="21">
        <f t="shared" si="2"/>
        <v>1313.013698630137</v>
      </c>
      <c r="K6" s="22">
        <f t="shared" si="3"/>
        <v>1313.013698630137</v>
      </c>
      <c r="L6" s="20"/>
      <c r="M6" s="20" t="s">
        <v>18</v>
      </c>
      <c r="N6" s="20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>
        <f t="shared" si="0"/>
        <v>7500</v>
      </c>
      <c r="H7" s="12">
        <f t="shared" si="5"/>
        <v>6045.751633986928</v>
      </c>
      <c r="I7" s="21">
        <f>H7*D7</f>
        <v>6045.751633986928</v>
      </c>
      <c r="J7" s="21">
        <f t="shared" si="2"/>
        <v>1454.248366013072</v>
      </c>
      <c r="K7" s="22">
        <f t="shared" si="3"/>
        <v>1454.248366013072</v>
      </c>
      <c r="L7" s="11"/>
      <c r="M7" s="11" t="s">
        <v>45</v>
      </c>
      <c r="N7" s="11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>
        <f>SUM(G2:G6)</f>
        <v>5700</v>
      </c>
      <c r="H8" s="5"/>
      <c r="I8" s="5">
        <f>SUM(I2:I6)</f>
        <v>3310.4067806726953</v>
      </c>
      <c r="J8" s="5"/>
      <c r="K8" s="5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>
        <f t="shared" ref="G2" si="0">F2*D2</f>
        <v>7500</v>
      </c>
      <c r="H2" s="8">
        <f t="shared" ref="H2" si="1">F2/N2</f>
        <v>6045.751633986928</v>
      </c>
      <c r="I2" s="22">
        <f>H2*D2</f>
        <v>6045.751633986928</v>
      </c>
      <c r="J2" s="22">
        <f t="shared" ref="J2" si="2">F2-H2</f>
        <v>1454.248366013072</v>
      </c>
      <c r="K2" s="22">
        <f t="shared" ref="K2" si="3">J2*D2</f>
        <v>1454.248366013072</v>
      </c>
      <c r="L2" s="7"/>
      <c r="M2" s="7" t="s">
        <v>45</v>
      </c>
      <c r="N2" s="7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>
        <f>SUM(G2)</f>
        <v>7500</v>
      </c>
      <c r="H3" s="6"/>
      <c r="I3" s="5">
        <f>SUM(I2)</f>
        <v>6045.751633986928</v>
      </c>
      <c r="J3" s="6"/>
      <c r="K3" s="5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>
        <f t="shared" ref="G2:G5" si="0">F2*D2</f>
        <v>60</v>
      </c>
      <c r="H2" s="8">
        <v>0</v>
      </c>
      <c r="I2" s="22">
        <f>H2*D2</f>
        <v>0</v>
      </c>
      <c r="J2" s="22">
        <f t="shared" ref="J2:J5" si="1">F2-H2</f>
        <v>60</v>
      </c>
      <c r="K2" s="22">
        <f t="shared" ref="K2:K5" si="2">J2*D2</f>
        <v>60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>
        <f t="shared" si="0"/>
        <v>950</v>
      </c>
      <c r="H3" s="12">
        <f>F3/M3</f>
        <v>765.79520697167754</v>
      </c>
      <c r="I3" s="21">
        <f t="shared" ref="I3:I5" si="3">H3*D3</f>
        <v>765.79520697167754</v>
      </c>
      <c r="J3" s="21">
        <f t="shared" si="1"/>
        <v>184.20479302832246</v>
      </c>
      <c r="K3" s="22">
        <f t="shared" si="2"/>
        <v>184.20479302832246</v>
      </c>
      <c r="L3" s="11" t="s">
        <v>45</v>
      </c>
      <c r="M3" s="11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f>F4/M4</f>
        <v>483.66013071895424</v>
      </c>
      <c r="I4" s="21">
        <f t="shared" si="3"/>
        <v>483.66013071895424</v>
      </c>
      <c r="J4" s="21">
        <f t="shared" si="1"/>
        <v>116.33986928104576</v>
      </c>
      <c r="K4" s="22">
        <f t="shared" si="2"/>
        <v>116.33986928104576</v>
      </c>
      <c r="L4" s="11" t="s">
        <v>45</v>
      </c>
      <c r="M4" s="11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>
        <f t="shared" si="0"/>
        <v>950</v>
      </c>
      <c r="H5" s="12">
        <v>950</v>
      </c>
      <c r="I5" s="21">
        <f t="shared" si="3"/>
        <v>950</v>
      </c>
      <c r="J5" s="21">
        <f t="shared" si="1"/>
        <v>0</v>
      </c>
      <c r="K5" s="22">
        <f t="shared" si="2"/>
        <v>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>
        <f>SUM(G2:G5)</f>
        <v>2560</v>
      </c>
      <c r="H6" s="6"/>
      <c r="I6" s="5">
        <f>SUM(I2:I5)</f>
        <v>2199.4553376906315</v>
      </c>
      <c r="J6" s="6"/>
      <c r="K6" s="5">
        <f>SUM(K2:K5)</f>
        <v>360.54466230936822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>
        <f t="shared" ref="G2:G7" si="0">F2*D2</f>
        <v>800</v>
      </c>
      <c r="H2" s="28">
        <v>488.01</v>
      </c>
      <c r="I2" s="28">
        <f t="shared" ref="I2:I7" si="1">H2*D2</f>
        <v>488.01</v>
      </c>
      <c r="J2" s="28">
        <f>F2*0.065</f>
        <v>52</v>
      </c>
      <c r="K2" s="28">
        <f>J2*D2</f>
        <v>52</v>
      </c>
      <c r="L2" s="28">
        <f>F2-H2-J2</f>
        <v>259.99</v>
      </c>
      <c r="M2" s="28">
        <f t="shared" ref="M2:M7" si="2">L2*D2</f>
        <v>259.99</v>
      </c>
      <c r="N2" s="27" t="s">
        <v>18</v>
      </c>
      <c r="O2" s="27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>
        <f t="shared" si="0"/>
        <v>700</v>
      </c>
      <c r="H3" s="12">
        <f>F3/O3</f>
        <v>564.27015250544662</v>
      </c>
      <c r="I3" s="21">
        <f t="shared" si="1"/>
        <v>564.27015250544662</v>
      </c>
      <c r="J3" s="21">
        <f t="shared" ref="J3:J7" si="3">F3*0.065</f>
        <v>45.5</v>
      </c>
      <c r="K3" s="21">
        <f t="shared" ref="K3:K7" si="4">J3*D3</f>
        <v>45.5</v>
      </c>
      <c r="L3" s="21">
        <f t="shared" ref="L3:L7" si="5">F3-H3-J3</f>
        <v>90.229847494553383</v>
      </c>
      <c r="M3" s="22">
        <f t="shared" si="2"/>
        <v>90.229847494553383</v>
      </c>
      <c r="N3" s="11" t="s">
        <v>45</v>
      </c>
      <c r="O3" s="11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v>403.05</v>
      </c>
      <c r="I4" s="21">
        <f t="shared" si="1"/>
        <v>403.05</v>
      </c>
      <c r="J4" s="21">
        <f t="shared" si="3"/>
        <v>39</v>
      </c>
      <c r="K4" s="21">
        <f t="shared" si="4"/>
        <v>39</v>
      </c>
      <c r="L4" s="21">
        <f t="shared" si="5"/>
        <v>157.94999999999999</v>
      </c>
      <c r="M4" s="22">
        <f t="shared" si="2"/>
        <v>157.94999999999999</v>
      </c>
      <c r="N4" s="11" t="s">
        <v>45</v>
      </c>
      <c r="O4" s="11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>
        <f t="shared" si="0"/>
        <v>4000</v>
      </c>
      <c r="H5" s="31">
        <f>F5/O5</f>
        <v>3224.4008714596948</v>
      </c>
      <c r="I5" s="31">
        <f t="shared" si="1"/>
        <v>3224.4008714596948</v>
      </c>
      <c r="J5" s="31">
        <f t="shared" si="3"/>
        <v>260</v>
      </c>
      <c r="K5" s="31">
        <f t="shared" si="4"/>
        <v>260</v>
      </c>
      <c r="L5" s="31">
        <f t="shared" si="5"/>
        <v>515.59912854030517</v>
      </c>
      <c r="M5" s="28">
        <f t="shared" si="2"/>
        <v>515.59912854030517</v>
      </c>
      <c r="N5" s="30" t="s">
        <v>45</v>
      </c>
      <c r="O5" s="30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>
        <f t="shared" si="0"/>
        <v>40</v>
      </c>
      <c r="H6" s="12">
        <v>14.96</v>
      </c>
      <c r="I6" s="12">
        <f t="shared" si="1"/>
        <v>14.96</v>
      </c>
      <c r="J6" s="21">
        <f t="shared" si="3"/>
        <v>2.6</v>
      </c>
      <c r="K6" s="21">
        <f t="shared" si="4"/>
        <v>2.6</v>
      </c>
      <c r="L6" s="21">
        <f t="shared" si="5"/>
        <v>22.439999999999998</v>
      </c>
      <c r="M6" s="22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>
        <f t="shared" si="0"/>
        <v>60</v>
      </c>
      <c r="H7" s="12">
        <v>27</v>
      </c>
      <c r="I7" s="12">
        <f t="shared" si="1"/>
        <v>27</v>
      </c>
      <c r="J7" s="12">
        <f t="shared" si="3"/>
        <v>3.9000000000000004</v>
      </c>
      <c r="K7" s="12">
        <f t="shared" si="4"/>
        <v>3.9000000000000004</v>
      </c>
      <c r="L7" s="12">
        <f t="shared" si="5"/>
        <v>29.1</v>
      </c>
      <c r="M7" s="8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>
        <f>SUM(G2:G5)</f>
        <v>6100</v>
      </c>
      <c r="H8" s="6"/>
      <c r="I8" s="5">
        <f>SUM(I2:I5)</f>
        <v>4679.7310239651415</v>
      </c>
      <c r="J8" s="6"/>
      <c r="K8" s="5">
        <f>SUM(K2:K5)</f>
        <v>396.5</v>
      </c>
      <c r="L8" s="6"/>
      <c r="M8" s="5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47"/>
      <c r="B1" s="48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>
        <f>H2*G2</f>
        <v>200</v>
      </c>
      <c r="J2" s="22">
        <v>200</v>
      </c>
      <c r="K2" s="22">
        <f>J2*G2</f>
        <v>200</v>
      </c>
      <c r="L2" s="22">
        <v>200</v>
      </c>
      <c r="M2" s="22">
        <f>L2*G2</f>
        <v>200</v>
      </c>
      <c r="N2" s="22"/>
      <c r="O2" s="22">
        <f>N2*G2</f>
        <v>0</v>
      </c>
      <c r="P2" s="22"/>
      <c r="Q2" s="22">
        <f>P2*G2</f>
        <v>0</v>
      </c>
      <c r="R2" s="22"/>
      <c r="S2" s="22">
        <f>R2*G2</f>
        <v>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>
        <f>SUM(I2)</f>
        <v>200</v>
      </c>
      <c r="J3" s="5"/>
      <c r="K3" s="5">
        <f>SUM(K2)</f>
        <v>200</v>
      </c>
      <c r="L3" s="5"/>
      <c r="M3" s="5">
        <f>SUM(M2)</f>
        <v>200</v>
      </c>
      <c r="N3" s="5"/>
      <c r="O3" s="5">
        <f>SUM(O2)</f>
        <v>0</v>
      </c>
      <c r="P3" s="5"/>
      <c r="Q3" s="5">
        <f>SUM(Q2)</f>
        <v>0</v>
      </c>
      <c r="R3" s="5"/>
      <c r="S3" s="5">
        <f>SUM(S2)</f>
        <v>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88"/>
  <sheetViews>
    <sheetView tabSelected="1" zoomScale="70" zoomScaleNormal="7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Y5" sqref="Y5"/>
    </sheetView>
  </sheetViews>
  <sheetFormatPr baseColWidth="10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101</v>
      </c>
      <c r="M1" s="35" t="s">
        <v>102</v>
      </c>
      <c r="N1" s="35" t="s">
        <v>103</v>
      </c>
      <c r="O1" s="35" t="s">
        <v>104</v>
      </c>
      <c r="P1" s="39" t="s">
        <v>105</v>
      </c>
      <c r="Q1" s="39" t="s">
        <v>106</v>
      </c>
      <c r="R1" s="39" t="s">
        <v>90</v>
      </c>
      <c r="S1" s="39" t="s">
        <v>107</v>
      </c>
      <c r="T1" s="37" t="s">
        <v>108</v>
      </c>
      <c r="U1" s="37" t="s">
        <v>109</v>
      </c>
      <c r="V1" s="37" t="s">
        <v>110</v>
      </c>
      <c r="W1" s="37" t="s">
        <v>111</v>
      </c>
      <c r="X1" s="37" t="s">
        <v>112</v>
      </c>
      <c r="Y1" s="46" t="s">
        <v>46</v>
      </c>
    </row>
    <row r="2" spans="1:25" ht="39.950000000000003" customHeight="1" x14ac:dyDescent="0.25">
      <c r="A2" s="40" t="s">
        <v>113</v>
      </c>
      <c r="B2" s="49" t="s">
        <v>114</v>
      </c>
      <c r="C2" s="50">
        <v>44038</v>
      </c>
      <c r="D2" s="51" t="s">
        <v>17</v>
      </c>
      <c r="E2" s="51" t="s">
        <v>18</v>
      </c>
      <c r="F2" s="51">
        <f>14600/7500</f>
        <v>1.9466666666666668</v>
      </c>
      <c r="G2" s="51">
        <v>1</v>
      </c>
      <c r="H2" s="43">
        <f>J2/F2</f>
        <v>205.47945205479451</v>
      </c>
      <c r="I2" s="43">
        <f t="shared" ref="I2:I4" si="0">H2*G2</f>
        <v>205.47945205479451</v>
      </c>
      <c r="J2" s="43">
        <v>400</v>
      </c>
      <c r="K2" s="43">
        <f t="shared" ref="K2:K4" si="1">J2*G2</f>
        <v>400</v>
      </c>
      <c r="L2" s="43">
        <f t="shared" ref="L2:L4" si="2">J2+R2</f>
        <v>464</v>
      </c>
      <c r="M2" s="43">
        <f t="shared" ref="M2:M4" si="3">L2*G2</f>
        <v>464</v>
      </c>
      <c r="N2" s="43">
        <f t="shared" ref="N2:N4" si="4">J2+R2+P2+35</f>
        <v>573.6</v>
      </c>
      <c r="O2" s="43">
        <f t="shared" ref="O2:O4" si="5">N2*G2</f>
        <v>573.6</v>
      </c>
      <c r="P2" s="43">
        <f t="shared" ref="P2:P4" si="6">(L2*0.15)+5</f>
        <v>74.599999999999994</v>
      </c>
      <c r="Q2" s="43">
        <f t="shared" ref="Q2:Q4" si="7">P2*G2</f>
        <v>74.599999999999994</v>
      </c>
      <c r="R2" s="43">
        <f t="shared" ref="R2:R4" si="8">J2*0.16</f>
        <v>64</v>
      </c>
      <c r="S2" s="43">
        <f t="shared" ref="S2:S4" si="9">R2*G2</f>
        <v>64</v>
      </c>
      <c r="T2" s="43">
        <f t="shared" ref="T2:T4" si="10">L2-H2-R2</f>
        <v>194.52054794520552</v>
      </c>
      <c r="U2" s="43">
        <f t="shared" ref="U2:U4" si="11">T2*G2</f>
        <v>194.52054794520552</v>
      </c>
      <c r="V2" s="43">
        <f t="shared" ref="V2:V4" si="12">N2-H2-P2-R2-35</f>
        <v>194.52054794520552</v>
      </c>
      <c r="W2" s="44">
        <f t="shared" ref="W2:W4" si="13">V2*G2</f>
        <v>194.52054794520552</v>
      </c>
      <c r="X2" s="44" t="s">
        <v>115</v>
      </c>
      <c r="Y2" s="52" t="s">
        <v>116</v>
      </c>
    </row>
    <row r="3" spans="1:25" ht="39.950000000000003" customHeight="1" x14ac:dyDescent="0.25">
      <c r="A3" s="40" t="s">
        <v>117</v>
      </c>
      <c r="B3" s="40" t="s">
        <v>118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>
        <f t="shared" si="0"/>
        <v>650</v>
      </c>
      <c r="J3" s="43">
        <v>650</v>
      </c>
      <c r="K3" s="43">
        <f t="shared" si="1"/>
        <v>650</v>
      </c>
      <c r="L3" s="43">
        <f t="shared" si="2"/>
        <v>754</v>
      </c>
      <c r="M3" s="43">
        <f t="shared" si="3"/>
        <v>754</v>
      </c>
      <c r="N3" s="43">
        <f t="shared" si="4"/>
        <v>907.1</v>
      </c>
      <c r="O3" s="43">
        <f t="shared" si="5"/>
        <v>907.1</v>
      </c>
      <c r="P3" s="43">
        <f t="shared" si="6"/>
        <v>118.1</v>
      </c>
      <c r="Q3" s="43">
        <f t="shared" si="7"/>
        <v>118.1</v>
      </c>
      <c r="R3" s="43">
        <f t="shared" si="8"/>
        <v>104</v>
      </c>
      <c r="S3" s="43">
        <f t="shared" si="9"/>
        <v>104</v>
      </c>
      <c r="T3" s="43">
        <f t="shared" si="10"/>
        <v>0</v>
      </c>
      <c r="U3" s="43">
        <f t="shared" si="11"/>
        <v>0</v>
      </c>
      <c r="V3" s="43">
        <f t="shared" si="12"/>
        <v>0</v>
      </c>
      <c r="W3" s="44">
        <f t="shared" si="13"/>
        <v>0</v>
      </c>
      <c r="X3" s="44" t="s">
        <v>115</v>
      </c>
      <c r="Y3" s="52" t="s">
        <v>116</v>
      </c>
    </row>
    <row r="4" spans="1:25" ht="39.950000000000003" customHeight="1" x14ac:dyDescent="0.25">
      <c r="A4" s="40" t="s">
        <v>119</v>
      </c>
      <c r="B4" s="49" t="s">
        <v>120</v>
      </c>
      <c r="C4" s="50">
        <v>43837</v>
      </c>
      <c r="D4" s="51" t="s">
        <v>17</v>
      </c>
      <c r="E4" s="51" t="s">
        <v>18</v>
      </c>
      <c r="F4" s="51">
        <f>14600/7500</f>
        <v>1.9466666666666668</v>
      </c>
      <c r="G4" s="51">
        <v>1</v>
      </c>
      <c r="H4" s="43">
        <f>J4/F4</f>
        <v>205.47945205479451</v>
      </c>
      <c r="I4" s="43">
        <f t="shared" si="0"/>
        <v>205.47945205479451</v>
      </c>
      <c r="J4" s="43">
        <v>400</v>
      </c>
      <c r="K4" s="43">
        <f t="shared" si="1"/>
        <v>400</v>
      </c>
      <c r="L4" s="43">
        <f t="shared" si="2"/>
        <v>464</v>
      </c>
      <c r="M4" s="43">
        <f t="shared" si="3"/>
        <v>464</v>
      </c>
      <c r="N4" s="43">
        <f t="shared" si="4"/>
        <v>573.6</v>
      </c>
      <c r="O4" s="43">
        <f t="shared" si="5"/>
        <v>573.6</v>
      </c>
      <c r="P4" s="43">
        <f t="shared" si="6"/>
        <v>74.599999999999994</v>
      </c>
      <c r="Q4" s="43">
        <f t="shared" si="7"/>
        <v>74.599999999999994</v>
      </c>
      <c r="R4" s="43">
        <f t="shared" si="8"/>
        <v>64</v>
      </c>
      <c r="S4" s="43">
        <f t="shared" si="9"/>
        <v>64</v>
      </c>
      <c r="T4" s="43">
        <f t="shared" si="10"/>
        <v>194.52054794520552</v>
      </c>
      <c r="U4" s="43">
        <f t="shared" si="11"/>
        <v>194.52054794520552</v>
      </c>
      <c r="V4" s="43">
        <f t="shared" si="12"/>
        <v>194.52054794520552</v>
      </c>
      <c r="W4" s="44">
        <f t="shared" si="13"/>
        <v>194.52054794520552</v>
      </c>
      <c r="X4" s="44" t="s">
        <v>121</v>
      </c>
      <c r="Y4" s="52" t="s">
        <v>57</v>
      </c>
    </row>
    <row r="5">
      <c r="A5" t="s" s="0">
        <v>82</v>
      </c>
      <c r="B5" t="s" s="0">
        <v>122</v>
      </c>
      <c r="C5" t="s" s="0">
        <v>123</v>
      </c>
      <c r="D5" t="s" s="0">
        <v>23</v>
      </c>
      <c r="E5" t="s" s="0">
        <v>124</v>
      </c>
      <c r="F5" t="s" s="0">
        <v>124</v>
      </c>
      <c r="G5" t="s" s="0">
        <v>125</v>
      </c>
      <c r="H5" t="s" s="0">
        <v>126</v>
      </c>
      <c r="I5" t="s" s="0">
        <v>127</v>
      </c>
      <c r="J5" t="s" s="0">
        <v>128</v>
      </c>
    </row>
    <row r="6">
      <c r="A6" t="s" s="0">
        <v>82</v>
      </c>
      <c r="B6" t="s" s="0">
        <v>122</v>
      </c>
      <c r="C6" t="s" s="0">
        <v>123</v>
      </c>
      <c r="D6" t="s" s="0">
        <v>23</v>
      </c>
      <c r="E6" t="s" s="0">
        <v>124</v>
      </c>
      <c r="F6" t="s" s="0">
        <v>124</v>
      </c>
      <c r="G6" t="s" s="0">
        <v>125</v>
      </c>
      <c r="H6" t="s" s="0">
        <v>126</v>
      </c>
      <c r="I6" t="s" s="0">
        <v>127</v>
      </c>
      <c r="J6" t="s" s="0">
        <v>128</v>
      </c>
    </row>
    <row r="7">
      <c r="A7" t="s" s="0">
        <v>82</v>
      </c>
      <c r="B7" t="s" s="0">
        <v>122</v>
      </c>
      <c r="C7" t="s" s="0">
        <v>123</v>
      </c>
      <c r="D7" t="s" s="0">
        <v>23</v>
      </c>
      <c r="E7" t="s" s="0">
        <v>124</v>
      </c>
      <c r="F7" t="s" s="0">
        <v>124</v>
      </c>
      <c r="G7" t="s" s="0">
        <v>125</v>
      </c>
      <c r="H7" t="s" s="0">
        <v>126</v>
      </c>
      <c r="I7" t="s" s="0">
        <v>127</v>
      </c>
      <c r="J7" t="s" s="0">
        <v>128</v>
      </c>
    </row>
    <row r="8">
      <c r="A8" t="s" s="0">
        <v>82</v>
      </c>
      <c r="B8" t="s" s="0">
        <v>122</v>
      </c>
      <c r="C8" t="s" s="0">
        <v>123</v>
      </c>
      <c r="D8" t="s" s="0">
        <v>23</v>
      </c>
      <c r="E8" t="s" s="0">
        <v>124</v>
      </c>
      <c r="F8" t="s" s="0">
        <v>124</v>
      </c>
      <c r="G8" t="s" s="0">
        <v>129</v>
      </c>
      <c r="H8" t="s" s="0">
        <v>126</v>
      </c>
      <c r="I8" t="s" s="0">
        <v>130</v>
      </c>
      <c r="J8" t="s" s="0">
        <v>128</v>
      </c>
    </row>
    <row r="9">
      <c r="A9" t="s" s="0">
        <v>82</v>
      </c>
      <c r="B9" t="s" s="0">
        <v>122</v>
      </c>
      <c r="C9" t="s" s="0">
        <v>123</v>
      </c>
      <c r="D9" t="s" s="0">
        <v>23</v>
      </c>
      <c r="E9" t="s" s="0">
        <v>124</v>
      </c>
      <c r="F9" t="s" s="0">
        <v>124</v>
      </c>
      <c r="G9" t="s" s="0">
        <v>125</v>
      </c>
      <c r="H9" t="s" s="0">
        <v>126</v>
      </c>
      <c r="I9" t="s" s="0">
        <v>127</v>
      </c>
      <c r="J9" t="s" s="0">
        <v>128</v>
      </c>
    </row>
    <row r="10">
      <c r="A10" t="s" s="0">
        <v>82</v>
      </c>
      <c r="B10" t="s" s="0">
        <v>122</v>
      </c>
      <c r="C10" t="s" s="0">
        <v>123</v>
      </c>
      <c r="D10" t="s" s="0">
        <v>23</v>
      </c>
      <c r="E10" t="s" s="0">
        <v>124</v>
      </c>
      <c r="F10" t="s" s="0">
        <v>124</v>
      </c>
      <c r="G10" t="s" s="0">
        <v>125</v>
      </c>
      <c r="H10" t="s" s="0">
        <v>126</v>
      </c>
      <c r="I10" t="s" s="0">
        <v>127</v>
      </c>
      <c r="J10" t="s" s="0">
        <v>128</v>
      </c>
    </row>
    <row r="11">
      <c r="A11" t="s" s="0">
        <v>82</v>
      </c>
      <c r="B11" t="s" s="0">
        <v>122</v>
      </c>
      <c r="C11" t="s" s="0">
        <v>123</v>
      </c>
      <c r="D11" t="s" s="0">
        <v>23</v>
      </c>
      <c r="E11" t="s" s="0">
        <v>124</v>
      </c>
      <c r="F11" t="s" s="0">
        <v>124</v>
      </c>
      <c r="G11" t="s" s="0">
        <v>131</v>
      </c>
      <c r="H11" t="s" s="0">
        <v>126</v>
      </c>
      <c r="I11" t="s" s="0">
        <v>132</v>
      </c>
      <c r="J11" t="s" s="0">
        <v>128</v>
      </c>
    </row>
    <row r="12">
      <c r="A12" t="s" s="0">
        <v>142</v>
      </c>
      <c r="B12" t="s" s="0">
        <v>143</v>
      </c>
      <c r="C12" t="s" s="0">
        <v>144</v>
      </c>
      <c r="D12" t="s" s="0">
        <v>145</v>
      </c>
      <c r="E12" t="s" s="0">
        <v>124</v>
      </c>
      <c r="F12" t="s" s="0">
        <v>124</v>
      </c>
      <c r="G12" t="s" s="0">
        <v>146</v>
      </c>
      <c r="H12" t="s" s="0">
        <v>147</v>
      </c>
      <c r="I12" t="s" s="0">
        <v>147</v>
      </c>
      <c r="J12" t="s" s="0">
        <v>147</v>
      </c>
    </row>
    <row r="13">
      <c r="A13" t="s" s="0">
        <v>155</v>
      </c>
      <c r="B13" t="s" s="0">
        <v>156</v>
      </c>
      <c r="C13" t="s" s="0">
        <v>144</v>
      </c>
      <c r="D13" t="s" s="0">
        <v>17</v>
      </c>
      <c r="E13" t="s" s="0">
        <v>124</v>
      </c>
      <c r="F13" t="s" s="0">
        <v>124</v>
      </c>
      <c r="G13" t="s" s="0">
        <v>146</v>
      </c>
      <c r="H13" t="s" s="0">
        <v>157</v>
      </c>
      <c r="I13" t="s" s="0">
        <v>157</v>
      </c>
      <c r="J13" t="s" s="0">
        <v>157</v>
      </c>
    </row>
    <row r="14">
      <c r="A14" t="s" s="0">
        <v>148</v>
      </c>
      <c r="B14" t="s" s="0">
        <v>149</v>
      </c>
      <c r="C14" t="s" s="0">
        <v>144</v>
      </c>
      <c r="D14" t="s" s="0">
        <v>17</v>
      </c>
      <c r="E14" t="s" s="0">
        <v>124</v>
      </c>
      <c r="F14" t="s" s="0">
        <v>124</v>
      </c>
      <c r="G14" t="s" s="0">
        <v>146</v>
      </c>
      <c r="H14" t="s" s="0">
        <v>150</v>
      </c>
      <c r="I14" t="s" s="0">
        <v>150</v>
      </c>
      <c r="J14" t="s" s="0">
        <v>151</v>
      </c>
    </row>
    <row r="15">
      <c r="A15" t="s" s="0">
        <v>158</v>
      </c>
      <c r="B15" t="s" s="0">
        <v>159</v>
      </c>
      <c r="C15" t="s" s="0">
        <v>144</v>
      </c>
      <c r="D15" t="s" s="0">
        <v>17</v>
      </c>
      <c r="E15" t="s" s="0">
        <v>124</v>
      </c>
      <c r="F15" t="s" s="0">
        <v>124</v>
      </c>
      <c r="G15" t="s" s="0">
        <v>146</v>
      </c>
      <c r="H15" t="s" s="0">
        <v>160</v>
      </c>
      <c r="I15" t="s" s="0">
        <v>160</v>
      </c>
      <c r="J15" t="s" s="0">
        <v>161</v>
      </c>
    </row>
    <row r="16" spans="1:25" ht="39.950000000000003" customHeight="1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</row>
    <row r="17" spans="1:25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LENOVO</cp:lastModifiedBy>
  <dcterms:modified xsi:type="dcterms:W3CDTF">2020-07-27T01:46:19Z</dcterms:modified>
</cp:coreProperties>
</file>