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3.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4.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5.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drawings/drawing6.xml" ContentType="application/vnd.openxmlformats-officedocument.drawing+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drawings/drawing7.xml" ContentType="application/vnd.openxmlformats-officedocument.drawing+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drawings/drawing8.xml" ContentType="application/vnd.openxmlformats-officedocument.drawing+xml"/>
  <Override PartName="/xl/charts/chart31.xml" ContentType="application/vnd.openxmlformats-officedocument.drawingml.chart+xml"/>
  <Override PartName="/xl/charts/style31.xml" ContentType="application/vnd.ms-office.chartstyle+xml"/>
  <Override PartName="/xl/charts/colors31.xml" ContentType="application/vnd.ms-office.chartcolorstyle+xml"/>
  <Override PartName="/xl/charts/chart32.xml" ContentType="application/vnd.openxmlformats-officedocument.drawingml.chart+xml"/>
  <Override PartName="/xl/charts/style32.xml" ContentType="application/vnd.ms-office.chartstyle+xml"/>
  <Override PartName="/xl/charts/colors32.xml" ContentType="application/vnd.ms-office.chartcolorstyle+xml"/>
  <Override PartName="/xl/charts/chart33.xml" ContentType="application/vnd.openxmlformats-officedocument.drawingml.chart+xml"/>
  <Override PartName="/xl/charts/style33.xml" ContentType="application/vnd.ms-office.chartstyle+xml"/>
  <Override PartName="/xl/charts/colors33.xml" ContentType="application/vnd.ms-office.chartcolorstyle+xml"/>
  <Override PartName="/xl/charts/chart34.xml" ContentType="application/vnd.openxmlformats-officedocument.drawingml.chart+xml"/>
  <Override PartName="/xl/charts/style34.xml" ContentType="application/vnd.ms-office.chartstyle+xml"/>
  <Override PartName="/xl/charts/colors34.xml" ContentType="application/vnd.ms-office.chartcolorstyle+xml"/>
  <Override PartName="/xl/charts/chart35.xml" ContentType="application/vnd.openxmlformats-officedocument.drawingml.chart+xml"/>
  <Override PartName="/xl/charts/style35.xml" ContentType="application/vnd.ms-office.chartstyle+xml"/>
  <Override PartName="/xl/charts/colors35.xml" ContentType="application/vnd.ms-office.chartcolorstyle+xml"/>
  <Override PartName="/xl/drawings/drawing9.xml" ContentType="application/vnd.openxmlformats-officedocument.drawing+xml"/>
  <Override PartName="/xl/charts/chart36.xml" ContentType="application/vnd.openxmlformats-officedocument.drawingml.chart+xml"/>
  <Override PartName="/xl/charts/style36.xml" ContentType="application/vnd.ms-office.chartstyle+xml"/>
  <Override PartName="/xl/charts/colors36.xml" ContentType="application/vnd.ms-office.chartcolorstyle+xml"/>
  <Override PartName="/xl/charts/chart37.xml" ContentType="application/vnd.openxmlformats-officedocument.drawingml.chart+xml"/>
  <Override PartName="/xl/charts/style37.xml" ContentType="application/vnd.ms-office.chartstyle+xml"/>
  <Override PartName="/xl/charts/colors37.xml" ContentType="application/vnd.ms-office.chartcolorstyle+xml"/>
  <Override PartName="/xl/charts/chart38.xml" ContentType="application/vnd.openxmlformats-officedocument.drawingml.chart+xml"/>
  <Override PartName="/xl/charts/style38.xml" ContentType="application/vnd.ms-office.chartstyle+xml"/>
  <Override PartName="/xl/charts/colors38.xml" ContentType="application/vnd.ms-office.chartcolorstyle+xml"/>
  <Override PartName="/xl/charts/chart39.xml" ContentType="application/vnd.openxmlformats-officedocument.drawingml.chart+xml"/>
  <Override PartName="/xl/charts/style39.xml" ContentType="application/vnd.ms-office.chartstyle+xml"/>
  <Override PartName="/xl/charts/colors39.xml" ContentType="application/vnd.ms-office.chartcolorstyle+xml"/>
  <Override PartName="/xl/charts/chart40.xml" ContentType="application/vnd.openxmlformats-officedocument.drawingml.chart+xml"/>
  <Override PartName="/xl/charts/style40.xml" ContentType="application/vnd.ms-office.chartstyle+xml"/>
  <Override PartName="/xl/charts/colors40.xml" ContentType="application/vnd.ms-office.chartcolorstyle+xml"/>
  <Override PartName="/xl/drawings/drawing10.xml" ContentType="application/vnd.openxmlformats-officedocument.drawing+xml"/>
  <Override PartName="/xl/charts/chart41.xml" ContentType="application/vnd.openxmlformats-officedocument.drawingml.chart+xml"/>
  <Override PartName="/xl/charts/style41.xml" ContentType="application/vnd.ms-office.chartstyle+xml"/>
  <Override PartName="/xl/charts/colors41.xml" ContentType="application/vnd.ms-office.chartcolorstyle+xml"/>
  <Override PartName="/xl/charts/chart42.xml" ContentType="application/vnd.openxmlformats-officedocument.drawingml.chart+xml"/>
  <Override PartName="/xl/charts/style42.xml" ContentType="application/vnd.ms-office.chartstyle+xml"/>
  <Override PartName="/xl/charts/colors42.xml" ContentType="application/vnd.ms-office.chartcolorstyle+xml"/>
  <Override PartName="/xl/charts/chart43.xml" ContentType="application/vnd.openxmlformats-officedocument.drawingml.chart+xml"/>
  <Override PartName="/xl/charts/style43.xml" ContentType="application/vnd.ms-office.chartstyle+xml"/>
  <Override PartName="/xl/charts/colors43.xml" ContentType="application/vnd.ms-office.chartcolorstyle+xml"/>
  <Override PartName="/xl/charts/chart44.xml" ContentType="application/vnd.openxmlformats-officedocument.drawingml.chart+xml"/>
  <Override PartName="/xl/charts/style44.xml" ContentType="application/vnd.ms-office.chartstyle+xml"/>
  <Override PartName="/xl/charts/colors44.xml" ContentType="application/vnd.ms-office.chartcolorstyle+xml"/>
  <Override PartName="/xl/charts/chart45.xml" ContentType="application/vnd.openxmlformats-officedocument.drawingml.chart+xml"/>
  <Override PartName="/xl/charts/style45.xml" ContentType="application/vnd.ms-office.chartstyle+xml"/>
  <Override PartName="/xl/charts/colors45.xml" ContentType="application/vnd.ms-office.chartcolorstyle+xml"/>
  <Override PartName="/xl/drawings/drawing11.xml" ContentType="application/vnd.openxmlformats-officedocument.drawing+xml"/>
  <Override PartName="/xl/charts/chart46.xml" ContentType="application/vnd.openxmlformats-officedocument.drawingml.chart+xml"/>
  <Override PartName="/xl/charts/style46.xml" ContentType="application/vnd.ms-office.chartstyle+xml"/>
  <Override PartName="/xl/charts/colors46.xml" ContentType="application/vnd.ms-office.chartcolorstyle+xml"/>
  <Override PartName="/xl/charts/chart47.xml" ContentType="application/vnd.openxmlformats-officedocument.drawingml.chart+xml"/>
  <Override PartName="/xl/charts/style47.xml" ContentType="application/vnd.ms-office.chartstyle+xml"/>
  <Override PartName="/xl/charts/colors47.xml" ContentType="application/vnd.ms-office.chartcolorstyle+xml"/>
  <Override PartName="/xl/charts/chart48.xml" ContentType="application/vnd.openxmlformats-officedocument.drawingml.chart+xml"/>
  <Override PartName="/xl/charts/style48.xml" ContentType="application/vnd.ms-office.chartstyle+xml"/>
  <Override PartName="/xl/charts/colors48.xml" ContentType="application/vnd.ms-office.chartcolorstyle+xml"/>
  <Override PartName="/xl/charts/chart49.xml" ContentType="application/vnd.openxmlformats-officedocument.drawingml.chart+xml"/>
  <Override PartName="/xl/charts/style49.xml" ContentType="application/vnd.ms-office.chartstyle+xml"/>
  <Override PartName="/xl/charts/colors49.xml" ContentType="application/vnd.ms-office.chartcolorstyle+xml"/>
  <Override PartName="/xl/charts/chart50.xml" ContentType="application/vnd.openxmlformats-officedocument.drawingml.chart+xml"/>
  <Override PartName="/xl/charts/style50.xml" ContentType="application/vnd.ms-office.chartstyle+xml"/>
  <Override PartName="/xl/charts/colors50.xml" ContentType="application/vnd.ms-office.chartcolorstyle+xml"/>
  <Override PartName="/xl/drawings/drawing12.xml" ContentType="application/vnd.openxmlformats-officedocument.drawing+xml"/>
  <Override PartName="/xl/charts/chart51.xml" ContentType="application/vnd.openxmlformats-officedocument.drawingml.chart+xml"/>
  <Override PartName="/xl/charts/style51.xml" ContentType="application/vnd.ms-office.chartstyle+xml"/>
  <Override PartName="/xl/charts/colors51.xml" ContentType="application/vnd.ms-office.chartcolorstyle+xml"/>
  <Override PartName="/xl/charts/chart52.xml" ContentType="application/vnd.openxmlformats-officedocument.drawingml.chart+xml"/>
  <Override PartName="/xl/charts/style52.xml" ContentType="application/vnd.ms-office.chartstyle+xml"/>
  <Override PartName="/xl/charts/colors52.xml" ContentType="application/vnd.ms-office.chartcolorstyle+xml"/>
  <Override PartName="/xl/charts/chart53.xml" ContentType="application/vnd.openxmlformats-officedocument.drawingml.chart+xml"/>
  <Override PartName="/xl/charts/style53.xml" ContentType="application/vnd.ms-office.chartstyle+xml"/>
  <Override PartName="/xl/charts/colors53.xml" ContentType="application/vnd.ms-office.chartcolorstyle+xml"/>
  <Override PartName="/xl/charts/chart54.xml" ContentType="application/vnd.openxmlformats-officedocument.drawingml.chart+xml"/>
  <Override PartName="/xl/charts/style54.xml" ContentType="application/vnd.ms-office.chartstyle+xml"/>
  <Override PartName="/xl/charts/colors54.xml" ContentType="application/vnd.ms-office.chartcolorstyle+xml"/>
  <Override PartName="/xl/charts/chart55.xml" ContentType="application/vnd.openxmlformats-officedocument.drawingml.chart+xml"/>
  <Override PartName="/xl/charts/style55.xml" ContentType="application/vnd.ms-office.chartstyle+xml"/>
  <Override PartName="/xl/charts/colors55.xml" ContentType="application/vnd.ms-office.chartcolorstyle+xml"/>
  <Override PartName="/xl/drawings/drawing13.xml" ContentType="application/vnd.openxmlformats-officedocument.drawing+xml"/>
  <Override PartName="/xl/charts/chart56.xml" ContentType="application/vnd.openxmlformats-officedocument.drawingml.chart+xml"/>
  <Override PartName="/xl/charts/style56.xml" ContentType="application/vnd.ms-office.chartstyle+xml"/>
  <Override PartName="/xl/charts/colors56.xml" ContentType="application/vnd.ms-office.chartcolorstyle+xml"/>
  <Override PartName="/xl/charts/chart57.xml" ContentType="application/vnd.openxmlformats-officedocument.drawingml.chart+xml"/>
  <Override PartName="/xl/charts/style57.xml" ContentType="application/vnd.ms-office.chartstyle+xml"/>
  <Override PartName="/xl/charts/colors57.xml" ContentType="application/vnd.ms-office.chartcolorstyle+xml"/>
  <Override PartName="/xl/charts/chart58.xml" ContentType="application/vnd.openxmlformats-officedocument.drawingml.chart+xml"/>
  <Override PartName="/xl/charts/style58.xml" ContentType="application/vnd.ms-office.chartstyle+xml"/>
  <Override PartName="/xl/charts/colors58.xml" ContentType="application/vnd.ms-office.chartcolorstyle+xml"/>
  <Override PartName="/xl/charts/chart59.xml" ContentType="application/vnd.openxmlformats-officedocument.drawingml.chart+xml"/>
  <Override PartName="/xl/charts/style59.xml" ContentType="application/vnd.ms-office.chartstyle+xml"/>
  <Override PartName="/xl/charts/colors59.xml" ContentType="application/vnd.ms-office.chartcolorstyle+xml"/>
  <Override PartName="/xl/charts/chart60.xml" ContentType="application/vnd.openxmlformats-officedocument.drawingml.chart+xml"/>
  <Override PartName="/xl/charts/style60.xml" ContentType="application/vnd.ms-office.chartstyle+xml"/>
  <Override PartName="/xl/charts/colors60.xml" ContentType="application/vnd.ms-office.chartcolorstyle+xml"/>
  <Override PartName="/xl/drawings/drawing14.xml" ContentType="application/vnd.openxmlformats-officedocument.drawing+xml"/>
  <Override PartName="/xl/charts/chart61.xml" ContentType="application/vnd.openxmlformats-officedocument.drawingml.chart+xml"/>
  <Override PartName="/xl/charts/style61.xml" ContentType="application/vnd.ms-office.chartstyle+xml"/>
  <Override PartName="/xl/charts/colors61.xml" ContentType="application/vnd.ms-office.chartcolorstyle+xml"/>
  <Override PartName="/xl/charts/chart62.xml" ContentType="application/vnd.openxmlformats-officedocument.drawingml.chart+xml"/>
  <Override PartName="/xl/charts/style62.xml" ContentType="application/vnd.ms-office.chartstyle+xml"/>
  <Override PartName="/xl/charts/colors62.xml" ContentType="application/vnd.ms-office.chartcolorstyle+xml"/>
  <Override PartName="/xl/charts/chart63.xml" ContentType="application/vnd.openxmlformats-officedocument.drawingml.chart+xml"/>
  <Override PartName="/xl/charts/style63.xml" ContentType="application/vnd.ms-office.chartstyle+xml"/>
  <Override PartName="/xl/charts/colors63.xml" ContentType="application/vnd.ms-office.chartcolorstyle+xml"/>
  <Override PartName="/xl/charts/chart64.xml" ContentType="application/vnd.openxmlformats-officedocument.drawingml.chart+xml"/>
  <Override PartName="/xl/charts/style64.xml" ContentType="application/vnd.ms-office.chartstyle+xml"/>
  <Override PartName="/xl/charts/colors64.xml" ContentType="application/vnd.ms-office.chartcolorstyle+xml"/>
  <Override PartName="/xl/charts/chart65.xml" ContentType="application/vnd.openxmlformats-officedocument.drawingml.chart+xml"/>
  <Override PartName="/xl/charts/style65.xml" ContentType="application/vnd.ms-office.chartstyle+xml"/>
  <Override PartName="/xl/charts/colors6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M. Owais Mushtaq\Desktop\ibf project\Alishba-2147211-3E\"/>
    </mc:Choice>
  </mc:AlternateContent>
  <bookViews>
    <workbookView xWindow="0" yWindow="0" windowWidth="20490" windowHeight="7305" firstSheet="8" activeTab="16"/>
  </bookViews>
  <sheets>
    <sheet name="IBF PROJECT" sheetId="16" r:id="rId1"/>
    <sheet name="FIRM 01" sheetId="2" r:id="rId2"/>
    <sheet name="FIRM 02" sheetId="3" r:id="rId3"/>
    <sheet name="FIRM 03" sheetId="5" r:id="rId4"/>
    <sheet name="FIRM 04" sheetId="17" r:id="rId5"/>
    <sheet name="FIRM 05" sheetId="18" r:id="rId6"/>
    <sheet name="FIRM 06" sheetId="19" r:id="rId7"/>
    <sheet name="FIRM 07" sheetId="6" r:id="rId8"/>
    <sheet name="FIRM 08" sheetId="11" r:id="rId9"/>
    <sheet name="FIRM 09" sheetId="10" r:id="rId10"/>
    <sheet name="FIRM 10" sheetId="7" r:id="rId11"/>
    <sheet name="FIRM 11" sheetId="9" r:id="rId12"/>
    <sheet name="FIRM 12" sheetId="8" r:id="rId13"/>
    <sheet name="2019" sheetId="20" r:id="rId14"/>
    <sheet name="2020" sheetId="21" r:id="rId15"/>
    <sheet name="2021" sheetId="22" r:id="rId16"/>
    <sheet name="Analysis" sheetId="23" r:id="rId17"/>
  </sheets>
  <definedNames>
    <definedName name="_gu54txg1dgdi" localSheetId="0">'IBF PROJECT'!$H$8</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7" i="23" l="1"/>
  <c r="M7" i="23"/>
  <c r="O7" i="23"/>
  <c r="P7" i="23"/>
  <c r="R7" i="23"/>
  <c r="S7" i="23"/>
  <c r="K8" i="23"/>
  <c r="M8" i="23"/>
  <c r="O8" i="23"/>
  <c r="P8" i="23"/>
  <c r="R8" i="23"/>
  <c r="S8" i="23"/>
  <c r="K9" i="23"/>
  <c r="M9" i="23"/>
  <c r="O9" i="23"/>
  <c r="P9" i="23"/>
  <c r="R9" i="23"/>
  <c r="S9" i="23"/>
  <c r="K10" i="23"/>
  <c r="M10" i="23"/>
  <c r="O10" i="23"/>
  <c r="P10" i="23"/>
  <c r="R10" i="23"/>
  <c r="S10" i="23"/>
  <c r="K11" i="23"/>
  <c r="M11" i="23"/>
  <c r="O11" i="23"/>
  <c r="P11" i="23"/>
  <c r="R11" i="23"/>
  <c r="S11" i="23"/>
  <c r="K12" i="23"/>
  <c r="M12" i="23"/>
  <c r="O12" i="23"/>
  <c r="P12" i="23"/>
  <c r="R12" i="23"/>
  <c r="S12" i="23"/>
  <c r="K13" i="23"/>
  <c r="M13" i="23"/>
  <c r="O13" i="23"/>
  <c r="P13" i="23"/>
  <c r="R13" i="23"/>
  <c r="S13" i="23"/>
  <c r="K14" i="23"/>
  <c r="M14" i="23"/>
  <c r="O14" i="23"/>
  <c r="P14" i="23"/>
  <c r="R14" i="23"/>
  <c r="S14" i="23"/>
  <c r="K15" i="23"/>
  <c r="M15" i="23"/>
  <c r="O15" i="23"/>
  <c r="R15" i="23"/>
  <c r="S15" i="23"/>
  <c r="K16" i="23"/>
  <c r="M16" i="23"/>
  <c r="O16" i="23"/>
  <c r="P16" i="23"/>
  <c r="R16" i="23"/>
  <c r="S16" i="23"/>
  <c r="K17" i="23"/>
  <c r="M17" i="23"/>
  <c r="O17" i="23"/>
  <c r="P17" i="23"/>
  <c r="R17" i="23"/>
  <c r="S17" i="23"/>
  <c r="K18" i="23"/>
  <c r="M18" i="23"/>
  <c r="O18" i="23"/>
  <c r="P18" i="23"/>
  <c r="R18" i="23"/>
  <c r="S18" i="23"/>
  <c r="C19" i="23"/>
  <c r="O19" i="23" s="1"/>
  <c r="E19" i="23"/>
  <c r="P19" i="23" s="1"/>
  <c r="K19" i="23"/>
  <c r="M19" i="23"/>
  <c r="R19" i="23"/>
  <c r="S19" i="23"/>
  <c r="K21" i="23"/>
  <c r="M21" i="23"/>
  <c r="O21" i="23"/>
  <c r="P21" i="23"/>
  <c r="R21" i="23"/>
  <c r="S21" i="23"/>
  <c r="K22" i="23"/>
  <c r="M22" i="23"/>
  <c r="O22" i="23"/>
  <c r="P22" i="23"/>
  <c r="R22" i="23"/>
  <c r="S22" i="23"/>
  <c r="K23" i="23"/>
  <c r="M23" i="23"/>
  <c r="O23" i="23"/>
  <c r="P23" i="23"/>
  <c r="R23" i="23"/>
  <c r="S23" i="23"/>
  <c r="K24" i="23"/>
  <c r="M24" i="23"/>
  <c r="O24" i="23"/>
  <c r="P24" i="23"/>
  <c r="R24" i="23"/>
  <c r="S24" i="23"/>
  <c r="K25" i="23"/>
  <c r="M25" i="23"/>
  <c r="O25" i="23"/>
  <c r="P25" i="23"/>
  <c r="R25" i="23"/>
  <c r="S25" i="23"/>
  <c r="K26" i="23"/>
  <c r="M26" i="23"/>
  <c r="O26" i="23"/>
  <c r="P26" i="23"/>
  <c r="R26" i="23"/>
  <c r="S26" i="23"/>
  <c r="K27" i="23"/>
  <c r="M27" i="23"/>
  <c r="O27" i="23"/>
  <c r="P27" i="23"/>
  <c r="R27" i="23"/>
  <c r="S27" i="23"/>
  <c r="K28" i="23"/>
  <c r="M28" i="23"/>
  <c r="O28" i="23"/>
  <c r="P28" i="23"/>
  <c r="R28" i="23"/>
  <c r="S28" i="23"/>
  <c r="K29" i="23"/>
  <c r="M29" i="23"/>
  <c r="O29" i="23"/>
  <c r="P29" i="23"/>
  <c r="R29" i="23"/>
  <c r="S29" i="23"/>
  <c r="K30" i="23"/>
  <c r="M30" i="23"/>
  <c r="O30" i="23"/>
  <c r="P30" i="23"/>
  <c r="R30" i="23"/>
  <c r="S30" i="23"/>
  <c r="K31" i="23"/>
  <c r="M31" i="23"/>
  <c r="O31" i="23"/>
  <c r="P31" i="23"/>
  <c r="R31" i="23"/>
  <c r="S31" i="23"/>
  <c r="K33" i="23"/>
  <c r="M33" i="23"/>
  <c r="O33" i="23"/>
  <c r="R33" i="23"/>
  <c r="S33" i="23"/>
  <c r="K34" i="23"/>
  <c r="M34" i="23"/>
  <c r="O34" i="23"/>
  <c r="P34" i="23"/>
  <c r="R34" i="23"/>
  <c r="S34" i="23"/>
  <c r="K35" i="23"/>
  <c r="M35" i="23"/>
  <c r="O35" i="23"/>
  <c r="P35" i="23"/>
  <c r="R35" i="23"/>
  <c r="S35" i="23"/>
  <c r="C36" i="23"/>
  <c r="K36" i="23"/>
  <c r="M36" i="23"/>
  <c r="O36" i="23"/>
  <c r="P36" i="23"/>
  <c r="R36" i="23"/>
  <c r="S36" i="23"/>
  <c r="K37" i="23"/>
  <c r="M37" i="23"/>
  <c r="R37" i="23"/>
  <c r="S37" i="23"/>
  <c r="M42" i="23"/>
  <c r="O42" i="23"/>
  <c r="P42" i="23"/>
  <c r="R42" i="23"/>
  <c r="S42" i="23"/>
  <c r="M43" i="23"/>
  <c r="O43" i="23"/>
  <c r="P43" i="23"/>
  <c r="R43" i="23"/>
  <c r="S43" i="23"/>
  <c r="M44" i="23"/>
  <c r="M45" i="23"/>
  <c r="O45" i="23"/>
  <c r="P45" i="23"/>
  <c r="R45" i="23"/>
  <c r="S45" i="23"/>
  <c r="M46" i="23"/>
  <c r="O46" i="23"/>
  <c r="P46" i="23"/>
  <c r="R46" i="23"/>
  <c r="S46" i="23"/>
  <c r="M47" i="23"/>
  <c r="O47" i="23"/>
  <c r="P47" i="23"/>
  <c r="R47" i="23"/>
  <c r="S47" i="23"/>
  <c r="M48" i="23"/>
  <c r="O48" i="23"/>
  <c r="P48" i="23"/>
  <c r="R48" i="23"/>
  <c r="S48" i="23"/>
  <c r="M49" i="23"/>
  <c r="O49" i="23"/>
  <c r="P49" i="23"/>
  <c r="R49" i="23"/>
  <c r="S49" i="23"/>
  <c r="M50" i="23"/>
  <c r="O50" i="23"/>
  <c r="R50" i="23"/>
  <c r="S50" i="23"/>
  <c r="C51" i="23"/>
  <c r="M51" i="23"/>
  <c r="R51" i="23"/>
  <c r="S51" i="23"/>
  <c r="M53" i="23"/>
  <c r="O53" i="23"/>
  <c r="P53" i="23"/>
  <c r="R53" i="23"/>
  <c r="S53" i="23"/>
  <c r="M54" i="23"/>
  <c r="O54" i="23"/>
  <c r="P54" i="23"/>
  <c r="R54" i="23"/>
  <c r="S54" i="23"/>
  <c r="M55" i="23"/>
  <c r="O55" i="23"/>
  <c r="P55" i="23"/>
  <c r="R55" i="23"/>
  <c r="S55" i="23"/>
  <c r="M56" i="23"/>
  <c r="O56" i="23"/>
  <c r="P56" i="23"/>
  <c r="R56" i="23"/>
  <c r="S56" i="23"/>
  <c r="M57" i="23"/>
  <c r="O57" i="23"/>
  <c r="P57" i="23"/>
  <c r="R57" i="23"/>
  <c r="S57" i="23"/>
  <c r="M58" i="23"/>
  <c r="O58" i="23"/>
  <c r="P58" i="23"/>
  <c r="R58" i="23"/>
  <c r="S58" i="23"/>
  <c r="M59" i="23"/>
  <c r="O59" i="23"/>
  <c r="P59" i="23"/>
  <c r="R59" i="23"/>
  <c r="S59" i="23"/>
  <c r="M60" i="23"/>
  <c r="O60" i="23"/>
  <c r="R60" i="23"/>
  <c r="S60" i="23"/>
  <c r="M61" i="23"/>
  <c r="O61" i="23"/>
  <c r="R61" i="23"/>
  <c r="S61" i="23"/>
  <c r="M62" i="23"/>
  <c r="O62" i="23"/>
  <c r="R62" i="23"/>
  <c r="M63" i="23"/>
  <c r="O63" i="23"/>
  <c r="R63" i="23"/>
  <c r="C64" i="23"/>
  <c r="E64" i="23"/>
  <c r="P64" i="23" s="1"/>
  <c r="M64" i="23"/>
  <c r="M66" i="23"/>
  <c r="O66" i="23"/>
  <c r="P66" i="23"/>
  <c r="R66" i="23"/>
  <c r="S66" i="23"/>
  <c r="M67" i="23"/>
  <c r="O67" i="23"/>
  <c r="P67" i="23"/>
  <c r="R67" i="23"/>
  <c r="M68" i="23"/>
  <c r="O68" i="23"/>
  <c r="P68" i="23"/>
  <c r="R68" i="23"/>
  <c r="S68" i="23"/>
  <c r="M69" i="23"/>
  <c r="O69" i="23"/>
  <c r="P69" i="23"/>
  <c r="R69" i="23"/>
  <c r="S69" i="23"/>
  <c r="M70" i="23"/>
  <c r="O70" i="23"/>
  <c r="P70" i="23"/>
  <c r="R70" i="23"/>
  <c r="S70" i="23"/>
  <c r="M71" i="23"/>
  <c r="O71" i="23"/>
  <c r="R71" i="23"/>
  <c r="M72" i="23"/>
  <c r="O72" i="23"/>
  <c r="R72" i="23"/>
  <c r="S72" i="23"/>
  <c r="M73" i="23"/>
  <c r="O73" i="23"/>
  <c r="R73" i="23"/>
  <c r="M74" i="23"/>
  <c r="O74" i="23"/>
  <c r="R74" i="23"/>
  <c r="S74" i="23"/>
  <c r="M75" i="23"/>
  <c r="O75" i="23"/>
  <c r="P75" i="23"/>
  <c r="R75" i="23"/>
  <c r="S75" i="23"/>
  <c r="M76" i="23"/>
  <c r="O76" i="23"/>
  <c r="P76" i="23"/>
  <c r="R76" i="23"/>
  <c r="S76" i="23"/>
  <c r="M77" i="23"/>
  <c r="O77" i="23"/>
  <c r="P77" i="23"/>
  <c r="R77" i="23"/>
  <c r="M78" i="23"/>
  <c r="O78" i="23"/>
  <c r="P78" i="23"/>
  <c r="R78" i="23"/>
  <c r="S78" i="23"/>
  <c r="M79" i="23"/>
  <c r="O79" i="23"/>
  <c r="P79" i="23"/>
  <c r="R79" i="23"/>
  <c r="S79" i="23"/>
  <c r="M80" i="23"/>
  <c r="O80" i="23"/>
  <c r="P80" i="23"/>
  <c r="R80" i="23"/>
  <c r="S80" i="23"/>
  <c r="M81" i="23"/>
  <c r="O81" i="23"/>
  <c r="P81" i="23"/>
  <c r="R81" i="23"/>
  <c r="S81" i="23"/>
  <c r="M82" i="23"/>
  <c r="O82" i="23"/>
  <c r="P82" i="23"/>
  <c r="R82" i="23"/>
  <c r="S82" i="23"/>
  <c r="M83" i="23"/>
  <c r="O83" i="23"/>
  <c r="P83" i="23"/>
  <c r="R83" i="23"/>
  <c r="S83" i="23"/>
  <c r="C84" i="23"/>
  <c r="E84" i="23"/>
  <c r="K84" i="23" s="1"/>
  <c r="M84" i="23"/>
  <c r="O84" i="23"/>
  <c r="P84" i="23"/>
  <c r="E86" i="23"/>
  <c r="K44" i="23" s="1"/>
  <c r="M86" i="23"/>
  <c r="I91" i="23"/>
  <c r="K91" i="23"/>
  <c r="M91" i="23"/>
  <c r="O91" i="23"/>
  <c r="P91" i="23"/>
  <c r="R91" i="23"/>
  <c r="S91" i="23"/>
  <c r="I92" i="23"/>
  <c r="K92" i="23"/>
  <c r="M92" i="23"/>
  <c r="O92" i="23"/>
  <c r="P92" i="23"/>
  <c r="R92" i="23"/>
  <c r="S92" i="23"/>
  <c r="C93" i="23"/>
  <c r="E93" i="23"/>
  <c r="K93" i="23" s="1"/>
  <c r="I93" i="23"/>
  <c r="M93" i="23"/>
  <c r="O93" i="23"/>
  <c r="P93" i="23"/>
  <c r="I94" i="23"/>
  <c r="K94" i="23"/>
  <c r="M94" i="23"/>
  <c r="O94" i="23"/>
  <c r="P94" i="23"/>
  <c r="R94" i="23"/>
  <c r="S94" i="23"/>
  <c r="I95" i="23"/>
  <c r="K95" i="23"/>
  <c r="M95" i="23"/>
  <c r="O95" i="23"/>
  <c r="P95" i="23"/>
  <c r="R95" i="23"/>
  <c r="S95" i="23"/>
  <c r="C96" i="23"/>
  <c r="E96" i="23"/>
  <c r="S96" i="23" s="1"/>
  <c r="I96" i="23"/>
  <c r="K96" i="23"/>
  <c r="M96" i="23"/>
  <c r="O96" i="23"/>
  <c r="P96" i="23"/>
  <c r="R96" i="23"/>
  <c r="C97" i="23"/>
  <c r="I97" i="23" s="1"/>
  <c r="E97" i="23"/>
  <c r="P97" i="23" s="1"/>
  <c r="G97" i="23"/>
  <c r="R97" i="23" s="1"/>
  <c r="O97" i="23"/>
  <c r="O98" i="23"/>
  <c r="R98" i="23"/>
  <c r="I99" i="23"/>
  <c r="K99" i="23"/>
  <c r="M99" i="23"/>
  <c r="O99" i="23"/>
  <c r="P99" i="23"/>
  <c r="R99" i="23"/>
  <c r="S99" i="23"/>
  <c r="I100" i="23"/>
  <c r="K100" i="23"/>
  <c r="M100" i="23"/>
  <c r="O100" i="23"/>
  <c r="P100" i="23"/>
  <c r="R100" i="23"/>
  <c r="S100" i="23"/>
  <c r="I101" i="23"/>
  <c r="K101" i="23"/>
  <c r="M101" i="23"/>
  <c r="O101" i="23"/>
  <c r="R101" i="23"/>
  <c r="S101" i="23"/>
  <c r="I102" i="23"/>
  <c r="K102" i="23"/>
  <c r="M102" i="23"/>
  <c r="O102" i="23"/>
  <c r="P102" i="23"/>
  <c r="R102" i="23"/>
  <c r="S102" i="23"/>
  <c r="I105" i="23"/>
  <c r="K105" i="23"/>
  <c r="M105" i="23"/>
  <c r="O105" i="23"/>
  <c r="P105" i="23"/>
  <c r="R105" i="23"/>
  <c r="S105" i="23"/>
  <c r="I106" i="23"/>
  <c r="K106" i="23"/>
  <c r="M106" i="23"/>
  <c r="O106" i="23"/>
  <c r="R106" i="23"/>
  <c r="I109" i="23"/>
  <c r="K109" i="23"/>
  <c r="M109" i="23"/>
  <c r="O109" i="23"/>
  <c r="P109" i="23"/>
  <c r="R109" i="23"/>
  <c r="S109" i="23"/>
  <c r="O110" i="23"/>
  <c r="R110" i="23"/>
  <c r="C117" i="23"/>
  <c r="E117" i="23"/>
  <c r="G117" i="23"/>
  <c r="I117" i="23"/>
  <c r="C118" i="23"/>
  <c r="E118" i="23"/>
  <c r="G118" i="23"/>
  <c r="I118" i="23"/>
  <c r="C120" i="23"/>
  <c r="E120" i="23"/>
  <c r="G120" i="23"/>
  <c r="I120" i="23"/>
  <c r="C121" i="23"/>
  <c r="E121" i="23"/>
  <c r="G121" i="23"/>
  <c r="I121" i="23"/>
  <c r="E122" i="23"/>
  <c r="G122" i="23"/>
  <c r="E123" i="23"/>
  <c r="G123" i="23"/>
  <c r="G125" i="23"/>
  <c r="C230" i="23"/>
  <c r="E230" i="23"/>
  <c r="E134" i="23" s="1"/>
  <c r="G230" i="23"/>
  <c r="G134" i="23" s="1"/>
  <c r="I230" i="23"/>
  <c r="K230" i="23"/>
  <c r="M230" i="23"/>
  <c r="N10" i="22"/>
  <c r="N11" i="22"/>
  <c r="N12" i="22"/>
  <c r="N13" i="22"/>
  <c r="N14" i="22"/>
  <c r="N15" i="22"/>
  <c r="N16" i="22"/>
  <c r="N17" i="22"/>
  <c r="N18" i="22"/>
  <c r="N19" i="22"/>
  <c r="N20" i="22"/>
  <c r="N21" i="22"/>
  <c r="B22" i="22"/>
  <c r="C22" i="22"/>
  <c r="N22" i="22" s="1"/>
  <c r="D22" i="22"/>
  <c r="E22" i="22"/>
  <c r="E39" i="22" s="1"/>
  <c r="F22" i="22"/>
  <c r="G22" i="22"/>
  <c r="H22" i="22"/>
  <c r="I22" i="22"/>
  <c r="I39" i="22" s="1"/>
  <c r="J22" i="22"/>
  <c r="K22" i="22"/>
  <c r="L22" i="22"/>
  <c r="M22" i="22"/>
  <c r="M39" i="22" s="1"/>
  <c r="N23" i="22"/>
  <c r="N24" i="22"/>
  <c r="N25" i="22"/>
  <c r="N26" i="22"/>
  <c r="N27" i="22"/>
  <c r="N28" i="22"/>
  <c r="N29" i="22"/>
  <c r="N30" i="22"/>
  <c r="N31" i="22"/>
  <c r="N32" i="22"/>
  <c r="N33" i="22"/>
  <c r="N34" i="22"/>
  <c r="N35" i="22"/>
  <c r="N36" i="22"/>
  <c r="N37" i="22"/>
  <c r="B38" i="22"/>
  <c r="C38" i="22"/>
  <c r="N38" i="22" s="1"/>
  <c r="D38" i="22"/>
  <c r="E38" i="22"/>
  <c r="F38" i="22"/>
  <c r="G38" i="22"/>
  <c r="H38" i="22"/>
  <c r="I38" i="22"/>
  <c r="J38" i="22"/>
  <c r="K38" i="22"/>
  <c r="L38" i="22"/>
  <c r="M38" i="22"/>
  <c r="B39" i="22"/>
  <c r="C39" i="22"/>
  <c r="D39" i="22"/>
  <c r="F39" i="22"/>
  <c r="G39" i="22"/>
  <c r="H39" i="22"/>
  <c r="J39" i="22"/>
  <c r="K39" i="22"/>
  <c r="L39" i="22"/>
  <c r="N44" i="22"/>
  <c r="N45" i="22"/>
  <c r="N46" i="22"/>
  <c r="N47" i="22"/>
  <c r="N48" i="22"/>
  <c r="N49" i="22"/>
  <c r="N50" i="22"/>
  <c r="N51" i="22"/>
  <c r="N52" i="22"/>
  <c r="N53" i="22"/>
  <c r="N54" i="22"/>
  <c r="B55" i="22"/>
  <c r="B90" i="22" s="1"/>
  <c r="C55" i="22"/>
  <c r="N55" i="22" s="1"/>
  <c r="D55" i="22"/>
  <c r="D90" i="22" s="1"/>
  <c r="E55" i="22"/>
  <c r="F55" i="22"/>
  <c r="F90" i="22" s="1"/>
  <c r="G55" i="22"/>
  <c r="G90" i="22" s="1"/>
  <c r="H55" i="22"/>
  <c r="H90" i="22" s="1"/>
  <c r="I55" i="22"/>
  <c r="J55" i="22"/>
  <c r="J90" i="22" s="1"/>
  <c r="K55" i="22"/>
  <c r="K90" i="22" s="1"/>
  <c r="L55" i="22"/>
  <c r="L90" i="22" s="1"/>
  <c r="M55" i="22"/>
  <c r="N56" i="22"/>
  <c r="N57" i="22"/>
  <c r="N58" i="22"/>
  <c r="N59" i="22"/>
  <c r="N60" i="22"/>
  <c r="N61" i="22"/>
  <c r="N62" i="22"/>
  <c r="N63" i="22"/>
  <c r="N64" i="22"/>
  <c r="N65" i="22"/>
  <c r="N66" i="22"/>
  <c r="N67" i="22"/>
  <c r="B68" i="22"/>
  <c r="C68" i="22"/>
  <c r="N68" i="22" s="1"/>
  <c r="D68" i="22"/>
  <c r="E68" i="22"/>
  <c r="F68" i="22"/>
  <c r="G68" i="22"/>
  <c r="H68" i="22"/>
  <c r="I68" i="22"/>
  <c r="J68" i="22"/>
  <c r="K68" i="22"/>
  <c r="L68" i="22"/>
  <c r="M68" i="22"/>
  <c r="N69" i="22"/>
  <c r="N70" i="22"/>
  <c r="N71" i="22"/>
  <c r="N72" i="22"/>
  <c r="N73" i="22"/>
  <c r="N74" i="22"/>
  <c r="N75" i="22"/>
  <c r="N76" i="22"/>
  <c r="N77" i="22"/>
  <c r="N78" i="22"/>
  <c r="N79" i="22"/>
  <c r="N80" i="22"/>
  <c r="N81" i="22"/>
  <c r="N82" i="22"/>
  <c r="N83" i="22"/>
  <c r="N84" i="22"/>
  <c r="N85" i="22"/>
  <c r="N86" i="22"/>
  <c r="N87" i="22"/>
  <c r="B88" i="22"/>
  <c r="C88" i="22"/>
  <c r="N88" i="22" s="1"/>
  <c r="D88" i="22"/>
  <c r="E88" i="22"/>
  <c r="F88" i="22"/>
  <c r="G88" i="22"/>
  <c r="H88" i="22"/>
  <c r="I88" i="22"/>
  <c r="J88" i="22"/>
  <c r="K88" i="22"/>
  <c r="L88" i="22"/>
  <c r="M88" i="22"/>
  <c r="N89" i="22"/>
  <c r="E90" i="22"/>
  <c r="I90" i="22"/>
  <c r="M90" i="22"/>
  <c r="N98" i="22"/>
  <c r="N99" i="22"/>
  <c r="B100" i="22"/>
  <c r="C100" i="22"/>
  <c r="D100" i="22"/>
  <c r="E100" i="22"/>
  <c r="F100" i="22"/>
  <c r="G100" i="22"/>
  <c r="H100" i="22"/>
  <c r="I100" i="22"/>
  <c r="J100" i="22"/>
  <c r="K100" i="22"/>
  <c r="L100" i="22"/>
  <c r="M100" i="22"/>
  <c r="N100" i="22"/>
  <c r="N101" i="22"/>
  <c r="N102" i="22"/>
  <c r="B103" i="22"/>
  <c r="C103" i="22"/>
  <c r="C104" i="22" s="1"/>
  <c r="D103" i="22"/>
  <c r="E103" i="22"/>
  <c r="F103" i="22"/>
  <c r="G103" i="22"/>
  <c r="G104" i="22" s="1"/>
  <c r="G112" i="22" s="1"/>
  <c r="G116" i="22" s="1"/>
  <c r="H103" i="22"/>
  <c r="I103" i="22"/>
  <c r="J103" i="22"/>
  <c r="K103" i="22"/>
  <c r="K104" i="22" s="1"/>
  <c r="K112" i="22" s="1"/>
  <c r="K116" i="22" s="1"/>
  <c r="L103" i="22"/>
  <c r="M103" i="22"/>
  <c r="B104" i="22"/>
  <c r="D104" i="22"/>
  <c r="E104" i="22"/>
  <c r="F104" i="22"/>
  <c r="H104" i="22"/>
  <c r="I104" i="22"/>
  <c r="J104" i="22"/>
  <c r="L104" i="22"/>
  <c r="M104" i="22"/>
  <c r="N105" i="22"/>
  <c r="N106" i="22"/>
  <c r="N107" i="22"/>
  <c r="N108" i="22"/>
  <c r="N109" i="22"/>
  <c r="N110" i="22"/>
  <c r="B111" i="22"/>
  <c r="C111" i="22"/>
  <c r="N111" i="22" s="1"/>
  <c r="D111" i="22"/>
  <c r="E111" i="22"/>
  <c r="F111" i="22"/>
  <c r="G111" i="22"/>
  <c r="H111" i="22"/>
  <c r="I111" i="22"/>
  <c r="J111" i="22"/>
  <c r="K111" i="22"/>
  <c r="L111" i="22"/>
  <c r="M111" i="22"/>
  <c r="B112" i="22"/>
  <c r="D112" i="22"/>
  <c r="E112" i="22"/>
  <c r="F112" i="22"/>
  <c r="H112" i="22"/>
  <c r="I112" i="22"/>
  <c r="J112" i="22"/>
  <c r="L112" i="22"/>
  <c r="M112" i="22"/>
  <c r="N113" i="22"/>
  <c r="N114" i="22"/>
  <c r="N115" i="22"/>
  <c r="B116" i="22"/>
  <c r="D116" i="22"/>
  <c r="E116" i="22"/>
  <c r="F116" i="22"/>
  <c r="H116" i="22"/>
  <c r="I116" i="22"/>
  <c r="J116" i="22"/>
  <c r="L116" i="22"/>
  <c r="M116" i="22"/>
  <c r="N10" i="21"/>
  <c r="N11" i="21"/>
  <c r="N12" i="21"/>
  <c r="N13" i="21"/>
  <c r="N14" i="21"/>
  <c r="N15" i="21"/>
  <c r="N16" i="21"/>
  <c r="N17" i="21"/>
  <c r="N18" i="21"/>
  <c r="N19" i="21"/>
  <c r="N20" i="21"/>
  <c r="N21" i="21"/>
  <c r="B22" i="21"/>
  <c r="C22" i="21"/>
  <c r="D22" i="21"/>
  <c r="N22" i="21" s="1"/>
  <c r="E22" i="21"/>
  <c r="E40" i="21" s="1"/>
  <c r="F22" i="21"/>
  <c r="G22" i="21"/>
  <c r="H22" i="21"/>
  <c r="H40" i="21" s="1"/>
  <c r="I22" i="21"/>
  <c r="I40" i="21" s="1"/>
  <c r="J22" i="21"/>
  <c r="K22" i="21"/>
  <c r="K40" i="21" s="1"/>
  <c r="L22" i="21"/>
  <c r="L40" i="21" s="1"/>
  <c r="M22" i="21"/>
  <c r="M40" i="21" s="1"/>
  <c r="N23" i="21"/>
  <c r="N24" i="21"/>
  <c r="N25" i="21"/>
  <c r="N26" i="21"/>
  <c r="N27" i="21"/>
  <c r="N28" i="21"/>
  <c r="N29" i="21"/>
  <c r="N30" i="21"/>
  <c r="N31" i="21"/>
  <c r="N32" i="21"/>
  <c r="N33" i="21"/>
  <c r="N34" i="21"/>
  <c r="N35" i="21"/>
  <c r="N36" i="21"/>
  <c r="N37" i="21"/>
  <c r="N38" i="21"/>
  <c r="B39" i="21"/>
  <c r="C39" i="21"/>
  <c r="N39" i="21" s="1"/>
  <c r="D39" i="21"/>
  <c r="E39" i="21"/>
  <c r="F39" i="21"/>
  <c r="G39" i="21"/>
  <c r="H39" i="21"/>
  <c r="I39" i="21"/>
  <c r="J39" i="21"/>
  <c r="K39" i="21"/>
  <c r="L39" i="21"/>
  <c r="M39" i="21"/>
  <c r="B40" i="21"/>
  <c r="C40" i="21"/>
  <c r="F40" i="21"/>
  <c r="G40" i="21"/>
  <c r="J40" i="21"/>
  <c r="N45" i="21"/>
  <c r="N46" i="21"/>
  <c r="N47" i="21"/>
  <c r="N48" i="21"/>
  <c r="N49" i="21"/>
  <c r="N50" i="21"/>
  <c r="N51" i="21"/>
  <c r="N52" i="21"/>
  <c r="N53" i="21"/>
  <c r="N54" i="21"/>
  <c r="N55" i="21"/>
  <c r="B56" i="21"/>
  <c r="B86" i="21" s="1"/>
  <c r="C56" i="21"/>
  <c r="C86" i="21" s="1"/>
  <c r="D56" i="21"/>
  <c r="E56" i="21"/>
  <c r="F56" i="21"/>
  <c r="F86" i="21" s="1"/>
  <c r="G56" i="21"/>
  <c r="G86" i="21" s="1"/>
  <c r="H56" i="21"/>
  <c r="I56" i="21"/>
  <c r="J56" i="21"/>
  <c r="J86" i="21" s="1"/>
  <c r="K56" i="21"/>
  <c r="K86" i="21" s="1"/>
  <c r="L56" i="21"/>
  <c r="M56" i="21"/>
  <c r="N57" i="21"/>
  <c r="N58" i="21"/>
  <c r="N59" i="21"/>
  <c r="N60" i="21"/>
  <c r="N61" i="21"/>
  <c r="N62" i="21"/>
  <c r="N63" i="21"/>
  <c r="N64" i="21"/>
  <c r="N65" i="21"/>
  <c r="N66" i="21"/>
  <c r="B67" i="21"/>
  <c r="C67" i="21"/>
  <c r="N67" i="21" s="1"/>
  <c r="D67" i="21"/>
  <c r="D86" i="21" s="1"/>
  <c r="E67" i="21"/>
  <c r="F67" i="21"/>
  <c r="G67" i="21"/>
  <c r="H67" i="21"/>
  <c r="H86" i="21" s="1"/>
  <c r="I67" i="21"/>
  <c r="J67" i="21"/>
  <c r="K67" i="21"/>
  <c r="L67" i="21"/>
  <c r="L86" i="21" s="1"/>
  <c r="M67" i="21"/>
  <c r="N68" i="21"/>
  <c r="N69" i="21"/>
  <c r="N70" i="21"/>
  <c r="N71" i="21"/>
  <c r="N72" i="21"/>
  <c r="N73" i="21"/>
  <c r="N74" i="21"/>
  <c r="N75" i="21"/>
  <c r="N76" i="21"/>
  <c r="N77" i="21"/>
  <c r="N78" i="21"/>
  <c r="N79" i="21"/>
  <c r="N80" i="21"/>
  <c r="N81" i="21"/>
  <c r="N82" i="21"/>
  <c r="N83" i="21"/>
  <c r="B84" i="21"/>
  <c r="C84" i="21"/>
  <c r="N84" i="21" s="1"/>
  <c r="D84" i="21"/>
  <c r="E84" i="21"/>
  <c r="F84" i="21"/>
  <c r="G84" i="21"/>
  <c r="H84" i="21"/>
  <c r="I84" i="21"/>
  <c r="J84" i="21"/>
  <c r="K84" i="21"/>
  <c r="L84" i="21"/>
  <c r="M84" i="21"/>
  <c r="N85" i="21"/>
  <c r="E86" i="21"/>
  <c r="I86" i="21"/>
  <c r="M86" i="21"/>
  <c r="N94" i="21"/>
  <c r="N95" i="21"/>
  <c r="B96" i="21"/>
  <c r="C96" i="21"/>
  <c r="D96" i="21"/>
  <c r="E96" i="21"/>
  <c r="F96" i="21"/>
  <c r="G96" i="21"/>
  <c r="H96" i="21"/>
  <c r="I96" i="21"/>
  <c r="J96" i="21"/>
  <c r="K96" i="21"/>
  <c r="L96" i="21"/>
  <c r="M96" i="21"/>
  <c r="N96" i="21"/>
  <c r="N97" i="21"/>
  <c r="N98" i="21"/>
  <c r="B99" i="21"/>
  <c r="C99" i="21"/>
  <c r="C100" i="21" s="1"/>
  <c r="D99" i="21"/>
  <c r="E99" i="21"/>
  <c r="F99" i="21"/>
  <c r="G99" i="21"/>
  <c r="G100" i="21" s="1"/>
  <c r="G108" i="21" s="1"/>
  <c r="G112" i="21" s="1"/>
  <c r="H99" i="21"/>
  <c r="I99" i="21"/>
  <c r="J99" i="21"/>
  <c r="K99" i="21"/>
  <c r="K100" i="21" s="1"/>
  <c r="K108" i="21" s="1"/>
  <c r="K112" i="21" s="1"/>
  <c r="L99" i="21"/>
  <c r="M99" i="21"/>
  <c r="B100" i="21"/>
  <c r="D100" i="21"/>
  <c r="E100" i="21"/>
  <c r="F100" i="21"/>
  <c r="H100" i="21"/>
  <c r="I100" i="21"/>
  <c r="J100" i="21"/>
  <c r="L100" i="21"/>
  <c r="M100" i="21"/>
  <c r="N101" i="21"/>
  <c r="N102" i="21"/>
  <c r="N103" i="21"/>
  <c r="N104" i="21"/>
  <c r="N105" i="21"/>
  <c r="N106" i="21"/>
  <c r="B107" i="21"/>
  <c r="C107" i="21"/>
  <c r="N107" i="21" s="1"/>
  <c r="D107" i="21"/>
  <c r="E107" i="21"/>
  <c r="F107" i="21"/>
  <c r="G107" i="21"/>
  <c r="H107" i="21"/>
  <c r="I107" i="21"/>
  <c r="J107" i="21"/>
  <c r="K107" i="21"/>
  <c r="L107" i="21"/>
  <c r="M107" i="21"/>
  <c r="B108" i="21"/>
  <c r="D108" i="21"/>
  <c r="E108" i="21"/>
  <c r="F108" i="21"/>
  <c r="H108" i="21"/>
  <c r="I108" i="21"/>
  <c r="J108" i="21"/>
  <c r="L108" i="21"/>
  <c r="M108" i="21"/>
  <c r="N109" i="21"/>
  <c r="N110" i="21"/>
  <c r="N111" i="21"/>
  <c r="B112" i="21"/>
  <c r="D112" i="21"/>
  <c r="E112" i="21"/>
  <c r="F112" i="21"/>
  <c r="H112" i="21"/>
  <c r="I112" i="21"/>
  <c r="J112" i="21"/>
  <c r="L112" i="21"/>
  <c r="M112" i="21"/>
  <c r="N10" i="20"/>
  <c r="N11" i="20"/>
  <c r="N12" i="20"/>
  <c r="N13" i="20"/>
  <c r="N14" i="20"/>
  <c r="N15" i="20"/>
  <c r="N16" i="20"/>
  <c r="N17" i="20"/>
  <c r="N18" i="20"/>
  <c r="N19" i="20"/>
  <c r="N20" i="20"/>
  <c r="N21" i="20"/>
  <c r="B22" i="20"/>
  <c r="C22" i="20"/>
  <c r="N22" i="20" s="1"/>
  <c r="D22" i="20"/>
  <c r="E22" i="20"/>
  <c r="E39" i="20" s="1"/>
  <c r="F22" i="20"/>
  <c r="G22" i="20"/>
  <c r="H22" i="20"/>
  <c r="I22" i="20"/>
  <c r="I39" i="20" s="1"/>
  <c r="J22" i="20"/>
  <c r="K22" i="20"/>
  <c r="L22" i="20"/>
  <c r="M22" i="20"/>
  <c r="M39" i="20" s="1"/>
  <c r="N23" i="20"/>
  <c r="N24" i="20"/>
  <c r="N25" i="20"/>
  <c r="N26" i="20"/>
  <c r="N27" i="20"/>
  <c r="N28" i="20"/>
  <c r="N29" i="20"/>
  <c r="N30" i="20"/>
  <c r="N31" i="20"/>
  <c r="N32" i="20"/>
  <c r="N33" i="20"/>
  <c r="N34" i="20"/>
  <c r="N35" i="20"/>
  <c r="N36" i="20"/>
  <c r="N37" i="20"/>
  <c r="B38" i="20"/>
  <c r="C38" i="20"/>
  <c r="N38" i="20" s="1"/>
  <c r="D38" i="20"/>
  <c r="E38" i="20"/>
  <c r="F38" i="20"/>
  <c r="G38" i="20"/>
  <c r="H38" i="20"/>
  <c r="I38" i="20"/>
  <c r="J38" i="20"/>
  <c r="K38" i="20"/>
  <c r="L38" i="20"/>
  <c r="M38" i="20"/>
  <c r="B39" i="20"/>
  <c r="C39" i="20"/>
  <c r="D39" i="20"/>
  <c r="F39" i="20"/>
  <c r="G39" i="20"/>
  <c r="H39" i="20"/>
  <c r="J39" i="20"/>
  <c r="K39" i="20"/>
  <c r="L39" i="20"/>
  <c r="N44" i="20"/>
  <c r="N45" i="20"/>
  <c r="N46" i="20"/>
  <c r="N47" i="20"/>
  <c r="N48" i="20"/>
  <c r="N49" i="20"/>
  <c r="N50" i="20"/>
  <c r="N51" i="20"/>
  <c r="N52" i="20"/>
  <c r="N53" i="20"/>
  <c r="B54" i="20"/>
  <c r="C54" i="20"/>
  <c r="N54" i="20" s="1"/>
  <c r="D54" i="20"/>
  <c r="D81" i="20" s="1"/>
  <c r="E54" i="20"/>
  <c r="E81" i="20" s="1"/>
  <c r="F54" i="20"/>
  <c r="G54" i="20"/>
  <c r="G81" i="20" s="1"/>
  <c r="H54" i="20"/>
  <c r="H81" i="20" s="1"/>
  <c r="I54" i="20"/>
  <c r="I81" i="20" s="1"/>
  <c r="J54" i="20"/>
  <c r="K54" i="20"/>
  <c r="K81" i="20" s="1"/>
  <c r="L54" i="20"/>
  <c r="L81" i="20" s="1"/>
  <c r="M54" i="20"/>
  <c r="M81" i="20" s="1"/>
  <c r="N55" i="20"/>
  <c r="N56" i="20"/>
  <c r="N57" i="20"/>
  <c r="N58" i="20"/>
  <c r="N59" i="20"/>
  <c r="N60" i="20"/>
  <c r="N61" i="20"/>
  <c r="N62" i="20"/>
  <c r="B63" i="20"/>
  <c r="C63" i="20"/>
  <c r="N63" i="20" s="1"/>
  <c r="D63" i="20"/>
  <c r="E63" i="20"/>
  <c r="F63" i="20"/>
  <c r="G63" i="20"/>
  <c r="H63" i="20"/>
  <c r="I63" i="20"/>
  <c r="J63" i="20"/>
  <c r="K63" i="20"/>
  <c r="L63" i="20"/>
  <c r="M63" i="20"/>
  <c r="N64" i="20"/>
  <c r="N65" i="20"/>
  <c r="N66" i="20"/>
  <c r="N67" i="20"/>
  <c r="N68" i="20"/>
  <c r="N69" i="20"/>
  <c r="N70" i="20"/>
  <c r="N71" i="20"/>
  <c r="N72" i="20"/>
  <c r="N73" i="20"/>
  <c r="N74" i="20"/>
  <c r="N75" i="20"/>
  <c r="N76" i="20"/>
  <c r="N77" i="20"/>
  <c r="N78" i="20"/>
  <c r="B79" i="20"/>
  <c r="C79" i="20"/>
  <c r="N79" i="20" s="1"/>
  <c r="D79" i="20"/>
  <c r="E79" i="20"/>
  <c r="F79" i="20"/>
  <c r="G79" i="20"/>
  <c r="H79" i="20"/>
  <c r="I79" i="20"/>
  <c r="J79" i="20"/>
  <c r="K79" i="20"/>
  <c r="L79" i="20"/>
  <c r="M79" i="20"/>
  <c r="N80" i="20"/>
  <c r="B81" i="20"/>
  <c r="F81" i="20"/>
  <c r="J81" i="20"/>
  <c r="N89" i="20"/>
  <c r="N90" i="20"/>
  <c r="B91" i="20"/>
  <c r="C91" i="20"/>
  <c r="N91" i="20" s="1"/>
  <c r="D91" i="20"/>
  <c r="E91" i="20"/>
  <c r="F91" i="20"/>
  <c r="G91" i="20"/>
  <c r="H91" i="20"/>
  <c r="I91" i="20"/>
  <c r="J91" i="20"/>
  <c r="K91" i="20"/>
  <c r="L91" i="20"/>
  <c r="M91" i="20"/>
  <c r="N92" i="20"/>
  <c r="N93" i="20"/>
  <c r="B94" i="20"/>
  <c r="C94" i="20"/>
  <c r="N94" i="20" s="1"/>
  <c r="D94" i="20"/>
  <c r="D95" i="20" s="1"/>
  <c r="D102" i="20" s="1"/>
  <c r="D106" i="20" s="1"/>
  <c r="E94" i="20"/>
  <c r="F94" i="20"/>
  <c r="G94" i="20"/>
  <c r="H94" i="20"/>
  <c r="H95" i="20" s="1"/>
  <c r="H102" i="20" s="1"/>
  <c r="H106" i="20" s="1"/>
  <c r="I94" i="20"/>
  <c r="J94" i="20"/>
  <c r="K94" i="20"/>
  <c r="L94" i="20"/>
  <c r="L95" i="20" s="1"/>
  <c r="L102" i="20" s="1"/>
  <c r="L106" i="20" s="1"/>
  <c r="M94" i="20"/>
  <c r="B95" i="20"/>
  <c r="B102" i="20" s="1"/>
  <c r="C95" i="20"/>
  <c r="C102" i="20" s="1"/>
  <c r="C106" i="20" s="1"/>
  <c r="E95" i="20"/>
  <c r="E102" i="20" s="1"/>
  <c r="E106" i="20" s="1"/>
  <c r="F95" i="20"/>
  <c r="F102" i="20" s="1"/>
  <c r="F106" i="20" s="1"/>
  <c r="G95" i="20"/>
  <c r="G102" i="20" s="1"/>
  <c r="G106" i="20" s="1"/>
  <c r="I95" i="20"/>
  <c r="I102" i="20" s="1"/>
  <c r="I106" i="20" s="1"/>
  <c r="J95" i="20"/>
  <c r="J102" i="20" s="1"/>
  <c r="J106" i="20" s="1"/>
  <c r="K95" i="20"/>
  <c r="K102" i="20" s="1"/>
  <c r="K106" i="20" s="1"/>
  <c r="M95" i="20"/>
  <c r="M102" i="20" s="1"/>
  <c r="M106" i="20" s="1"/>
  <c r="N96" i="20"/>
  <c r="N97" i="20"/>
  <c r="N98" i="20"/>
  <c r="N99" i="20"/>
  <c r="N100" i="20"/>
  <c r="B101" i="20"/>
  <c r="C101" i="20"/>
  <c r="N101" i="20" s="1"/>
  <c r="D101" i="20"/>
  <c r="E101" i="20"/>
  <c r="F101" i="20"/>
  <c r="G101" i="20"/>
  <c r="H101" i="20"/>
  <c r="I101" i="20"/>
  <c r="J101" i="20"/>
  <c r="K101" i="20"/>
  <c r="L101" i="20"/>
  <c r="M101" i="20"/>
  <c r="N103" i="20"/>
  <c r="N104" i="20"/>
  <c r="N105" i="20"/>
  <c r="K54" i="23" l="1"/>
  <c r="O51" i="23"/>
  <c r="G138" i="23"/>
  <c r="G103" i="23"/>
  <c r="S97" i="23"/>
  <c r="M97" i="23"/>
  <c r="S86" i="23"/>
  <c r="C86" i="23"/>
  <c r="K80" i="23"/>
  <c r="K77" i="23"/>
  <c r="K74" i="23"/>
  <c r="K71" i="23"/>
  <c r="S64" i="23"/>
  <c r="K63" i="23"/>
  <c r="K59" i="23"/>
  <c r="K55" i="23"/>
  <c r="K50" i="23"/>
  <c r="K46" i="23"/>
  <c r="K42" i="23"/>
  <c r="K83" i="23"/>
  <c r="K79" i="23"/>
  <c r="K76" i="23"/>
  <c r="K70" i="23"/>
  <c r="O64" i="23"/>
  <c r="K61" i="23"/>
  <c r="K58" i="23"/>
  <c r="E138" i="23"/>
  <c r="E125" i="23"/>
  <c r="E103" i="23"/>
  <c r="K97" i="23"/>
  <c r="S93" i="23"/>
  <c r="R86" i="23"/>
  <c r="K86" i="23"/>
  <c r="S84" i="23"/>
  <c r="K81" i="23"/>
  <c r="K73" i="23"/>
  <c r="K68" i="23"/>
  <c r="R64" i="23"/>
  <c r="K64" i="23"/>
  <c r="K62" i="23"/>
  <c r="K60" i="23"/>
  <c r="K56" i="23"/>
  <c r="K51" i="23"/>
  <c r="K47" i="23"/>
  <c r="K43" i="23"/>
  <c r="C37" i="23"/>
  <c r="K72" i="23"/>
  <c r="K67" i="23"/>
  <c r="K49" i="23"/>
  <c r="K45" i="23"/>
  <c r="C134" i="23"/>
  <c r="I134" i="23" s="1"/>
  <c r="C125" i="23"/>
  <c r="I125" i="23" s="1"/>
  <c r="C122" i="23"/>
  <c r="I122" i="23" s="1"/>
  <c r="C103" i="23"/>
  <c r="R93" i="23"/>
  <c r="P86" i="23"/>
  <c r="R84" i="23"/>
  <c r="K82" i="23"/>
  <c r="K78" i="23"/>
  <c r="K75" i="23"/>
  <c r="K69" i="23"/>
  <c r="K66" i="23"/>
  <c r="K57" i="23"/>
  <c r="K53" i="23"/>
  <c r="P51" i="23"/>
  <c r="K48" i="23"/>
  <c r="C112" i="22"/>
  <c r="N104" i="22"/>
  <c r="N39" i="22"/>
  <c r="N103" i="22"/>
  <c r="C90" i="22"/>
  <c r="N90" i="22" s="1"/>
  <c r="C108" i="21"/>
  <c r="N100" i="21"/>
  <c r="N86" i="21"/>
  <c r="N99" i="21"/>
  <c r="N56" i="21"/>
  <c r="D40" i="21"/>
  <c r="N40" i="21" s="1"/>
  <c r="B106" i="20"/>
  <c r="N106" i="20" s="1"/>
  <c r="N102" i="20"/>
  <c r="N39" i="20"/>
  <c r="N95" i="20"/>
  <c r="C81" i="20"/>
  <c r="N81" i="20" s="1"/>
  <c r="I7" i="23" l="1"/>
  <c r="I11" i="23"/>
  <c r="I15" i="23"/>
  <c r="I18" i="23"/>
  <c r="I21" i="23"/>
  <c r="I25" i="23"/>
  <c r="I29" i="23"/>
  <c r="C123" i="23"/>
  <c r="I123" i="23" s="1"/>
  <c r="I8" i="23"/>
  <c r="I22" i="23"/>
  <c r="I30" i="23"/>
  <c r="I34" i="23"/>
  <c r="I10" i="23"/>
  <c r="I14" i="23"/>
  <c r="I17" i="23"/>
  <c r="I24" i="23"/>
  <c r="I28" i="23"/>
  <c r="I33" i="23"/>
  <c r="O37" i="23"/>
  <c r="I26" i="23"/>
  <c r="I9" i="23"/>
  <c r="I13" i="23"/>
  <c r="I16" i="23"/>
  <c r="I23" i="23"/>
  <c r="I27" i="23"/>
  <c r="I31" i="23"/>
  <c r="I35" i="23"/>
  <c r="I36" i="23"/>
  <c r="I37" i="23"/>
  <c r="P37" i="23"/>
  <c r="I12" i="23"/>
  <c r="E107" i="23"/>
  <c r="E126" i="23"/>
  <c r="E128" i="23"/>
  <c r="E132" i="23"/>
  <c r="E133" i="23"/>
  <c r="C126" i="23"/>
  <c r="C128" i="23"/>
  <c r="I128" i="23" s="1"/>
  <c r="C132" i="23"/>
  <c r="I132" i="23" s="1"/>
  <c r="C133" i="23"/>
  <c r="I133" i="23" s="1"/>
  <c r="C107" i="23"/>
  <c r="C138" i="23"/>
  <c r="I138" i="23" s="1"/>
  <c r="I43" i="23"/>
  <c r="I47" i="23"/>
  <c r="I56" i="23"/>
  <c r="I60" i="23"/>
  <c r="I62" i="23"/>
  <c r="I68" i="23"/>
  <c r="I73" i="23"/>
  <c r="I81" i="23"/>
  <c r="I86" i="23"/>
  <c r="I48" i="23"/>
  <c r="I53" i="23"/>
  <c r="I57" i="23"/>
  <c r="I75" i="23"/>
  <c r="I78" i="23"/>
  <c r="I42" i="23"/>
  <c r="I46" i="23"/>
  <c r="I50" i="23"/>
  <c r="I55" i="23"/>
  <c r="I59" i="23"/>
  <c r="I63" i="23"/>
  <c r="I71" i="23"/>
  <c r="I74" i="23"/>
  <c r="I77" i="23"/>
  <c r="I80" i="23"/>
  <c r="I44" i="23"/>
  <c r="I69" i="23"/>
  <c r="I82" i="23"/>
  <c r="I84" i="23"/>
  <c r="I45" i="23"/>
  <c r="I49" i="23"/>
  <c r="I54" i="23"/>
  <c r="I58" i="23"/>
  <c r="I61" i="23"/>
  <c r="I67" i="23"/>
  <c r="I70" i="23"/>
  <c r="I72" i="23"/>
  <c r="I76" i="23"/>
  <c r="I79" i="23"/>
  <c r="I83" i="23"/>
  <c r="I66" i="23"/>
  <c r="G107" i="23"/>
  <c r="G126" i="23"/>
  <c r="G128" i="23"/>
  <c r="G132" i="23"/>
  <c r="G133" i="23"/>
  <c r="O86" i="23"/>
  <c r="I19" i="23"/>
  <c r="I64" i="23"/>
  <c r="I51" i="23"/>
  <c r="C116" i="22"/>
  <c r="N116" i="22" s="1"/>
  <c r="N112" i="22"/>
  <c r="C112" i="21"/>
  <c r="N112" i="21" s="1"/>
  <c r="N108" i="21"/>
  <c r="K107" i="23" l="1"/>
  <c r="O107" i="23"/>
  <c r="P107" i="23"/>
  <c r="E111" i="23"/>
  <c r="M107" i="23"/>
  <c r="S107" i="23"/>
  <c r="G111" i="23"/>
  <c r="R107" i="23"/>
  <c r="I107" i="23"/>
  <c r="C111" i="23"/>
  <c r="I126" i="23"/>
  <c r="G5" i="19"/>
  <c r="H5" i="19"/>
  <c r="I5" i="19"/>
  <c r="L5" i="19" s="1"/>
  <c r="K5" i="19"/>
  <c r="G6" i="19"/>
  <c r="H6" i="19"/>
  <c r="K6" i="19" s="1"/>
  <c r="I6" i="19"/>
  <c r="G7" i="19"/>
  <c r="K7" i="19" s="1"/>
  <c r="H7" i="19"/>
  <c r="L7" i="19" s="1"/>
  <c r="I7" i="19"/>
  <c r="G8" i="19"/>
  <c r="K8" i="19" s="1"/>
  <c r="H8" i="19"/>
  <c r="I8" i="19"/>
  <c r="L8" i="19"/>
  <c r="G9" i="19"/>
  <c r="H9" i="19"/>
  <c r="I9" i="19"/>
  <c r="L9" i="19" s="1"/>
  <c r="K9" i="19"/>
  <c r="G10" i="19"/>
  <c r="H10" i="19"/>
  <c r="K10" i="19" s="1"/>
  <c r="I10" i="19"/>
  <c r="G11" i="19"/>
  <c r="K11" i="19" s="1"/>
  <c r="H11" i="19"/>
  <c r="L11" i="19" s="1"/>
  <c r="I11" i="19"/>
  <c r="K12" i="19"/>
  <c r="L12" i="19"/>
  <c r="G13" i="19"/>
  <c r="H13" i="19"/>
  <c r="K13" i="19" s="1"/>
  <c r="I13" i="19"/>
  <c r="G14" i="19"/>
  <c r="K14" i="19" s="1"/>
  <c r="H14" i="19"/>
  <c r="L14" i="19" s="1"/>
  <c r="I14" i="19"/>
  <c r="G15" i="19"/>
  <c r="K15" i="19" s="1"/>
  <c r="H15" i="19"/>
  <c r="I15" i="19"/>
  <c r="L15" i="19"/>
  <c r="G16" i="19"/>
  <c r="H16" i="19"/>
  <c r="I16" i="19"/>
  <c r="L16" i="19" s="1"/>
  <c r="K16" i="19"/>
  <c r="G17" i="19"/>
  <c r="H17" i="19"/>
  <c r="K17" i="19" s="1"/>
  <c r="I17" i="19"/>
  <c r="G18" i="19"/>
  <c r="K18" i="19" s="1"/>
  <c r="H18" i="19"/>
  <c r="L18" i="19" s="1"/>
  <c r="I18" i="19"/>
  <c r="G19" i="19"/>
  <c r="K19" i="19" s="1"/>
  <c r="H19" i="19"/>
  <c r="I19" i="19"/>
  <c r="L19" i="19"/>
  <c r="G20" i="19"/>
  <c r="H20" i="19"/>
  <c r="I20" i="19"/>
  <c r="L20" i="19" s="1"/>
  <c r="K20" i="19"/>
  <c r="G21" i="19"/>
  <c r="H21" i="19"/>
  <c r="K21" i="19" s="1"/>
  <c r="I21" i="19"/>
  <c r="G22" i="19"/>
  <c r="K22" i="19" s="1"/>
  <c r="H22" i="19"/>
  <c r="L22" i="19" s="1"/>
  <c r="I22" i="19"/>
  <c r="G23" i="19"/>
  <c r="K23" i="19" s="1"/>
  <c r="H23" i="19"/>
  <c r="I23" i="19"/>
  <c r="L23" i="19"/>
  <c r="G28" i="19"/>
  <c r="H28" i="19"/>
  <c r="I28" i="19"/>
  <c r="L28" i="19" s="1"/>
  <c r="K28" i="19"/>
  <c r="G29" i="19"/>
  <c r="H29" i="19"/>
  <c r="K29" i="19" s="1"/>
  <c r="I29" i="19"/>
  <c r="G30" i="19"/>
  <c r="K30" i="19" s="1"/>
  <c r="H30" i="19"/>
  <c r="L30" i="19" s="1"/>
  <c r="I30" i="19"/>
  <c r="G33" i="19"/>
  <c r="K33" i="19" s="1"/>
  <c r="H33" i="19"/>
  <c r="I33" i="19"/>
  <c r="L33" i="19"/>
  <c r="G34" i="19"/>
  <c r="H34" i="19"/>
  <c r="I34" i="19"/>
  <c r="L34" i="19" s="1"/>
  <c r="K34" i="19"/>
  <c r="G35" i="19"/>
  <c r="H35" i="19"/>
  <c r="K35" i="19" s="1"/>
  <c r="I35" i="19"/>
  <c r="G36" i="19"/>
  <c r="K36" i="19" s="1"/>
  <c r="H36" i="19"/>
  <c r="L36" i="19" s="1"/>
  <c r="I36" i="19"/>
  <c r="G37" i="19"/>
  <c r="K37" i="19" s="1"/>
  <c r="H37" i="19"/>
  <c r="I37" i="19"/>
  <c r="L37" i="19"/>
  <c r="G39" i="19"/>
  <c r="H39" i="19"/>
  <c r="I39" i="19"/>
  <c r="L39" i="19" s="1"/>
  <c r="K39" i="19"/>
  <c r="G40" i="19"/>
  <c r="H40" i="19"/>
  <c r="K40" i="19" s="1"/>
  <c r="I40" i="19"/>
  <c r="G41" i="19"/>
  <c r="K41" i="19" s="1"/>
  <c r="H41" i="19"/>
  <c r="L41" i="19" s="1"/>
  <c r="I41" i="19"/>
  <c r="G42" i="19"/>
  <c r="K42" i="19" s="1"/>
  <c r="H42" i="19"/>
  <c r="I42" i="19"/>
  <c r="L42" i="19"/>
  <c r="G43" i="19"/>
  <c r="H43" i="19"/>
  <c r="I43" i="19"/>
  <c r="L43" i="19" s="1"/>
  <c r="K43" i="19"/>
  <c r="G44" i="19"/>
  <c r="H44" i="19"/>
  <c r="K44" i="19" s="1"/>
  <c r="I44" i="19"/>
  <c r="G45" i="19"/>
  <c r="K45" i="19" s="1"/>
  <c r="H45" i="19"/>
  <c r="L45" i="19" s="1"/>
  <c r="I45" i="19"/>
  <c r="G47" i="19"/>
  <c r="K47" i="19" s="1"/>
  <c r="H47" i="19"/>
  <c r="I47" i="19"/>
  <c r="L47" i="19"/>
  <c r="G53" i="19"/>
  <c r="H53" i="19"/>
  <c r="I53" i="19"/>
  <c r="L53" i="19" s="1"/>
  <c r="K53" i="19"/>
  <c r="G54" i="19"/>
  <c r="H54" i="19"/>
  <c r="K54" i="19" s="1"/>
  <c r="I54" i="19"/>
  <c r="G55" i="19"/>
  <c r="K55" i="19" s="1"/>
  <c r="H55" i="19"/>
  <c r="L55" i="19" s="1"/>
  <c r="I55" i="19"/>
  <c r="G56" i="19"/>
  <c r="K56" i="19" s="1"/>
  <c r="H56" i="19"/>
  <c r="I56" i="19"/>
  <c r="L56" i="19"/>
  <c r="G57" i="19"/>
  <c r="H57" i="19"/>
  <c r="I57" i="19"/>
  <c r="L57" i="19" s="1"/>
  <c r="K57" i="19"/>
  <c r="G58" i="19"/>
  <c r="H58" i="19"/>
  <c r="K58" i="19" s="1"/>
  <c r="I58" i="19"/>
  <c r="G59" i="19"/>
  <c r="K59" i="19" s="1"/>
  <c r="H59" i="19"/>
  <c r="L59" i="19" s="1"/>
  <c r="I59" i="19"/>
  <c r="G60" i="19"/>
  <c r="K60" i="19" s="1"/>
  <c r="H60" i="19"/>
  <c r="I60" i="19"/>
  <c r="L60" i="19"/>
  <c r="G61" i="19"/>
  <c r="H61" i="19"/>
  <c r="I61" i="19"/>
  <c r="L61" i="19" s="1"/>
  <c r="K61" i="19"/>
  <c r="G62" i="19"/>
  <c r="H62" i="19"/>
  <c r="K62" i="19" s="1"/>
  <c r="I62" i="19"/>
  <c r="G63" i="19"/>
  <c r="K63" i="19" s="1"/>
  <c r="H63" i="19"/>
  <c r="L63" i="19" s="1"/>
  <c r="I63" i="19"/>
  <c r="G64" i="19"/>
  <c r="K64" i="19" s="1"/>
  <c r="H64" i="19"/>
  <c r="I64" i="19"/>
  <c r="L64" i="19"/>
  <c r="B71" i="19"/>
  <c r="C71" i="19"/>
  <c r="D71" i="19"/>
  <c r="B74" i="19"/>
  <c r="G74" i="19"/>
  <c r="H74" i="19"/>
  <c r="C74" i="19" s="1"/>
  <c r="I74" i="19"/>
  <c r="D74" i="19" s="1"/>
  <c r="B79" i="19"/>
  <c r="C79" i="19"/>
  <c r="D79" i="19"/>
  <c r="D82" i="19"/>
  <c r="G83" i="19"/>
  <c r="B82" i="19" s="1"/>
  <c r="H83" i="19"/>
  <c r="C82" i="19" s="1"/>
  <c r="I83" i="19"/>
  <c r="B85" i="19"/>
  <c r="C85" i="19"/>
  <c r="D85" i="19"/>
  <c r="B88" i="19"/>
  <c r="C88" i="19"/>
  <c r="D88" i="19"/>
  <c r="D93" i="19"/>
  <c r="G94" i="19"/>
  <c r="B93" i="19" s="1"/>
  <c r="H94" i="19"/>
  <c r="C93" i="19" s="1"/>
  <c r="I94" i="19"/>
  <c r="B96" i="19"/>
  <c r="C96" i="19"/>
  <c r="D96" i="19"/>
  <c r="B101" i="19"/>
  <c r="C101" i="19"/>
  <c r="D101" i="19"/>
  <c r="B104" i="19"/>
  <c r="C104" i="19"/>
  <c r="D104" i="19"/>
  <c r="B107" i="19"/>
  <c r="C107" i="19"/>
  <c r="D107" i="19"/>
  <c r="B110" i="19"/>
  <c r="C110" i="19"/>
  <c r="D110" i="19"/>
  <c r="B113" i="19"/>
  <c r="C113" i="19"/>
  <c r="D113" i="19"/>
  <c r="B116" i="19"/>
  <c r="C116" i="19"/>
  <c r="D116" i="19"/>
  <c r="B119" i="19"/>
  <c r="C119" i="19"/>
  <c r="D119" i="19"/>
  <c r="B123" i="19"/>
  <c r="C123" i="19"/>
  <c r="D123" i="19"/>
  <c r="B128" i="19"/>
  <c r="C128" i="19"/>
  <c r="D128" i="19"/>
  <c r="B131" i="19"/>
  <c r="C131" i="19"/>
  <c r="D131" i="19"/>
  <c r="G5" i="18"/>
  <c r="H5" i="18"/>
  <c r="M5" i="18" s="1"/>
  <c r="I5" i="18"/>
  <c r="L5" i="18"/>
  <c r="G6" i="18"/>
  <c r="L6" i="18" s="1"/>
  <c r="H6" i="18"/>
  <c r="I6" i="18"/>
  <c r="M6" i="18" s="1"/>
  <c r="G7" i="18"/>
  <c r="H7" i="18"/>
  <c r="L7" i="18" s="1"/>
  <c r="I7" i="18"/>
  <c r="G8" i="18"/>
  <c r="L8" i="18" s="1"/>
  <c r="H8" i="18"/>
  <c r="I8" i="18"/>
  <c r="M8" i="18"/>
  <c r="G10" i="18"/>
  <c r="H10" i="18"/>
  <c r="M10" i="18" s="1"/>
  <c r="I10" i="18"/>
  <c r="L10" i="18"/>
  <c r="G11" i="18"/>
  <c r="L11" i="18" s="1"/>
  <c r="H11" i="18"/>
  <c r="I11" i="18"/>
  <c r="M11" i="18" s="1"/>
  <c r="G12" i="18"/>
  <c r="H12" i="18"/>
  <c r="L12" i="18" s="1"/>
  <c r="I12" i="18"/>
  <c r="G13" i="18"/>
  <c r="L13" i="18" s="1"/>
  <c r="H13" i="18"/>
  <c r="I13" i="18"/>
  <c r="M13" i="18"/>
  <c r="G14" i="18"/>
  <c r="H14" i="18"/>
  <c r="M14" i="18" s="1"/>
  <c r="I14" i="18"/>
  <c r="L14" i="18"/>
  <c r="G15" i="18"/>
  <c r="L15" i="18" s="1"/>
  <c r="H15" i="18"/>
  <c r="I15" i="18"/>
  <c r="M15" i="18" s="1"/>
  <c r="G16" i="18"/>
  <c r="H16" i="18"/>
  <c r="L16" i="18" s="1"/>
  <c r="I16" i="18"/>
  <c r="G17" i="18"/>
  <c r="L17" i="18" s="1"/>
  <c r="H17" i="18"/>
  <c r="M17" i="18" s="1"/>
  <c r="G18" i="18"/>
  <c r="L18" i="18" s="1"/>
  <c r="H18" i="18"/>
  <c r="I18" i="18"/>
  <c r="M18" i="18"/>
  <c r="G19" i="18"/>
  <c r="H19" i="18"/>
  <c r="M19" i="18" s="1"/>
  <c r="I19" i="18"/>
  <c r="L19" i="18"/>
  <c r="G20" i="18"/>
  <c r="L20" i="18" s="1"/>
  <c r="H20" i="18"/>
  <c r="I20" i="18"/>
  <c r="M20" i="18" s="1"/>
  <c r="G21" i="18"/>
  <c r="H21" i="18"/>
  <c r="L21" i="18" s="1"/>
  <c r="I21" i="18"/>
  <c r="L23" i="18"/>
  <c r="M23" i="18"/>
  <c r="L24" i="18"/>
  <c r="M24" i="18"/>
  <c r="G25" i="18"/>
  <c r="L25" i="18" s="1"/>
  <c r="H25" i="18"/>
  <c r="I25" i="18"/>
  <c r="M25" i="18"/>
  <c r="G26" i="18"/>
  <c r="H26" i="18"/>
  <c r="M26" i="18" s="1"/>
  <c r="I26" i="18"/>
  <c r="L26" i="18"/>
  <c r="G27" i="18"/>
  <c r="L27" i="18" s="1"/>
  <c r="H27" i="18"/>
  <c r="I27" i="18"/>
  <c r="M27" i="18" s="1"/>
  <c r="G28" i="18"/>
  <c r="L28" i="18"/>
  <c r="M28" i="18"/>
  <c r="G29" i="18"/>
  <c r="L29" i="18" s="1"/>
  <c r="H29" i="18"/>
  <c r="I29" i="18"/>
  <c r="M29" i="18" s="1"/>
  <c r="G30" i="18"/>
  <c r="H30" i="18"/>
  <c r="L30" i="18" s="1"/>
  <c r="I30" i="18"/>
  <c r="G31" i="18"/>
  <c r="L31" i="18" s="1"/>
  <c r="H31" i="18"/>
  <c r="I31" i="18"/>
  <c r="M31" i="18"/>
  <c r="G32" i="18"/>
  <c r="H32" i="18"/>
  <c r="M32" i="18" s="1"/>
  <c r="I32" i="18"/>
  <c r="L32" i="18"/>
  <c r="G33" i="18"/>
  <c r="H33" i="18"/>
  <c r="M33" i="18" s="1"/>
  <c r="L33" i="18"/>
  <c r="G34" i="18"/>
  <c r="L34" i="18" s="1"/>
  <c r="H34" i="18"/>
  <c r="I34" i="18"/>
  <c r="M34" i="18" s="1"/>
  <c r="G35" i="18"/>
  <c r="L35" i="18" s="1"/>
  <c r="H35" i="18"/>
  <c r="M35" i="18" s="1"/>
  <c r="G36" i="18"/>
  <c r="L36" i="18"/>
  <c r="M36" i="18"/>
  <c r="G37" i="18"/>
  <c r="L37" i="18" s="1"/>
  <c r="H37" i="18"/>
  <c r="I37" i="18"/>
  <c r="M37" i="18" s="1"/>
  <c r="G38" i="18"/>
  <c r="H38" i="18"/>
  <c r="L38" i="18" s="1"/>
  <c r="I38" i="18"/>
  <c r="G39" i="18"/>
  <c r="L39" i="18" s="1"/>
  <c r="H39" i="18"/>
  <c r="I39" i="18"/>
  <c r="M39" i="18"/>
  <c r="G40" i="18"/>
  <c r="H40" i="18"/>
  <c r="M40" i="18" s="1"/>
  <c r="I40" i="18"/>
  <c r="L40" i="18"/>
  <c r="G41" i="18"/>
  <c r="L41" i="18" s="1"/>
  <c r="H41" i="18"/>
  <c r="I41" i="18"/>
  <c r="M41" i="18" s="1"/>
  <c r="G42" i="18"/>
  <c r="H42" i="18"/>
  <c r="L42" i="18" s="1"/>
  <c r="I42" i="18"/>
  <c r="G43" i="18"/>
  <c r="L43" i="18" s="1"/>
  <c r="H43" i="18"/>
  <c r="I43" i="18"/>
  <c r="M43" i="18"/>
  <c r="G44" i="18"/>
  <c r="L44" i="18" s="1"/>
  <c r="H44" i="18"/>
  <c r="M44" i="18"/>
  <c r="I45" i="18"/>
  <c r="M45" i="18" s="1"/>
  <c r="L45" i="18"/>
  <c r="G46" i="18"/>
  <c r="L46" i="18" s="1"/>
  <c r="H46" i="18"/>
  <c r="M46" i="18" s="1"/>
  <c r="G47" i="18"/>
  <c r="L47" i="18" s="1"/>
  <c r="H47" i="18"/>
  <c r="M47" i="18" s="1"/>
  <c r="G48" i="18"/>
  <c r="L48" i="18" s="1"/>
  <c r="H48" i="18"/>
  <c r="I48" i="18"/>
  <c r="M48" i="18"/>
  <c r="G49" i="18"/>
  <c r="H49" i="18"/>
  <c r="M49" i="18" s="1"/>
  <c r="I49" i="18"/>
  <c r="L49" i="18"/>
  <c r="I50" i="18"/>
  <c r="L50" i="18"/>
  <c r="M50" i="18"/>
  <c r="G51" i="18"/>
  <c r="H51" i="18"/>
  <c r="M51" i="18" s="1"/>
  <c r="I51" i="18"/>
  <c r="L51" i="18"/>
  <c r="G52" i="18"/>
  <c r="L52" i="18" s="1"/>
  <c r="H52" i="18"/>
  <c r="I52" i="18"/>
  <c r="M52" i="18" s="1"/>
  <c r="G57" i="18"/>
  <c r="H57" i="18"/>
  <c r="L57" i="18" s="1"/>
  <c r="I57" i="18"/>
  <c r="G58" i="18"/>
  <c r="L58" i="18" s="1"/>
  <c r="H58" i="18"/>
  <c r="I58" i="18"/>
  <c r="M58" i="18"/>
  <c r="G59" i="18"/>
  <c r="H59" i="18"/>
  <c r="M59" i="18" s="1"/>
  <c r="I59" i="18"/>
  <c r="L59" i="18"/>
  <c r="G60" i="18"/>
  <c r="L60" i="18" s="1"/>
  <c r="H60" i="18"/>
  <c r="I60" i="18"/>
  <c r="M60" i="18" s="1"/>
  <c r="G61" i="18"/>
  <c r="H61" i="18"/>
  <c r="L61" i="18" s="1"/>
  <c r="I61" i="18"/>
  <c r="G62" i="18"/>
  <c r="L62" i="18" s="1"/>
  <c r="H62" i="18"/>
  <c r="I62" i="18"/>
  <c r="M62" i="18"/>
  <c r="G63" i="18"/>
  <c r="H63" i="18"/>
  <c r="M63" i="18" s="1"/>
  <c r="I63" i="18"/>
  <c r="L63" i="18"/>
  <c r="G64" i="18"/>
  <c r="L64" i="18" s="1"/>
  <c r="H64" i="18"/>
  <c r="I64" i="18"/>
  <c r="M64" i="18" s="1"/>
  <c r="G65" i="18"/>
  <c r="H65" i="18"/>
  <c r="L65" i="18" s="1"/>
  <c r="I65" i="18"/>
  <c r="G66" i="18"/>
  <c r="L66" i="18" s="1"/>
  <c r="H66" i="18"/>
  <c r="I66" i="18"/>
  <c r="M66" i="18"/>
  <c r="G67" i="18"/>
  <c r="H67" i="18"/>
  <c r="M67" i="18" s="1"/>
  <c r="I67" i="18"/>
  <c r="L67" i="18"/>
  <c r="G68" i="18"/>
  <c r="L68" i="18" s="1"/>
  <c r="H68" i="18"/>
  <c r="I68" i="18"/>
  <c r="M68" i="18" s="1"/>
  <c r="G69" i="18"/>
  <c r="H69" i="18"/>
  <c r="L69" i="18" s="1"/>
  <c r="I69" i="18"/>
  <c r="B76" i="18"/>
  <c r="C76" i="18"/>
  <c r="D76" i="18"/>
  <c r="C79" i="18"/>
  <c r="G79" i="18"/>
  <c r="B79" i="18" s="1"/>
  <c r="H79" i="18"/>
  <c r="I79" i="18"/>
  <c r="D79" i="18" s="1"/>
  <c r="B84" i="18"/>
  <c r="C84" i="18"/>
  <c r="D84" i="18"/>
  <c r="B87" i="18"/>
  <c r="D87" i="18"/>
  <c r="G88" i="18"/>
  <c r="H88" i="18"/>
  <c r="C87" i="18" s="1"/>
  <c r="I88" i="18"/>
  <c r="B90" i="18"/>
  <c r="C90" i="18"/>
  <c r="D90" i="18"/>
  <c r="B93" i="18"/>
  <c r="C93" i="18"/>
  <c r="D93" i="18"/>
  <c r="B98" i="18"/>
  <c r="D98" i="18"/>
  <c r="G99" i="18"/>
  <c r="H99" i="18"/>
  <c r="C98" i="18" s="1"/>
  <c r="I99" i="18"/>
  <c r="B101" i="18"/>
  <c r="C101" i="18"/>
  <c r="D101" i="18"/>
  <c r="B105" i="18"/>
  <c r="C105" i="18"/>
  <c r="D105" i="18"/>
  <c r="B108" i="18"/>
  <c r="C108" i="18"/>
  <c r="D108" i="18"/>
  <c r="B111" i="18"/>
  <c r="C111" i="18"/>
  <c r="D111" i="18"/>
  <c r="B114" i="18"/>
  <c r="C114" i="18"/>
  <c r="D114" i="18"/>
  <c r="B117" i="18"/>
  <c r="C117" i="18"/>
  <c r="D117" i="18"/>
  <c r="B120" i="18"/>
  <c r="C120" i="18"/>
  <c r="D120" i="18"/>
  <c r="B123" i="18"/>
  <c r="C123" i="18"/>
  <c r="D123" i="18"/>
  <c r="B127" i="18"/>
  <c r="D127" i="18"/>
  <c r="G128" i="18"/>
  <c r="H128" i="18"/>
  <c r="C127" i="18" s="1"/>
  <c r="I128" i="18"/>
  <c r="B132" i="18"/>
  <c r="C132" i="18"/>
  <c r="D132" i="18"/>
  <c r="C135" i="18"/>
  <c r="G136" i="18"/>
  <c r="B135" i="18" s="1"/>
  <c r="H136" i="18"/>
  <c r="I136" i="18"/>
  <c r="D135" i="18" s="1"/>
  <c r="G5" i="17"/>
  <c r="H5" i="17"/>
  <c r="I5" i="17"/>
  <c r="K5" i="17"/>
  <c r="L5" i="17"/>
  <c r="G6" i="17"/>
  <c r="H6" i="17"/>
  <c r="I6" i="17"/>
  <c r="L6" i="17" s="1"/>
  <c r="K6" i="17"/>
  <c r="G7" i="17"/>
  <c r="H7" i="17"/>
  <c r="K7" i="17" s="1"/>
  <c r="I7" i="17"/>
  <c r="G8" i="17"/>
  <c r="K8" i="17" s="1"/>
  <c r="H8" i="17"/>
  <c r="I8" i="17"/>
  <c r="L8" i="17"/>
  <c r="G9" i="17"/>
  <c r="H9" i="17"/>
  <c r="L9" i="17" s="1"/>
  <c r="I9" i="17"/>
  <c r="K9" i="17"/>
  <c r="G10" i="17"/>
  <c r="K10" i="17" s="1"/>
  <c r="H10" i="17"/>
  <c r="I10" i="17"/>
  <c r="L10" i="17" s="1"/>
  <c r="K11" i="17"/>
  <c r="L11" i="17"/>
  <c r="G12" i="17"/>
  <c r="H12" i="17"/>
  <c r="I12" i="17"/>
  <c r="L12" i="17" s="1"/>
  <c r="K12" i="17"/>
  <c r="G13" i="17"/>
  <c r="H13" i="17"/>
  <c r="K13" i="17" s="1"/>
  <c r="I13" i="17"/>
  <c r="G14" i="17"/>
  <c r="K14" i="17" s="1"/>
  <c r="H14" i="17"/>
  <c r="L14" i="17" s="1"/>
  <c r="I14" i="17"/>
  <c r="G15" i="17"/>
  <c r="K15" i="17" s="1"/>
  <c r="H15" i="17"/>
  <c r="I15" i="17"/>
  <c r="L15" i="17"/>
  <c r="G16" i="17"/>
  <c r="H16" i="17"/>
  <c r="L16" i="17" s="1"/>
  <c r="I16" i="17"/>
  <c r="K16" i="17"/>
  <c r="G17" i="17"/>
  <c r="K17" i="17" s="1"/>
  <c r="H17" i="17"/>
  <c r="L17" i="17" s="1"/>
  <c r="I17" i="17"/>
  <c r="G18" i="17"/>
  <c r="K18" i="17" s="1"/>
  <c r="H18" i="17"/>
  <c r="L18" i="17" s="1"/>
  <c r="I18" i="17"/>
  <c r="G19" i="17"/>
  <c r="K19" i="17" s="1"/>
  <c r="H19" i="17"/>
  <c r="I19" i="17"/>
  <c r="L19" i="17"/>
  <c r="G20" i="17"/>
  <c r="H20" i="17"/>
  <c r="I20" i="17"/>
  <c r="K20" i="17"/>
  <c r="L20" i="17"/>
  <c r="G21" i="17"/>
  <c r="H21" i="17"/>
  <c r="I21" i="17"/>
  <c r="L21" i="17" s="1"/>
  <c r="K21" i="17"/>
  <c r="G22" i="17"/>
  <c r="K22" i="17" s="1"/>
  <c r="H22" i="17"/>
  <c r="L22" i="17" s="1"/>
  <c r="I22" i="17"/>
  <c r="K23" i="17"/>
  <c r="L23" i="17"/>
  <c r="K24" i="17"/>
  <c r="L24" i="17"/>
  <c r="K25" i="17"/>
  <c r="L25" i="17"/>
  <c r="G26" i="17"/>
  <c r="K26" i="17" s="1"/>
  <c r="H26" i="17"/>
  <c r="I26" i="17"/>
  <c r="L26" i="17" s="1"/>
  <c r="G27" i="17"/>
  <c r="H27" i="17"/>
  <c r="K27" i="17" s="1"/>
  <c r="I27" i="17"/>
  <c r="G28" i="17"/>
  <c r="K28" i="17" s="1"/>
  <c r="H28" i="17"/>
  <c r="I28" i="17"/>
  <c r="L28" i="17"/>
  <c r="K29" i="17"/>
  <c r="L29" i="17"/>
  <c r="K30" i="17"/>
  <c r="L30" i="17"/>
  <c r="G31" i="17"/>
  <c r="K31" i="17" s="1"/>
  <c r="H31" i="17"/>
  <c r="L31" i="17"/>
  <c r="G32" i="17"/>
  <c r="K32" i="17" s="1"/>
  <c r="L32" i="17"/>
  <c r="G33" i="17"/>
  <c r="K33" i="17" s="1"/>
  <c r="L33" i="17"/>
  <c r="G34" i="17"/>
  <c r="H34" i="17"/>
  <c r="K34" i="17" s="1"/>
  <c r="I34" i="17"/>
  <c r="G35" i="17"/>
  <c r="K35" i="17" s="1"/>
  <c r="H35" i="17"/>
  <c r="I35" i="17"/>
  <c r="L35" i="17"/>
  <c r="G36" i="17"/>
  <c r="H36" i="17"/>
  <c r="L36" i="17" s="1"/>
  <c r="I36" i="17"/>
  <c r="K36" i="17"/>
  <c r="K37" i="17"/>
  <c r="L37" i="17"/>
  <c r="G38" i="17"/>
  <c r="K38" i="17" s="1"/>
  <c r="H38" i="17"/>
  <c r="I38" i="17"/>
  <c r="L38" i="17"/>
  <c r="G39" i="17"/>
  <c r="H39" i="17"/>
  <c r="L39" i="17" s="1"/>
  <c r="I39" i="17"/>
  <c r="K39" i="17"/>
  <c r="G40" i="17"/>
  <c r="K40" i="17" s="1"/>
  <c r="L40" i="17"/>
  <c r="G41" i="17"/>
  <c r="K41" i="17" s="1"/>
  <c r="H41" i="17"/>
  <c r="L41" i="17"/>
  <c r="G42" i="17"/>
  <c r="K42" i="17"/>
  <c r="L42" i="17"/>
  <c r="G43" i="17"/>
  <c r="K43" i="17" s="1"/>
  <c r="L43" i="17"/>
  <c r="G44" i="17"/>
  <c r="H44" i="17"/>
  <c r="K44" i="17" s="1"/>
  <c r="I44" i="17"/>
  <c r="G45" i="17"/>
  <c r="K45" i="17" s="1"/>
  <c r="H45" i="17"/>
  <c r="I45" i="17"/>
  <c r="L45" i="17"/>
  <c r="G46" i="17"/>
  <c r="H46" i="17"/>
  <c r="L46" i="17" s="1"/>
  <c r="I46" i="17"/>
  <c r="K46" i="17"/>
  <c r="G51" i="17"/>
  <c r="K51" i="17" s="1"/>
  <c r="H51" i="17"/>
  <c r="I51" i="17"/>
  <c r="L51" i="17" s="1"/>
  <c r="G52" i="17"/>
  <c r="H52" i="17"/>
  <c r="K52" i="17" s="1"/>
  <c r="I52" i="17"/>
  <c r="G53" i="17"/>
  <c r="K53" i="17" s="1"/>
  <c r="H53" i="17"/>
  <c r="I53" i="17"/>
  <c r="L53" i="17"/>
  <c r="G54" i="17"/>
  <c r="H54" i="17"/>
  <c r="L54" i="17" s="1"/>
  <c r="I54" i="17"/>
  <c r="K54" i="17"/>
  <c r="G55" i="17"/>
  <c r="K55" i="17" s="1"/>
  <c r="H55" i="17"/>
  <c r="I55" i="17"/>
  <c r="L55" i="17" s="1"/>
  <c r="G56" i="17"/>
  <c r="H56" i="17"/>
  <c r="K56" i="17" s="1"/>
  <c r="I56" i="17"/>
  <c r="G57" i="17"/>
  <c r="K57" i="17" s="1"/>
  <c r="H57" i="17"/>
  <c r="I57" i="17"/>
  <c r="L57" i="17"/>
  <c r="G58" i="17"/>
  <c r="H58" i="17"/>
  <c r="L58" i="17" s="1"/>
  <c r="I58" i="17"/>
  <c r="K58" i="17"/>
  <c r="G59" i="17"/>
  <c r="K59" i="17" s="1"/>
  <c r="H59" i="17"/>
  <c r="I59" i="17"/>
  <c r="L59" i="17" s="1"/>
  <c r="G60" i="17"/>
  <c r="H60" i="17"/>
  <c r="K60" i="17" s="1"/>
  <c r="I60" i="17"/>
  <c r="G61" i="17"/>
  <c r="K61" i="17" s="1"/>
  <c r="H61" i="17"/>
  <c r="I61" i="17"/>
  <c r="L61" i="17"/>
  <c r="G62" i="17"/>
  <c r="H62" i="17"/>
  <c r="L62" i="17" s="1"/>
  <c r="I62" i="17"/>
  <c r="K62" i="17"/>
  <c r="G63" i="17"/>
  <c r="K63" i="17" s="1"/>
  <c r="H63" i="17"/>
  <c r="I63" i="17"/>
  <c r="L63" i="17" s="1"/>
  <c r="K64" i="17"/>
  <c r="L64" i="17"/>
  <c r="K65" i="17"/>
  <c r="L65" i="17"/>
  <c r="G66" i="17"/>
  <c r="H66" i="17"/>
  <c r="K66" i="17" s="1"/>
  <c r="I66" i="17"/>
  <c r="G67" i="17"/>
  <c r="K67" i="17" s="1"/>
  <c r="H67" i="17"/>
  <c r="I67" i="17"/>
  <c r="L67" i="17"/>
  <c r="G68" i="17"/>
  <c r="H68" i="17"/>
  <c r="L68" i="17" s="1"/>
  <c r="I68" i="17"/>
  <c r="K68" i="17"/>
  <c r="G69" i="17"/>
  <c r="K69" i="17" s="1"/>
  <c r="H69" i="17"/>
  <c r="I69" i="17"/>
  <c r="L69" i="17" s="1"/>
  <c r="G70" i="17"/>
  <c r="H70" i="17"/>
  <c r="K70" i="17" s="1"/>
  <c r="I70" i="17"/>
  <c r="G71" i="17"/>
  <c r="K71" i="17" s="1"/>
  <c r="H71" i="17"/>
  <c r="I71" i="17"/>
  <c r="L71" i="17"/>
  <c r="B77" i="17"/>
  <c r="C77" i="17"/>
  <c r="D77" i="17"/>
  <c r="G79" i="17"/>
  <c r="B80" i="17" s="1"/>
  <c r="H79" i="17"/>
  <c r="I79" i="17"/>
  <c r="D80" i="17" s="1"/>
  <c r="C80" i="17"/>
  <c r="B85" i="17"/>
  <c r="C85" i="17"/>
  <c r="D85" i="17"/>
  <c r="C88" i="17"/>
  <c r="G88" i="17"/>
  <c r="B88" i="17" s="1"/>
  <c r="H88" i="17"/>
  <c r="I88" i="17"/>
  <c r="D88" i="17" s="1"/>
  <c r="B91" i="17"/>
  <c r="C91" i="17"/>
  <c r="D91" i="17"/>
  <c r="B94" i="17"/>
  <c r="C94" i="17"/>
  <c r="D94" i="17"/>
  <c r="C98" i="17"/>
  <c r="G98" i="17"/>
  <c r="B98" i="17" s="1"/>
  <c r="H98" i="17"/>
  <c r="I98" i="17"/>
  <c r="D98" i="17" s="1"/>
  <c r="B101" i="17"/>
  <c r="C101" i="17"/>
  <c r="D101" i="17"/>
  <c r="B105" i="17"/>
  <c r="C105" i="17"/>
  <c r="D105" i="17"/>
  <c r="B108" i="17"/>
  <c r="C108" i="17"/>
  <c r="D108" i="17"/>
  <c r="B111" i="17"/>
  <c r="C111" i="17"/>
  <c r="D111" i="17"/>
  <c r="B114" i="17"/>
  <c r="C114" i="17"/>
  <c r="D114" i="17"/>
  <c r="B117" i="17"/>
  <c r="C117" i="17"/>
  <c r="D117" i="17"/>
  <c r="B120" i="17"/>
  <c r="C120" i="17"/>
  <c r="D120" i="17"/>
  <c r="B123" i="17"/>
  <c r="D123" i="17"/>
  <c r="G123" i="17"/>
  <c r="H123" i="17"/>
  <c r="C123" i="17" s="1"/>
  <c r="I123" i="17"/>
  <c r="B126" i="17"/>
  <c r="D126" i="17"/>
  <c r="G126" i="17"/>
  <c r="H126" i="17"/>
  <c r="C126" i="17" s="1"/>
  <c r="I126" i="17"/>
  <c r="B131" i="17"/>
  <c r="C131" i="17"/>
  <c r="D131" i="17"/>
  <c r="G134" i="17"/>
  <c r="B134" i="17" s="1"/>
  <c r="I134" i="17"/>
  <c r="D134" i="17" s="1"/>
  <c r="O111" i="23" l="1"/>
  <c r="P111" i="23"/>
  <c r="E129" i="23"/>
  <c r="E130" i="23"/>
  <c r="E131" i="23"/>
  <c r="E135" i="23"/>
  <c r="E137" i="23" s="1"/>
  <c r="K111" i="23"/>
  <c r="C129" i="23"/>
  <c r="C130" i="23"/>
  <c r="C131" i="23"/>
  <c r="C135" i="23"/>
  <c r="I111" i="23"/>
  <c r="S111" i="23"/>
  <c r="M111" i="23"/>
  <c r="R111" i="23"/>
  <c r="G129" i="23"/>
  <c r="G130" i="23"/>
  <c r="G131" i="23"/>
  <c r="G135" i="23"/>
  <c r="G137" i="23" s="1"/>
  <c r="L62" i="19"/>
  <c r="L58" i="19"/>
  <c r="L54" i="19"/>
  <c r="L44" i="19"/>
  <c r="L40" i="19"/>
  <c r="L35" i="19"/>
  <c r="L29" i="19"/>
  <c r="L21" i="19"/>
  <c r="L17" i="19"/>
  <c r="L13" i="19"/>
  <c r="L10" i="19"/>
  <c r="L6" i="19"/>
  <c r="M69" i="18"/>
  <c r="M65" i="18"/>
  <c r="M61" i="18"/>
  <c r="M57" i="18"/>
  <c r="M42" i="18"/>
  <c r="M38" i="18"/>
  <c r="M30" i="18"/>
  <c r="M21" i="18"/>
  <c r="M16" i="18"/>
  <c r="M12" i="18"/>
  <c r="M7" i="18"/>
  <c r="H134" i="17"/>
  <c r="C134" i="17" s="1"/>
  <c r="L70" i="17"/>
  <c r="L66" i="17"/>
  <c r="L60" i="17"/>
  <c r="L56" i="17"/>
  <c r="L52" i="17"/>
  <c r="L44" i="17"/>
  <c r="L34" i="17"/>
  <c r="L27" i="17"/>
  <c r="L7" i="17"/>
  <c r="L13" i="17"/>
  <c r="I129" i="23" l="1"/>
  <c r="I135" i="23"/>
  <c r="C137" i="23"/>
  <c r="I137" i="23" s="1"/>
  <c r="I131" i="23"/>
  <c r="I130" i="23"/>
  <c r="L5" i="11"/>
  <c r="N5" i="11"/>
  <c r="L6" i="11"/>
  <c r="N6" i="11"/>
  <c r="C7" i="11"/>
  <c r="D7" i="11"/>
  <c r="D80" i="11" s="1"/>
  <c r="E7" i="11"/>
  <c r="L9" i="11"/>
  <c r="N9" i="11"/>
  <c r="L10" i="11"/>
  <c r="N10" i="11"/>
  <c r="L11" i="11"/>
  <c r="N11" i="11"/>
  <c r="L12" i="11"/>
  <c r="N12" i="11"/>
  <c r="L13" i="11"/>
  <c r="N13" i="11"/>
  <c r="L14" i="11"/>
  <c r="N14" i="11"/>
  <c r="L15" i="11"/>
  <c r="N15" i="11"/>
  <c r="C16" i="11"/>
  <c r="E74" i="11" s="1"/>
  <c r="D16" i="11"/>
  <c r="E16" i="11"/>
  <c r="E17" i="11"/>
  <c r="G15" i="11" s="1"/>
  <c r="L22" i="11"/>
  <c r="N22" i="11"/>
  <c r="L24" i="11"/>
  <c r="N24" i="11"/>
  <c r="C25" i="11"/>
  <c r="D25" i="11"/>
  <c r="D72" i="11" s="1"/>
  <c r="E25" i="11"/>
  <c r="C72" i="11" s="1"/>
  <c r="C86" i="11" s="1"/>
  <c r="L29" i="11"/>
  <c r="N29" i="11"/>
  <c r="L30" i="11"/>
  <c r="N30" i="11"/>
  <c r="C31" i="11"/>
  <c r="D31" i="11"/>
  <c r="E31" i="11"/>
  <c r="L33" i="11"/>
  <c r="N33" i="11"/>
  <c r="L34" i="11"/>
  <c r="N34" i="11"/>
  <c r="L35" i="11"/>
  <c r="N35" i="11"/>
  <c r="L36" i="11"/>
  <c r="N36" i="11"/>
  <c r="L37" i="11"/>
  <c r="N37" i="11"/>
  <c r="C38" i="11"/>
  <c r="D38" i="11"/>
  <c r="E38" i="11"/>
  <c r="E39" i="11" s="1"/>
  <c r="C39" i="11"/>
  <c r="I45" i="11"/>
  <c r="L45" i="11"/>
  <c r="N45" i="11"/>
  <c r="G46" i="11"/>
  <c r="L46" i="11"/>
  <c r="N46" i="11"/>
  <c r="I47" i="11"/>
  <c r="M47" i="11"/>
  <c r="C48" i="11"/>
  <c r="I46" i="11" s="1"/>
  <c r="D48" i="11"/>
  <c r="H46" i="11" s="1"/>
  <c r="E48" i="11"/>
  <c r="G45" i="11" s="1"/>
  <c r="G48" i="11"/>
  <c r="K48" i="11" s="1"/>
  <c r="H48" i="11"/>
  <c r="L48" i="11"/>
  <c r="N48" i="11"/>
  <c r="G49" i="11"/>
  <c r="H49" i="11"/>
  <c r="K49" i="11" s="1"/>
  <c r="L49" i="11"/>
  <c r="N49" i="11"/>
  <c r="C50" i="11"/>
  <c r="G50" i="11" s="1"/>
  <c r="D50" i="11"/>
  <c r="E50" i="11"/>
  <c r="N50" i="11"/>
  <c r="G51" i="11"/>
  <c r="K51" i="11" s="1"/>
  <c r="H51" i="11"/>
  <c r="L51" i="11"/>
  <c r="N51" i="11"/>
  <c r="C52" i="11"/>
  <c r="G52" i="11" s="1"/>
  <c r="D52" i="11"/>
  <c r="G53" i="11"/>
  <c r="H53" i="11"/>
  <c r="I53" i="11"/>
  <c r="M53" i="11" s="1"/>
  <c r="K53" i="11"/>
  <c r="L53" i="11"/>
  <c r="N53" i="11"/>
  <c r="G54" i="11"/>
  <c r="H54" i="11"/>
  <c r="M54" i="11"/>
  <c r="N54" i="11"/>
  <c r="G55" i="11"/>
  <c r="H55" i="11"/>
  <c r="I55" i="11"/>
  <c r="M55" i="11" s="1"/>
  <c r="K55" i="11"/>
  <c r="L55" i="11"/>
  <c r="N55" i="11"/>
  <c r="C56" i="11"/>
  <c r="G57" i="11"/>
  <c r="H57" i="11"/>
  <c r="K57" i="11" s="1"/>
  <c r="I57" i="11"/>
  <c r="M57" i="11" s="1"/>
  <c r="L57" i="11"/>
  <c r="N57" i="11"/>
  <c r="D65" i="11"/>
  <c r="E65" i="11"/>
  <c r="E72" i="11"/>
  <c r="C74" i="11"/>
  <c r="D74" i="11"/>
  <c r="E75" i="11"/>
  <c r="G75" i="11"/>
  <c r="C75" i="11" s="1"/>
  <c r="I75" i="11"/>
  <c r="C77" i="11"/>
  <c r="D77" i="11"/>
  <c r="E77" i="11"/>
  <c r="G77" i="11"/>
  <c r="C78" i="11"/>
  <c r="D78" i="11"/>
  <c r="E78" i="11"/>
  <c r="C80" i="11"/>
  <c r="E80" i="11"/>
  <c r="C85" i="11"/>
  <c r="D85" i="11"/>
  <c r="E85" i="11"/>
  <c r="D86" i="11"/>
  <c r="E86" i="11"/>
  <c r="L5" i="10"/>
  <c r="N5" i="10"/>
  <c r="G6" i="10"/>
  <c r="L6" i="10"/>
  <c r="N6" i="10"/>
  <c r="L7" i="10"/>
  <c r="N7" i="10"/>
  <c r="L8" i="10"/>
  <c r="N8" i="10"/>
  <c r="C9" i="10"/>
  <c r="E90" i="10" s="1"/>
  <c r="D9" i="10"/>
  <c r="E9" i="10"/>
  <c r="I10" i="10"/>
  <c r="G11" i="10"/>
  <c r="L11" i="10"/>
  <c r="N11" i="10"/>
  <c r="L12" i="10"/>
  <c r="N12" i="10"/>
  <c r="L13" i="10"/>
  <c r="N13" i="10"/>
  <c r="L14" i="10"/>
  <c r="N14" i="10"/>
  <c r="G15" i="10"/>
  <c r="L15" i="10"/>
  <c r="N15" i="10"/>
  <c r="L16" i="10"/>
  <c r="N16" i="10"/>
  <c r="L17" i="10"/>
  <c r="N17" i="10"/>
  <c r="C18" i="10"/>
  <c r="D18" i="10"/>
  <c r="D20" i="10" s="1"/>
  <c r="E18" i="10"/>
  <c r="N19" i="10"/>
  <c r="C20" i="10"/>
  <c r="I12" i="10" s="1"/>
  <c r="E20" i="10"/>
  <c r="G5" i="10" s="1"/>
  <c r="I25" i="10"/>
  <c r="L25" i="10"/>
  <c r="N25" i="10"/>
  <c r="L26" i="10"/>
  <c r="N26" i="10"/>
  <c r="L27" i="10"/>
  <c r="N27" i="10"/>
  <c r="L28" i="10"/>
  <c r="N28" i="10"/>
  <c r="L29" i="10"/>
  <c r="N29" i="10"/>
  <c r="L30" i="10"/>
  <c r="N30" i="10"/>
  <c r="C31" i="10"/>
  <c r="E82" i="10" s="1"/>
  <c r="D31" i="10"/>
  <c r="E31" i="10"/>
  <c r="N34" i="10"/>
  <c r="K35" i="10"/>
  <c r="K36" i="10"/>
  <c r="C38" i="10"/>
  <c r="D38" i="10"/>
  <c r="E38" i="10"/>
  <c r="E49" i="10" s="1"/>
  <c r="E50" i="10" s="1"/>
  <c r="L40" i="10"/>
  <c r="N40" i="10"/>
  <c r="L41" i="10"/>
  <c r="N41" i="10"/>
  <c r="L42" i="10"/>
  <c r="N42" i="10"/>
  <c r="L43" i="10"/>
  <c r="N43" i="10"/>
  <c r="L44" i="10"/>
  <c r="N44" i="10"/>
  <c r="I45" i="10"/>
  <c r="M45" i="10" s="1"/>
  <c r="K45" i="10"/>
  <c r="L45" i="10"/>
  <c r="N45" i="10"/>
  <c r="K46" i="10"/>
  <c r="L46" i="10" s="1"/>
  <c r="C48" i="10"/>
  <c r="D48" i="10"/>
  <c r="E48" i="10"/>
  <c r="K48" i="10"/>
  <c r="L48" i="10"/>
  <c r="N48" i="10"/>
  <c r="C49" i="10"/>
  <c r="D49" i="10"/>
  <c r="D50" i="10" s="1"/>
  <c r="C50" i="10"/>
  <c r="G56" i="10"/>
  <c r="K56" i="10" s="1"/>
  <c r="H56" i="10"/>
  <c r="I56" i="10"/>
  <c r="M56" i="10" s="1"/>
  <c r="L56" i="10"/>
  <c r="N56" i="10"/>
  <c r="G57" i="10"/>
  <c r="H57" i="10"/>
  <c r="I57" i="10"/>
  <c r="K57" i="10"/>
  <c r="L57" i="10"/>
  <c r="M57" i="10"/>
  <c r="N57" i="10"/>
  <c r="C58" i="10"/>
  <c r="D58" i="10"/>
  <c r="L58" i="10" s="1"/>
  <c r="E58" i="10"/>
  <c r="G58" i="10" s="1"/>
  <c r="H58" i="10"/>
  <c r="K58" i="10" s="1"/>
  <c r="G60" i="10"/>
  <c r="K60" i="10" s="1"/>
  <c r="H60" i="10"/>
  <c r="I60" i="10"/>
  <c r="M60" i="10" s="1"/>
  <c r="L60" i="10"/>
  <c r="N60" i="10"/>
  <c r="G61" i="10"/>
  <c r="H61" i="10"/>
  <c r="I61" i="10"/>
  <c r="K61" i="10"/>
  <c r="L61" i="10"/>
  <c r="M61" i="10"/>
  <c r="N61" i="10"/>
  <c r="C62" i="10"/>
  <c r="D62" i="10"/>
  <c r="L62" i="10" s="1"/>
  <c r="E62" i="10"/>
  <c r="G62" i="10" s="1"/>
  <c r="H62" i="10"/>
  <c r="G63" i="10"/>
  <c r="K63" i="10" s="1"/>
  <c r="H63" i="10"/>
  <c r="I63" i="10"/>
  <c r="M63" i="10" s="1"/>
  <c r="L63" i="10"/>
  <c r="N63" i="10"/>
  <c r="D64" i="10"/>
  <c r="H64" i="10" s="1"/>
  <c r="G65" i="10"/>
  <c r="H65" i="10"/>
  <c r="K65" i="10" s="1"/>
  <c r="I65" i="10"/>
  <c r="L65" i="10"/>
  <c r="N65" i="10"/>
  <c r="G67" i="10"/>
  <c r="H67" i="10"/>
  <c r="K67" i="10" s="1"/>
  <c r="I67" i="10"/>
  <c r="M67" i="10" s="1"/>
  <c r="L67" i="10"/>
  <c r="N67" i="10"/>
  <c r="G69" i="10"/>
  <c r="H69" i="10"/>
  <c r="I69" i="10"/>
  <c r="K69" i="10"/>
  <c r="L69" i="10"/>
  <c r="M69" i="10"/>
  <c r="N69" i="10"/>
  <c r="C75" i="10"/>
  <c r="E75" i="10"/>
  <c r="D82" i="10"/>
  <c r="D96" i="10" s="1"/>
  <c r="G83" i="10"/>
  <c r="C82" i="10" s="1"/>
  <c r="C96" i="10" s="1"/>
  <c r="C84" i="10"/>
  <c r="D84" i="10"/>
  <c r="E84" i="10"/>
  <c r="C85" i="10"/>
  <c r="E85" i="10"/>
  <c r="G85" i="10"/>
  <c r="H85" i="10"/>
  <c r="D85" i="10" s="1"/>
  <c r="I85" i="10"/>
  <c r="C87" i="10"/>
  <c r="D87" i="10"/>
  <c r="E87" i="10"/>
  <c r="C88" i="10"/>
  <c r="D88" i="10"/>
  <c r="E88" i="10"/>
  <c r="C89" i="10"/>
  <c r="E89" i="10"/>
  <c r="C90" i="10"/>
  <c r="D90" i="10"/>
  <c r="C92" i="10"/>
  <c r="C95" i="10"/>
  <c r="D95" i="10"/>
  <c r="E95" i="10"/>
  <c r="G95" i="10"/>
  <c r="E96" i="10"/>
  <c r="L6" i="9"/>
  <c r="M6" i="9"/>
  <c r="N6" i="9"/>
  <c r="O6" i="9"/>
  <c r="L7" i="9"/>
  <c r="M7" i="9"/>
  <c r="N7" i="9"/>
  <c r="O7" i="9"/>
  <c r="L8" i="9"/>
  <c r="M8" i="9"/>
  <c r="N8" i="9"/>
  <c r="O8" i="9"/>
  <c r="L9" i="9"/>
  <c r="M9" i="9"/>
  <c r="N9" i="9"/>
  <c r="O9" i="9"/>
  <c r="L10" i="9"/>
  <c r="M10" i="9"/>
  <c r="N10" i="9"/>
  <c r="O10" i="9"/>
  <c r="L11" i="9"/>
  <c r="M11" i="9"/>
  <c r="N11" i="9"/>
  <c r="O11" i="9"/>
  <c r="Q11" i="9"/>
  <c r="L12" i="9"/>
  <c r="M12" i="9"/>
  <c r="N12" i="9"/>
  <c r="O12" i="9"/>
  <c r="H13" i="9"/>
  <c r="I13" i="9"/>
  <c r="J13" i="9"/>
  <c r="L16" i="9"/>
  <c r="M16" i="9"/>
  <c r="N16" i="9"/>
  <c r="O16" i="9"/>
  <c r="L17" i="9"/>
  <c r="M17" i="9"/>
  <c r="N17" i="9"/>
  <c r="O17" i="9"/>
  <c r="L18" i="9"/>
  <c r="M18" i="9"/>
  <c r="N18" i="9"/>
  <c r="O18" i="9"/>
  <c r="L19" i="9"/>
  <c r="M19" i="9"/>
  <c r="N19" i="9"/>
  <c r="O19" i="9"/>
  <c r="L20" i="9"/>
  <c r="M20" i="9"/>
  <c r="N20" i="9"/>
  <c r="O20" i="9"/>
  <c r="L21" i="9"/>
  <c r="M21" i="9"/>
  <c r="N21" i="9"/>
  <c r="O21" i="9"/>
  <c r="Q21" i="9"/>
  <c r="N22" i="9"/>
  <c r="L23" i="9"/>
  <c r="M23" i="9"/>
  <c r="N23" i="9"/>
  <c r="O23" i="9"/>
  <c r="Q23" i="9"/>
  <c r="L24" i="9"/>
  <c r="M24" i="9"/>
  <c r="N24" i="9"/>
  <c r="O24" i="9"/>
  <c r="L25" i="9"/>
  <c r="M25" i="9"/>
  <c r="N25" i="9"/>
  <c r="O25" i="9"/>
  <c r="H26" i="9"/>
  <c r="I26" i="9"/>
  <c r="M26" i="9" s="1"/>
  <c r="J26" i="9"/>
  <c r="L26" i="9"/>
  <c r="H28" i="9"/>
  <c r="I28" i="9"/>
  <c r="L32" i="9"/>
  <c r="M32" i="9"/>
  <c r="N32" i="9"/>
  <c r="O32" i="9"/>
  <c r="L35" i="9"/>
  <c r="M35" i="9"/>
  <c r="N35" i="9"/>
  <c r="O35" i="9"/>
  <c r="L38" i="9"/>
  <c r="M38" i="9"/>
  <c r="N38" i="9"/>
  <c r="O38" i="9"/>
  <c r="H39" i="9"/>
  <c r="I39" i="9"/>
  <c r="J39" i="9"/>
  <c r="O39" i="9" s="1"/>
  <c r="N39" i="9"/>
  <c r="L42" i="9"/>
  <c r="M42" i="9"/>
  <c r="N42" i="9"/>
  <c r="O42" i="9"/>
  <c r="N43" i="9"/>
  <c r="N44" i="9"/>
  <c r="L45" i="9"/>
  <c r="M45" i="9"/>
  <c r="N45" i="9"/>
  <c r="O45" i="9"/>
  <c r="L46" i="9"/>
  <c r="M46" i="9"/>
  <c r="N46" i="9"/>
  <c r="O46" i="9"/>
  <c r="H47" i="9"/>
  <c r="I47" i="9"/>
  <c r="J47" i="9"/>
  <c r="O47" i="9"/>
  <c r="L49" i="9"/>
  <c r="M49" i="9"/>
  <c r="N49" i="9"/>
  <c r="O49" i="9"/>
  <c r="L50" i="9"/>
  <c r="M50" i="9"/>
  <c r="N50" i="9"/>
  <c r="O50" i="9"/>
  <c r="L51" i="9"/>
  <c r="M51" i="9"/>
  <c r="N51" i="9"/>
  <c r="O51" i="9"/>
  <c r="L52" i="9"/>
  <c r="M52" i="9"/>
  <c r="N52" i="9"/>
  <c r="O52" i="9"/>
  <c r="L53" i="9"/>
  <c r="M53" i="9"/>
  <c r="N53" i="9"/>
  <c r="O53" i="9"/>
  <c r="L54" i="9"/>
  <c r="M54" i="9"/>
  <c r="N54" i="9"/>
  <c r="O54" i="9"/>
  <c r="N55" i="9"/>
  <c r="N56" i="9"/>
  <c r="H57" i="9"/>
  <c r="I57" i="9"/>
  <c r="J57" i="9"/>
  <c r="N57" i="9" s="1"/>
  <c r="L57" i="9"/>
  <c r="H58" i="9"/>
  <c r="L65" i="9"/>
  <c r="M65" i="9"/>
  <c r="N65" i="9"/>
  <c r="O65" i="9"/>
  <c r="L66" i="9"/>
  <c r="M66" i="9"/>
  <c r="N66" i="9"/>
  <c r="O66" i="9"/>
  <c r="Q66" i="9"/>
  <c r="R66" i="9"/>
  <c r="S66" i="9"/>
  <c r="H67" i="9"/>
  <c r="Q67" i="9" s="1"/>
  <c r="I67" i="9"/>
  <c r="J67" i="9"/>
  <c r="O67" i="9"/>
  <c r="S67" i="9"/>
  <c r="L68" i="9"/>
  <c r="M68" i="9"/>
  <c r="N68" i="9"/>
  <c r="O68" i="9"/>
  <c r="Q68" i="9"/>
  <c r="R68" i="9"/>
  <c r="S68" i="9"/>
  <c r="L69" i="9"/>
  <c r="M69" i="9"/>
  <c r="N69" i="9"/>
  <c r="O69" i="9"/>
  <c r="Q69" i="9"/>
  <c r="R69" i="9"/>
  <c r="S69" i="9"/>
  <c r="L70" i="9"/>
  <c r="M70" i="9"/>
  <c r="N70" i="9"/>
  <c r="O70" i="9"/>
  <c r="Q70" i="9"/>
  <c r="R70" i="9"/>
  <c r="S70" i="9"/>
  <c r="L71" i="9"/>
  <c r="M71" i="9"/>
  <c r="N71" i="9"/>
  <c r="O71" i="9"/>
  <c r="Q71" i="9"/>
  <c r="R71" i="9"/>
  <c r="S71" i="9"/>
  <c r="H72" i="9"/>
  <c r="J72" i="9"/>
  <c r="Q72" i="9"/>
  <c r="L73" i="9"/>
  <c r="M73" i="9"/>
  <c r="N73" i="9"/>
  <c r="O73" i="9"/>
  <c r="Q73" i="9"/>
  <c r="R73" i="9"/>
  <c r="S73" i="9"/>
  <c r="L75" i="9"/>
  <c r="M75" i="9"/>
  <c r="N75" i="9"/>
  <c r="O75" i="9"/>
  <c r="Q75" i="9"/>
  <c r="R75" i="9"/>
  <c r="S75" i="9"/>
  <c r="L79" i="9"/>
  <c r="M79" i="9"/>
  <c r="N79" i="9"/>
  <c r="O79" i="9"/>
  <c r="Q79" i="9"/>
  <c r="R79" i="9"/>
  <c r="S79" i="9"/>
  <c r="L81" i="9"/>
  <c r="M81" i="9"/>
  <c r="N81" i="9"/>
  <c r="O81" i="9"/>
  <c r="Q81" i="9"/>
  <c r="R81" i="9"/>
  <c r="S81" i="9"/>
  <c r="H82" i="9"/>
  <c r="Q82" i="9" s="1"/>
  <c r="I82" i="9"/>
  <c r="L82" i="9" s="1"/>
  <c r="J82" i="9"/>
  <c r="N82" i="9" s="1"/>
  <c r="M82" i="9"/>
  <c r="R82" i="9"/>
  <c r="S82" i="9"/>
  <c r="S87" i="9" s="1"/>
  <c r="L84" i="9"/>
  <c r="M84" i="9"/>
  <c r="O84" i="9"/>
  <c r="Q84" i="9"/>
  <c r="R84" i="9"/>
  <c r="L85" i="9"/>
  <c r="M85" i="9"/>
  <c r="O85" i="9"/>
  <c r="Q85" i="9"/>
  <c r="R85" i="9"/>
  <c r="H86" i="9"/>
  <c r="I86" i="9"/>
  <c r="M86" i="9" s="1"/>
  <c r="Q86" i="9"/>
  <c r="R86" i="9"/>
  <c r="L87" i="9"/>
  <c r="M87" i="9"/>
  <c r="N87" i="9"/>
  <c r="O87" i="9"/>
  <c r="Q87" i="9"/>
  <c r="R87" i="9"/>
  <c r="H95" i="9"/>
  <c r="I95" i="9"/>
  <c r="H96" i="9"/>
  <c r="I96" i="9"/>
  <c r="J96" i="9"/>
  <c r="H98" i="9"/>
  <c r="I98" i="9"/>
  <c r="J98" i="9"/>
  <c r="H99" i="9"/>
  <c r="I99" i="9"/>
  <c r="J99" i="9"/>
  <c r="H100" i="9"/>
  <c r="I100" i="9"/>
  <c r="J100" i="9"/>
  <c r="H103" i="9"/>
  <c r="J104" i="9"/>
  <c r="H111" i="9"/>
  <c r="H114" i="9"/>
  <c r="I114" i="9"/>
  <c r="J114" i="9"/>
  <c r="L6" i="8"/>
  <c r="M6" i="8"/>
  <c r="N6" i="8"/>
  <c r="O6" i="8"/>
  <c r="L7" i="8"/>
  <c r="M7" i="8"/>
  <c r="N7" i="8"/>
  <c r="O7" i="8"/>
  <c r="Q7" i="8"/>
  <c r="L8" i="8"/>
  <c r="M8" i="8"/>
  <c r="N8" i="8"/>
  <c r="O8" i="8"/>
  <c r="L9" i="8"/>
  <c r="M9" i="8"/>
  <c r="N9" i="8"/>
  <c r="O9" i="8"/>
  <c r="S9" i="8"/>
  <c r="L10" i="8"/>
  <c r="M10" i="8"/>
  <c r="N10" i="8"/>
  <c r="O10" i="8"/>
  <c r="L11" i="8"/>
  <c r="M11" i="8"/>
  <c r="N11" i="8"/>
  <c r="O11" i="8"/>
  <c r="Q11" i="8"/>
  <c r="H12" i="8"/>
  <c r="Q12" i="8" s="1"/>
  <c r="I12" i="8"/>
  <c r="J12" i="8"/>
  <c r="N12" i="8"/>
  <c r="L15" i="8"/>
  <c r="M15" i="8"/>
  <c r="N15" i="8"/>
  <c r="O15" i="8"/>
  <c r="L16" i="8"/>
  <c r="M16" i="8"/>
  <c r="N16" i="8"/>
  <c r="O16" i="8"/>
  <c r="Q16" i="8"/>
  <c r="L17" i="8"/>
  <c r="M17" i="8"/>
  <c r="N17" i="8"/>
  <c r="O17" i="8"/>
  <c r="L18" i="8"/>
  <c r="M18" i="8"/>
  <c r="N18" i="8"/>
  <c r="O18" i="8"/>
  <c r="S18" i="8"/>
  <c r="L19" i="8"/>
  <c r="M19" i="8"/>
  <c r="N19" i="8"/>
  <c r="O19" i="8"/>
  <c r="L20" i="8"/>
  <c r="M20" i="8"/>
  <c r="L21" i="8"/>
  <c r="M21" i="8"/>
  <c r="N21" i="8"/>
  <c r="O21" i="8"/>
  <c r="L22" i="8"/>
  <c r="M22" i="8"/>
  <c r="N22" i="8"/>
  <c r="O22" i="8"/>
  <c r="S22" i="8"/>
  <c r="L23" i="8"/>
  <c r="M23" i="8"/>
  <c r="N23" i="8"/>
  <c r="O23" i="8"/>
  <c r="L24" i="8"/>
  <c r="M24" i="8"/>
  <c r="N24" i="8"/>
  <c r="O24" i="8"/>
  <c r="Q24" i="8"/>
  <c r="J25" i="8"/>
  <c r="J26" i="8" s="1"/>
  <c r="L25" i="8"/>
  <c r="M25" i="8"/>
  <c r="O25" i="8"/>
  <c r="Q25" i="8"/>
  <c r="H26" i="8"/>
  <c r="Q6" i="8" s="1"/>
  <c r="I26" i="8"/>
  <c r="L30" i="8"/>
  <c r="M30" i="8"/>
  <c r="N30" i="8"/>
  <c r="O30" i="8"/>
  <c r="L33" i="8"/>
  <c r="M33" i="8"/>
  <c r="N33" i="8"/>
  <c r="O33" i="8"/>
  <c r="L34" i="8"/>
  <c r="M34" i="8"/>
  <c r="N34" i="8"/>
  <c r="O34" i="8"/>
  <c r="L35" i="8"/>
  <c r="M35" i="8"/>
  <c r="N35" i="8"/>
  <c r="O35" i="8"/>
  <c r="H36" i="8"/>
  <c r="I36" i="8"/>
  <c r="M36" i="8" s="1"/>
  <c r="J36" i="8"/>
  <c r="N36" i="8" s="1"/>
  <c r="L36" i="8"/>
  <c r="O36" i="8"/>
  <c r="L40" i="8"/>
  <c r="M40" i="8"/>
  <c r="N40" i="8"/>
  <c r="O40" i="8"/>
  <c r="L41" i="8"/>
  <c r="M41" i="8"/>
  <c r="N41" i="8"/>
  <c r="O41" i="8"/>
  <c r="L42" i="8"/>
  <c r="N42" i="8"/>
  <c r="O42" i="8"/>
  <c r="L43" i="8"/>
  <c r="M43" i="8"/>
  <c r="N43" i="8"/>
  <c r="O43" i="8"/>
  <c r="L44" i="8"/>
  <c r="N44" i="8"/>
  <c r="O44" i="8"/>
  <c r="H45" i="8"/>
  <c r="I45" i="8"/>
  <c r="L45" i="8" s="1"/>
  <c r="J45" i="8"/>
  <c r="O45" i="8"/>
  <c r="L47" i="8"/>
  <c r="M47" i="8"/>
  <c r="N47" i="8"/>
  <c r="O47" i="8"/>
  <c r="L48" i="8"/>
  <c r="M48" i="8"/>
  <c r="N48" i="8"/>
  <c r="O48" i="8"/>
  <c r="L49" i="8"/>
  <c r="M49" i="8"/>
  <c r="N49" i="8"/>
  <c r="O49" i="8"/>
  <c r="L50" i="8"/>
  <c r="M50" i="8"/>
  <c r="N50" i="8"/>
  <c r="O50" i="8"/>
  <c r="L52" i="8"/>
  <c r="N52" i="8"/>
  <c r="O52" i="8"/>
  <c r="L53" i="8"/>
  <c r="N53" i="8"/>
  <c r="O53" i="8"/>
  <c r="L55" i="8"/>
  <c r="M55" i="8"/>
  <c r="N55" i="8"/>
  <c r="O55" i="8"/>
  <c r="H56" i="8"/>
  <c r="I56" i="8"/>
  <c r="J56" i="8"/>
  <c r="L56" i="8"/>
  <c r="M56" i="8"/>
  <c r="H57" i="8"/>
  <c r="I57" i="8"/>
  <c r="L64" i="8"/>
  <c r="M64" i="8"/>
  <c r="N64" i="8"/>
  <c r="O64" i="8"/>
  <c r="L65" i="8"/>
  <c r="M65" i="8"/>
  <c r="N65" i="8"/>
  <c r="O65" i="8"/>
  <c r="Q65" i="8"/>
  <c r="R65" i="8"/>
  <c r="S65" i="8"/>
  <c r="H66" i="8"/>
  <c r="Q66" i="8" s="1"/>
  <c r="I66" i="8"/>
  <c r="J66" i="8"/>
  <c r="O66" i="8" s="1"/>
  <c r="N66" i="8"/>
  <c r="L67" i="8"/>
  <c r="M67" i="8"/>
  <c r="N67" i="8"/>
  <c r="O67" i="8"/>
  <c r="Q67" i="8"/>
  <c r="R67" i="8"/>
  <c r="S67" i="8"/>
  <c r="L68" i="8"/>
  <c r="M68" i="8"/>
  <c r="N68" i="8"/>
  <c r="O68" i="8"/>
  <c r="Q68" i="8"/>
  <c r="R68" i="8"/>
  <c r="S68" i="8"/>
  <c r="L69" i="8"/>
  <c r="M69" i="8"/>
  <c r="N69" i="8"/>
  <c r="O69" i="8"/>
  <c r="Q69" i="8"/>
  <c r="R69" i="8"/>
  <c r="S69" i="8"/>
  <c r="M70" i="8"/>
  <c r="N70" i="8"/>
  <c r="Q70" i="8"/>
  <c r="S70" i="8"/>
  <c r="H71" i="8"/>
  <c r="H73" i="8" s="1"/>
  <c r="Q73" i="8" s="1"/>
  <c r="Q71" i="8"/>
  <c r="L72" i="8"/>
  <c r="M72" i="8"/>
  <c r="N72" i="8"/>
  <c r="O72" i="8"/>
  <c r="Q72" i="8"/>
  <c r="R72" i="8"/>
  <c r="S72" i="8"/>
  <c r="L74" i="8"/>
  <c r="M74" i="8"/>
  <c r="N74" i="8"/>
  <c r="O74" i="8"/>
  <c r="Q74" i="8"/>
  <c r="R74" i="8"/>
  <c r="S74" i="8"/>
  <c r="H75" i="8"/>
  <c r="L80" i="8"/>
  <c r="M80" i="8"/>
  <c r="Q80" i="8"/>
  <c r="L81" i="8"/>
  <c r="Q81" i="8"/>
  <c r="L82" i="8"/>
  <c r="M82" i="8"/>
  <c r="N82" i="8"/>
  <c r="O82" i="8"/>
  <c r="Q82" i="8"/>
  <c r="R82" i="8"/>
  <c r="S82" i="8"/>
  <c r="L83" i="8"/>
  <c r="M83" i="8"/>
  <c r="N83" i="8"/>
  <c r="O83" i="8"/>
  <c r="Q83" i="8"/>
  <c r="R83" i="8"/>
  <c r="S83" i="8"/>
  <c r="L84" i="8"/>
  <c r="Q84" i="8"/>
  <c r="H86" i="8"/>
  <c r="I86" i="8"/>
  <c r="J86" i="8"/>
  <c r="O86" i="8" s="1"/>
  <c r="L86" i="8"/>
  <c r="N86" i="8"/>
  <c r="Q86" i="8"/>
  <c r="S86" i="8"/>
  <c r="H87" i="8"/>
  <c r="Q87" i="8" s="1"/>
  <c r="H101" i="8"/>
  <c r="I101" i="8"/>
  <c r="H102" i="8"/>
  <c r="J102" i="8"/>
  <c r="H104" i="8"/>
  <c r="I104" i="8"/>
  <c r="J104" i="8"/>
  <c r="R104" i="8"/>
  <c r="H115" i="8" s="1"/>
  <c r="H121" i="8" s="1"/>
  <c r="H105" i="8"/>
  <c r="I105" i="8"/>
  <c r="J105" i="8"/>
  <c r="H106" i="8"/>
  <c r="I106" i="8"/>
  <c r="J106" i="8"/>
  <c r="J107" i="8"/>
  <c r="H109" i="8"/>
  <c r="J109" i="8"/>
  <c r="H110" i="8"/>
  <c r="H112" i="8"/>
  <c r="H118" i="8"/>
  <c r="H120" i="8"/>
  <c r="I120" i="8"/>
  <c r="J120" i="8"/>
  <c r="L6" i="7"/>
  <c r="M6" i="7"/>
  <c r="N6" i="7"/>
  <c r="N12" i="7" s="1"/>
  <c r="O6" i="7"/>
  <c r="R6" i="7"/>
  <c r="S6" i="7"/>
  <c r="L7" i="7"/>
  <c r="N7" i="7"/>
  <c r="O7" i="7"/>
  <c r="R7" i="7"/>
  <c r="S7" i="7"/>
  <c r="L8" i="7"/>
  <c r="M8" i="7"/>
  <c r="N8" i="7"/>
  <c r="O8" i="7"/>
  <c r="R8" i="7"/>
  <c r="S8" i="7"/>
  <c r="L9" i="7"/>
  <c r="M9" i="7"/>
  <c r="N9" i="7"/>
  <c r="O9" i="7"/>
  <c r="Q9" i="7"/>
  <c r="R9" i="7"/>
  <c r="S9" i="7"/>
  <c r="L10" i="7"/>
  <c r="M10" i="7"/>
  <c r="N10" i="7"/>
  <c r="O10" i="7"/>
  <c r="R10" i="7"/>
  <c r="S10" i="7"/>
  <c r="L11" i="7"/>
  <c r="M11" i="7"/>
  <c r="N11" i="7"/>
  <c r="O11" i="7"/>
  <c r="R11" i="7"/>
  <c r="S11" i="7"/>
  <c r="H12" i="7"/>
  <c r="I12" i="7"/>
  <c r="J12" i="7"/>
  <c r="L12" i="7"/>
  <c r="M12" i="7"/>
  <c r="R12" i="7"/>
  <c r="L15" i="7"/>
  <c r="M15" i="7"/>
  <c r="N15" i="7"/>
  <c r="O15" i="7"/>
  <c r="R15" i="7"/>
  <c r="S15" i="7"/>
  <c r="S23" i="7" s="1"/>
  <c r="L16" i="7"/>
  <c r="M16" i="7"/>
  <c r="N16" i="7"/>
  <c r="O16" i="7"/>
  <c r="R16" i="7"/>
  <c r="S16" i="7"/>
  <c r="L17" i="7"/>
  <c r="M17" i="7"/>
  <c r="N17" i="7"/>
  <c r="O17" i="7"/>
  <c r="Q17" i="7"/>
  <c r="R17" i="7"/>
  <c r="S17" i="7"/>
  <c r="L18" i="7"/>
  <c r="M18" i="7"/>
  <c r="N18" i="7"/>
  <c r="O18" i="7"/>
  <c r="R18" i="7"/>
  <c r="S18" i="7"/>
  <c r="L19" i="7"/>
  <c r="M19" i="7"/>
  <c r="N19" i="7"/>
  <c r="O19" i="7"/>
  <c r="R19" i="7"/>
  <c r="S19" i="7"/>
  <c r="L20" i="7"/>
  <c r="M20" i="7"/>
  <c r="N20" i="7"/>
  <c r="O20" i="7"/>
  <c r="R20" i="7"/>
  <c r="S20" i="7"/>
  <c r="L21" i="7"/>
  <c r="M21" i="7"/>
  <c r="N21" i="7"/>
  <c r="O21" i="7"/>
  <c r="Q21" i="7"/>
  <c r="R21" i="7"/>
  <c r="S21" i="7"/>
  <c r="L22" i="7"/>
  <c r="M22" i="7"/>
  <c r="N22" i="7"/>
  <c r="O22" i="7"/>
  <c r="R22" i="7"/>
  <c r="S22" i="7"/>
  <c r="H23" i="7"/>
  <c r="I23" i="7"/>
  <c r="L23" i="7" s="1"/>
  <c r="J23" i="7"/>
  <c r="J97" i="7" s="1"/>
  <c r="O23" i="7"/>
  <c r="H25" i="7"/>
  <c r="N25" i="7"/>
  <c r="O25" i="7"/>
  <c r="L31" i="7"/>
  <c r="M31" i="7"/>
  <c r="N31" i="7"/>
  <c r="O31" i="7"/>
  <c r="L32" i="7"/>
  <c r="M32" i="7"/>
  <c r="N32" i="7"/>
  <c r="O32" i="7"/>
  <c r="L33" i="7"/>
  <c r="M33" i="7"/>
  <c r="N33" i="7"/>
  <c r="O33" i="7"/>
  <c r="H35" i="7"/>
  <c r="N35" i="7"/>
  <c r="O35" i="7"/>
  <c r="L38" i="7"/>
  <c r="M38" i="7"/>
  <c r="N38" i="7"/>
  <c r="O38" i="7"/>
  <c r="L39" i="7"/>
  <c r="N39" i="7"/>
  <c r="O39" i="7"/>
  <c r="L40" i="7"/>
  <c r="M40" i="7"/>
  <c r="N40" i="7"/>
  <c r="O40" i="7"/>
  <c r="L42" i="7"/>
  <c r="M42" i="7"/>
  <c r="N42" i="7"/>
  <c r="O42" i="7"/>
  <c r="N43" i="7"/>
  <c r="L45" i="7"/>
  <c r="M45" i="7"/>
  <c r="N45" i="7"/>
  <c r="O45" i="7"/>
  <c r="Q45" i="7"/>
  <c r="H46" i="7"/>
  <c r="L46" i="7" s="1"/>
  <c r="J46" i="7"/>
  <c r="O46" i="7"/>
  <c r="L48" i="7"/>
  <c r="N48" i="7"/>
  <c r="O48" i="7"/>
  <c r="N49" i="7"/>
  <c r="L50" i="7"/>
  <c r="N50" i="7"/>
  <c r="O50" i="7"/>
  <c r="L51" i="7"/>
  <c r="N51" i="7"/>
  <c r="O51" i="7"/>
  <c r="L52" i="7"/>
  <c r="N52" i="7"/>
  <c r="O52" i="7"/>
  <c r="L53" i="7"/>
  <c r="N53" i="7"/>
  <c r="O53" i="7"/>
  <c r="Q53" i="7"/>
  <c r="L54" i="7"/>
  <c r="N54" i="7"/>
  <c r="O54" i="7"/>
  <c r="L55" i="7"/>
  <c r="N55" i="7"/>
  <c r="O55" i="7"/>
  <c r="Q55" i="7"/>
  <c r="L56" i="7"/>
  <c r="N56" i="7"/>
  <c r="O56" i="7"/>
  <c r="L57" i="7"/>
  <c r="N57" i="7"/>
  <c r="O57" i="7"/>
  <c r="H58" i="7"/>
  <c r="I58" i="7"/>
  <c r="L58" i="7" s="1"/>
  <c r="J58" i="7"/>
  <c r="H59" i="7"/>
  <c r="I59" i="7"/>
  <c r="H60" i="7"/>
  <c r="L64" i="7"/>
  <c r="M64" i="7"/>
  <c r="N64" i="7"/>
  <c r="O64" i="7"/>
  <c r="L65" i="7"/>
  <c r="M65" i="7"/>
  <c r="N65" i="7"/>
  <c r="O65" i="7"/>
  <c r="Q65" i="7"/>
  <c r="R65" i="7"/>
  <c r="S65" i="7"/>
  <c r="S67" i="7" s="1"/>
  <c r="S73" i="7" s="1"/>
  <c r="S75" i="7" s="1"/>
  <c r="S77" i="7" s="1"/>
  <c r="S80" i="7" s="1"/>
  <c r="H67" i="7"/>
  <c r="I67" i="7"/>
  <c r="O67" i="7" s="1"/>
  <c r="J67" i="7"/>
  <c r="N67" i="7"/>
  <c r="Q67" i="7"/>
  <c r="R67" i="7"/>
  <c r="R73" i="7" s="1"/>
  <c r="L68" i="7"/>
  <c r="M68" i="7"/>
  <c r="N68" i="7"/>
  <c r="O68" i="7"/>
  <c r="Q68" i="7"/>
  <c r="R68" i="7"/>
  <c r="S68" i="7"/>
  <c r="L69" i="7"/>
  <c r="M69" i="7"/>
  <c r="N69" i="7"/>
  <c r="O69" i="7"/>
  <c r="Q69" i="7"/>
  <c r="R69" i="7"/>
  <c r="S69" i="7"/>
  <c r="L70" i="7"/>
  <c r="M70" i="7"/>
  <c r="N70" i="7"/>
  <c r="O70" i="7"/>
  <c r="Q70" i="7"/>
  <c r="R70" i="7"/>
  <c r="S70" i="7"/>
  <c r="L71" i="7"/>
  <c r="M71" i="7"/>
  <c r="N71" i="7"/>
  <c r="O71" i="7"/>
  <c r="Q71" i="7"/>
  <c r="R71" i="7"/>
  <c r="S71" i="7"/>
  <c r="I73" i="7"/>
  <c r="J73" i="7"/>
  <c r="L74" i="7"/>
  <c r="M74" i="7"/>
  <c r="N74" i="7"/>
  <c r="O74" i="7"/>
  <c r="Q74" i="7"/>
  <c r="R74" i="7"/>
  <c r="S74" i="7"/>
  <c r="I75" i="7"/>
  <c r="I77" i="7" s="1"/>
  <c r="R75" i="7"/>
  <c r="R77" i="7" s="1"/>
  <c r="R80" i="7" s="1"/>
  <c r="L76" i="7"/>
  <c r="M76" i="7"/>
  <c r="N76" i="7"/>
  <c r="O76" i="7"/>
  <c r="Q76" i="7"/>
  <c r="R76" i="7"/>
  <c r="S76" i="7"/>
  <c r="L78" i="7"/>
  <c r="M78" i="7"/>
  <c r="N78" i="7"/>
  <c r="O78" i="7"/>
  <c r="Q78" i="7"/>
  <c r="R78" i="7"/>
  <c r="S78" i="7"/>
  <c r="L83" i="7"/>
  <c r="M83" i="7"/>
  <c r="N83" i="7"/>
  <c r="O83" i="7"/>
  <c r="Q83" i="7"/>
  <c r="R83" i="7"/>
  <c r="R86" i="7" s="1"/>
  <c r="S83" i="7"/>
  <c r="L84" i="7"/>
  <c r="M84" i="7"/>
  <c r="N84" i="7"/>
  <c r="O84" i="7"/>
  <c r="Q84" i="7"/>
  <c r="R84" i="7"/>
  <c r="S84" i="7"/>
  <c r="H86" i="7"/>
  <c r="I86" i="7"/>
  <c r="J86" i="7"/>
  <c r="S86" i="7"/>
  <c r="H96" i="7"/>
  <c r="I96" i="7"/>
  <c r="J96" i="7"/>
  <c r="H97" i="7"/>
  <c r="H99" i="7"/>
  <c r="I99" i="7"/>
  <c r="J99" i="7"/>
  <c r="H100" i="7"/>
  <c r="I100" i="7"/>
  <c r="J100" i="7"/>
  <c r="H101" i="7"/>
  <c r="I101" i="7"/>
  <c r="J101" i="7"/>
  <c r="I102" i="7"/>
  <c r="J102" i="7"/>
  <c r="H104" i="7"/>
  <c r="I104" i="7"/>
  <c r="R104" i="7"/>
  <c r="S104" i="7"/>
  <c r="I112" i="7"/>
  <c r="H115" i="7"/>
  <c r="I115" i="7"/>
  <c r="J115" i="7"/>
  <c r="L5" i="6"/>
  <c r="N5" i="6"/>
  <c r="G6" i="6"/>
  <c r="L6" i="6"/>
  <c r="N6" i="6"/>
  <c r="H7" i="6"/>
  <c r="L7" i="6"/>
  <c r="N7" i="6"/>
  <c r="I8" i="6"/>
  <c r="L8" i="6"/>
  <c r="N8" i="6"/>
  <c r="L9" i="6"/>
  <c r="N9" i="6"/>
  <c r="L10" i="6"/>
  <c r="N10" i="6"/>
  <c r="C11" i="6"/>
  <c r="E87" i="6" s="1"/>
  <c r="D11" i="6"/>
  <c r="E11" i="6"/>
  <c r="I11" i="6"/>
  <c r="N11" i="6"/>
  <c r="L13" i="6"/>
  <c r="N13" i="6"/>
  <c r="G14" i="6"/>
  <c r="L14" i="6"/>
  <c r="N14" i="6"/>
  <c r="H15" i="6"/>
  <c r="L15" i="6"/>
  <c r="N15" i="6"/>
  <c r="I16" i="6"/>
  <c r="N16" i="6"/>
  <c r="L17" i="6"/>
  <c r="N17" i="6"/>
  <c r="H18" i="6"/>
  <c r="L18" i="6"/>
  <c r="N18" i="6"/>
  <c r="I19" i="6"/>
  <c r="L19" i="6"/>
  <c r="N19" i="6"/>
  <c r="C20" i="6"/>
  <c r="D20" i="6"/>
  <c r="E20" i="6"/>
  <c r="E21" i="6" s="1"/>
  <c r="G20" i="6" s="1"/>
  <c r="L20" i="6"/>
  <c r="N20" i="6"/>
  <c r="C21" i="6"/>
  <c r="I7" i="6" s="1"/>
  <c r="M7" i="6" s="1"/>
  <c r="D21" i="6"/>
  <c r="I21" i="6"/>
  <c r="N21" i="6"/>
  <c r="L26" i="6"/>
  <c r="N26" i="6"/>
  <c r="L29" i="6"/>
  <c r="N29" i="6"/>
  <c r="L30" i="6"/>
  <c r="N30" i="6"/>
  <c r="L31" i="6"/>
  <c r="N31" i="6"/>
  <c r="C32" i="6"/>
  <c r="D32" i="6"/>
  <c r="E32" i="6"/>
  <c r="L32" i="6" s="1"/>
  <c r="N32" i="6"/>
  <c r="I37" i="6"/>
  <c r="L37" i="6"/>
  <c r="N37" i="6"/>
  <c r="L38" i="6"/>
  <c r="N38" i="6"/>
  <c r="L39" i="6"/>
  <c r="N39" i="6"/>
  <c r="C40" i="6"/>
  <c r="D40" i="6"/>
  <c r="E40" i="6"/>
  <c r="I40" i="6"/>
  <c r="N40" i="6"/>
  <c r="L42" i="6"/>
  <c r="N42" i="6"/>
  <c r="L43" i="6"/>
  <c r="N43" i="6"/>
  <c r="I44" i="6"/>
  <c r="L44" i="6"/>
  <c r="N44" i="6"/>
  <c r="I45" i="6"/>
  <c r="I46" i="6"/>
  <c r="L46" i="6"/>
  <c r="N46" i="6"/>
  <c r="I47" i="6"/>
  <c r="N47" i="6"/>
  <c r="C48" i="6"/>
  <c r="C49" i="6" s="1"/>
  <c r="D48" i="6"/>
  <c r="L48" i="6" s="1"/>
  <c r="E48" i="6"/>
  <c r="I48" i="6"/>
  <c r="N48" i="6"/>
  <c r="G54" i="6"/>
  <c r="H54" i="6"/>
  <c r="I54" i="6"/>
  <c r="L54" i="6"/>
  <c r="M54" i="6"/>
  <c r="N54" i="6"/>
  <c r="G55" i="6"/>
  <c r="H55" i="6"/>
  <c r="K55" i="6" s="1"/>
  <c r="I55" i="6"/>
  <c r="L55" i="6"/>
  <c r="N55" i="6"/>
  <c r="C56" i="6"/>
  <c r="I56" i="6" s="1"/>
  <c r="M56" i="6" s="1"/>
  <c r="D56" i="6"/>
  <c r="E56" i="6"/>
  <c r="C73" i="6" s="1"/>
  <c r="G56" i="6"/>
  <c r="K56" i="6" s="1"/>
  <c r="H56" i="6"/>
  <c r="L56" i="6"/>
  <c r="N56" i="6"/>
  <c r="G58" i="6"/>
  <c r="H58" i="6"/>
  <c r="I58" i="6"/>
  <c r="L58" i="6"/>
  <c r="M58" i="6"/>
  <c r="N58" i="6"/>
  <c r="G59" i="6"/>
  <c r="H59" i="6"/>
  <c r="K59" i="6" s="1"/>
  <c r="I59" i="6"/>
  <c r="L59" i="6"/>
  <c r="N59" i="6"/>
  <c r="G60" i="6"/>
  <c r="H60" i="6"/>
  <c r="I60" i="6"/>
  <c r="M60" i="6" s="1"/>
  <c r="K60" i="6"/>
  <c r="L60" i="6"/>
  <c r="N60" i="6"/>
  <c r="C61" i="6"/>
  <c r="D61" i="6"/>
  <c r="E61" i="6"/>
  <c r="G61" i="6"/>
  <c r="H61" i="6"/>
  <c r="K61" i="6" s="1"/>
  <c r="L61" i="6"/>
  <c r="D62" i="6"/>
  <c r="E62" i="6"/>
  <c r="G62" i="6" s="1"/>
  <c r="G63" i="6"/>
  <c r="K63" i="6" s="1"/>
  <c r="H63" i="6"/>
  <c r="I63" i="6"/>
  <c r="L63" i="6"/>
  <c r="M63" i="6"/>
  <c r="N63" i="6"/>
  <c r="G64" i="6"/>
  <c r="H64" i="6"/>
  <c r="K64" i="6" s="1"/>
  <c r="I64" i="6"/>
  <c r="L64" i="6"/>
  <c r="N64" i="6"/>
  <c r="D65" i="6"/>
  <c r="G66" i="6"/>
  <c r="H66" i="6"/>
  <c r="I66" i="6"/>
  <c r="K66" i="6"/>
  <c r="L66" i="6"/>
  <c r="M66" i="6"/>
  <c r="N66" i="6"/>
  <c r="D73" i="6"/>
  <c r="E73" i="6"/>
  <c r="D79" i="6"/>
  <c r="D82" i="6"/>
  <c r="E82" i="6"/>
  <c r="C83" i="6"/>
  <c r="G83" i="6"/>
  <c r="H83" i="6"/>
  <c r="D83" i="6" s="1"/>
  <c r="I83" i="6"/>
  <c r="E83" i="6" s="1"/>
  <c r="C85" i="6"/>
  <c r="D85" i="6"/>
  <c r="E85" i="6"/>
  <c r="C86" i="6"/>
  <c r="D86" i="6"/>
  <c r="E86" i="6"/>
  <c r="C87" i="6"/>
  <c r="C88" i="6"/>
  <c r="D88" i="6"/>
  <c r="E90" i="6"/>
  <c r="E91" i="6"/>
  <c r="G91" i="6"/>
  <c r="J91" i="6" s="1"/>
  <c r="C93" i="6"/>
  <c r="D93" i="6"/>
  <c r="E93" i="6"/>
  <c r="C40" i="11" l="1"/>
  <c r="E82" i="11" s="1"/>
  <c r="D56" i="11"/>
  <c r="H52" i="11"/>
  <c r="K52" i="11" s="1"/>
  <c r="E40" i="11"/>
  <c r="C82" i="11"/>
  <c r="N56" i="11"/>
  <c r="C58" i="11"/>
  <c r="E69" i="11"/>
  <c r="E71" i="11"/>
  <c r="G56" i="11"/>
  <c r="E67" i="11"/>
  <c r="L50" i="11"/>
  <c r="K46" i="11"/>
  <c r="D39" i="11"/>
  <c r="D17" i="11"/>
  <c r="H75" i="11"/>
  <c r="D75" i="11" s="1"/>
  <c r="G5" i="11"/>
  <c r="G17" i="11" s="1"/>
  <c r="G10" i="11"/>
  <c r="G14" i="11"/>
  <c r="G12" i="11"/>
  <c r="C79" i="11"/>
  <c r="G6" i="11"/>
  <c r="G9" i="11"/>
  <c r="G13" i="11"/>
  <c r="G11" i="11"/>
  <c r="E52" i="11"/>
  <c r="I50" i="11"/>
  <c r="C65" i="11"/>
  <c r="K54" i="11"/>
  <c r="N52" i="11"/>
  <c r="M46" i="11"/>
  <c r="I51" i="11"/>
  <c r="M51" i="11" s="1"/>
  <c r="H50" i="11"/>
  <c r="K50" i="11" s="1"/>
  <c r="I48" i="11"/>
  <c r="M48" i="11" s="1"/>
  <c r="H45" i="11"/>
  <c r="K45" i="11" s="1"/>
  <c r="C17" i="11"/>
  <c r="I49" i="11"/>
  <c r="M49" i="11" s="1"/>
  <c r="M65" i="10"/>
  <c r="I28" i="10"/>
  <c r="I42" i="10"/>
  <c r="M42" i="10" s="1"/>
  <c r="I46" i="10"/>
  <c r="M46" i="10" s="1"/>
  <c r="I27" i="10"/>
  <c r="I41" i="10"/>
  <c r="M41" i="10" s="1"/>
  <c r="E92" i="10"/>
  <c r="I26" i="10"/>
  <c r="M26" i="10" s="1"/>
  <c r="I30" i="10"/>
  <c r="I36" i="10"/>
  <c r="M36" i="10" s="1"/>
  <c r="I40" i="10"/>
  <c r="M40" i="10" s="1"/>
  <c r="I44" i="10"/>
  <c r="M44" i="10" s="1"/>
  <c r="I29" i="10"/>
  <c r="I34" i="10"/>
  <c r="M34" i="10" s="1"/>
  <c r="I35" i="10"/>
  <c r="M35" i="10" s="1"/>
  <c r="I62" i="10"/>
  <c r="M62" i="10" s="1"/>
  <c r="N62" i="10"/>
  <c r="C64" i="10"/>
  <c r="H27" i="10"/>
  <c r="H41" i="10"/>
  <c r="D92" i="10"/>
  <c r="H26" i="10"/>
  <c r="H30" i="10"/>
  <c r="H40" i="10"/>
  <c r="H44" i="10"/>
  <c r="H25" i="10"/>
  <c r="H29" i="10"/>
  <c r="H34" i="10"/>
  <c r="K34" i="10" s="1"/>
  <c r="H43" i="10"/>
  <c r="H28" i="10"/>
  <c r="K28" i="10" s="1"/>
  <c r="I43" i="10"/>
  <c r="M43" i="10" s="1"/>
  <c r="H42" i="10"/>
  <c r="I50" i="10"/>
  <c r="H6" i="10"/>
  <c r="H11" i="10"/>
  <c r="K11" i="10" s="1"/>
  <c r="H15" i="10"/>
  <c r="K15" i="10" s="1"/>
  <c r="H5" i="10"/>
  <c r="H8" i="10"/>
  <c r="H14" i="10"/>
  <c r="H7" i="10"/>
  <c r="K7" i="10" s="1"/>
  <c r="H13" i="10"/>
  <c r="H17" i="10"/>
  <c r="D89" i="10"/>
  <c r="H12" i="10"/>
  <c r="K12" i="10" s="1"/>
  <c r="H16" i="10"/>
  <c r="H19" i="10"/>
  <c r="K62" i="10"/>
  <c r="I58" i="10"/>
  <c r="M58" i="10" s="1"/>
  <c r="N58" i="10"/>
  <c r="I48" i="10"/>
  <c r="M48" i="10" s="1"/>
  <c r="G26" i="10"/>
  <c r="G30" i="10"/>
  <c r="G40" i="10"/>
  <c r="G44" i="10"/>
  <c r="G25" i="10"/>
  <c r="G29" i="10"/>
  <c r="G43" i="10"/>
  <c r="G28" i="10"/>
  <c r="G42" i="10"/>
  <c r="G27" i="10"/>
  <c r="G41" i="10"/>
  <c r="I17" i="10"/>
  <c r="M17" i="10" s="1"/>
  <c r="I13" i="10"/>
  <c r="M13" i="10" s="1"/>
  <c r="I7" i="10"/>
  <c r="M7" i="10" s="1"/>
  <c r="D75" i="10"/>
  <c r="D66" i="10"/>
  <c r="E64" i="10"/>
  <c r="G16" i="10"/>
  <c r="I14" i="10"/>
  <c r="G12" i="10"/>
  <c r="I8" i="10"/>
  <c r="M8" i="10" s="1"/>
  <c r="I5" i="10"/>
  <c r="G17" i="10"/>
  <c r="I15" i="10"/>
  <c r="G13" i="10"/>
  <c r="I11" i="10"/>
  <c r="M11" i="10" s="1"/>
  <c r="G7" i="10"/>
  <c r="I16" i="10"/>
  <c r="M16" i="10" s="1"/>
  <c r="G14" i="10"/>
  <c r="G8" i="10"/>
  <c r="G20" i="10" s="1"/>
  <c r="S72" i="9"/>
  <c r="J111" i="9"/>
  <c r="L67" i="9"/>
  <c r="I72" i="9"/>
  <c r="M47" i="9"/>
  <c r="R7" i="9"/>
  <c r="R11" i="9"/>
  <c r="R16" i="9"/>
  <c r="R20" i="9"/>
  <c r="R23" i="9"/>
  <c r="R6" i="9"/>
  <c r="R10" i="9"/>
  <c r="R19" i="9"/>
  <c r="L28" i="9"/>
  <c r="R18" i="9"/>
  <c r="L13" i="9"/>
  <c r="M13" i="9"/>
  <c r="R13" i="9"/>
  <c r="R28" i="9" s="1"/>
  <c r="R8" i="9"/>
  <c r="I103" i="9"/>
  <c r="O72" i="9"/>
  <c r="H74" i="9"/>
  <c r="H104" i="9"/>
  <c r="N67" i="9"/>
  <c r="N47" i="9"/>
  <c r="Q6" i="9"/>
  <c r="Q10" i="9"/>
  <c r="Q19" i="9"/>
  <c r="H101" i="9"/>
  <c r="Q9" i="9"/>
  <c r="Q18" i="9"/>
  <c r="Q25" i="9"/>
  <c r="N26" i="9"/>
  <c r="R25" i="9"/>
  <c r="Q20" i="9"/>
  <c r="R17" i="9"/>
  <c r="O13" i="9"/>
  <c r="Q13" i="9"/>
  <c r="Q8" i="9"/>
  <c r="J106" i="9"/>
  <c r="I101" i="9"/>
  <c r="O86" i="9"/>
  <c r="O82" i="9"/>
  <c r="J74" i="9"/>
  <c r="M67" i="9"/>
  <c r="J61" i="9"/>
  <c r="I58" i="9"/>
  <c r="O57" i="9"/>
  <c r="M57" i="9"/>
  <c r="L47" i="9"/>
  <c r="L39" i="9"/>
  <c r="M39" i="9"/>
  <c r="Q26" i="9"/>
  <c r="R24" i="9"/>
  <c r="Q17" i="9"/>
  <c r="N13" i="9"/>
  <c r="R12" i="9"/>
  <c r="Q7" i="9"/>
  <c r="H106" i="9"/>
  <c r="J95" i="9"/>
  <c r="L86" i="9"/>
  <c r="R67" i="9"/>
  <c r="J58" i="9"/>
  <c r="J103" i="9"/>
  <c r="Q39" i="9"/>
  <c r="M28" i="9"/>
  <c r="O26" i="9"/>
  <c r="Q24" i="9"/>
  <c r="R21" i="9"/>
  <c r="Q16" i="9"/>
  <c r="J28" i="9"/>
  <c r="Q12" i="9"/>
  <c r="R9" i="9"/>
  <c r="H61" i="9"/>
  <c r="R26" i="9"/>
  <c r="Q75" i="8"/>
  <c r="H113" i="8"/>
  <c r="H59" i="8"/>
  <c r="Q57" i="8"/>
  <c r="R7" i="8"/>
  <c r="R11" i="8"/>
  <c r="R16" i="8"/>
  <c r="R24" i="8"/>
  <c r="R25" i="8"/>
  <c r="R6" i="8"/>
  <c r="R10" i="8"/>
  <c r="R15" i="8"/>
  <c r="R19" i="8"/>
  <c r="R23" i="8"/>
  <c r="L26" i="8"/>
  <c r="R9" i="8"/>
  <c r="R18" i="8"/>
  <c r="R22" i="8"/>
  <c r="M26" i="8"/>
  <c r="N56" i="8"/>
  <c r="R21" i="8"/>
  <c r="R17" i="8"/>
  <c r="I107" i="8"/>
  <c r="S66" i="8"/>
  <c r="L66" i="8"/>
  <c r="M66" i="8"/>
  <c r="R66" i="8"/>
  <c r="I71" i="8"/>
  <c r="M57" i="8"/>
  <c r="O56" i="8"/>
  <c r="S8" i="8"/>
  <c r="S17" i="8"/>
  <c r="S21" i="8"/>
  <c r="O26" i="8"/>
  <c r="S7" i="8"/>
  <c r="S11" i="8"/>
  <c r="S16" i="8"/>
  <c r="S24" i="8"/>
  <c r="S6" i="8"/>
  <c r="S10" i="8"/>
  <c r="S15" i="8"/>
  <c r="S19" i="8"/>
  <c r="S23" i="8"/>
  <c r="O12" i="8"/>
  <c r="L12" i="8"/>
  <c r="M12" i="8"/>
  <c r="R12" i="8"/>
  <c r="R8" i="8"/>
  <c r="H116" i="8"/>
  <c r="H114" i="8"/>
  <c r="M86" i="8"/>
  <c r="R86" i="8"/>
  <c r="J71" i="8"/>
  <c r="L57" i="8"/>
  <c r="I59" i="8"/>
  <c r="I102" i="8"/>
  <c r="J57" i="8"/>
  <c r="N45" i="8"/>
  <c r="N26" i="8"/>
  <c r="S12" i="8"/>
  <c r="Q26" i="8"/>
  <c r="Q21" i="8"/>
  <c r="Q17" i="8"/>
  <c r="Q8" i="8"/>
  <c r="H117" i="8"/>
  <c r="I109" i="8"/>
  <c r="H107" i="8"/>
  <c r="M45" i="8"/>
  <c r="N25" i="8"/>
  <c r="Q22" i="8"/>
  <c r="Q20" i="8"/>
  <c r="Q18" i="8"/>
  <c r="Q9" i="8"/>
  <c r="Q23" i="8"/>
  <c r="Q19" i="8"/>
  <c r="Q15" i="8"/>
  <c r="Q10" i="8"/>
  <c r="L86" i="7"/>
  <c r="M86" i="7"/>
  <c r="J75" i="7"/>
  <c r="J112" i="7"/>
  <c r="J107" i="7"/>
  <c r="N73" i="7"/>
  <c r="L67" i="7"/>
  <c r="H73" i="7"/>
  <c r="I60" i="7"/>
  <c r="L59" i="7"/>
  <c r="S25" i="7"/>
  <c r="J105" i="7"/>
  <c r="O86" i="7"/>
  <c r="M67" i="7"/>
  <c r="R23" i="7"/>
  <c r="R25" i="7" s="1"/>
  <c r="N86" i="7"/>
  <c r="Q33" i="7"/>
  <c r="Q56" i="7"/>
  <c r="Q48" i="7"/>
  <c r="Q50" i="7"/>
  <c r="Q32" i="7"/>
  <c r="Q52" i="7"/>
  <c r="Q54" i="7"/>
  <c r="Q31" i="7"/>
  <c r="Q42" i="7"/>
  <c r="Q57" i="7"/>
  <c r="J104" i="7"/>
  <c r="N46" i="7"/>
  <c r="L35" i="7"/>
  <c r="M35" i="7"/>
  <c r="S12" i="7"/>
  <c r="J110" i="7"/>
  <c r="Q86" i="7"/>
  <c r="I80" i="7"/>
  <c r="O73" i="7"/>
  <c r="Q73" i="7"/>
  <c r="Q75" i="7" s="1"/>
  <c r="Q77" i="7" s="1"/>
  <c r="Q80" i="7" s="1"/>
  <c r="J59" i="7"/>
  <c r="N58" i="7"/>
  <c r="O58" i="7"/>
  <c r="Q40" i="7"/>
  <c r="Q38" i="7"/>
  <c r="Q6" i="7"/>
  <c r="Q8" i="7"/>
  <c r="Q16" i="7"/>
  <c r="Q20" i="7"/>
  <c r="Q23" i="7"/>
  <c r="L25" i="7"/>
  <c r="H102" i="7"/>
  <c r="Q11" i="7"/>
  <c r="Q15" i="7"/>
  <c r="Q19" i="7"/>
  <c r="M25" i="7"/>
  <c r="Q10" i="7"/>
  <c r="Q12" i="7"/>
  <c r="Q18" i="7"/>
  <c r="Q22" i="7"/>
  <c r="N23" i="7"/>
  <c r="I110" i="7"/>
  <c r="I105" i="7"/>
  <c r="I97" i="7"/>
  <c r="M46" i="7"/>
  <c r="M23" i="7"/>
  <c r="I107" i="7"/>
  <c r="L65" i="6"/>
  <c r="H65" i="6"/>
  <c r="D77" i="6"/>
  <c r="I61" i="6"/>
  <c r="M61" i="6" s="1"/>
  <c r="N61" i="6"/>
  <c r="C62" i="6"/>
  <c r="M59" i="6"/>
  <c r="M55" i="6"/>
  <c r="M21" i="6"/>
  <c r="M11" i="6"/>
  <c r="M8" i="6"/>
  <c r="K91" i="6"/>
  <c r="E80" i="6"/>
  <c r="E94" i="6" s="1"/>
  <c r="D75" i="6"/>
  <c r="M64" i="6"/>
  <c r="L62" i="6"/>
  <c r="H62" i="6"/>
  <c r="K62" i="6" s="1"/>
  <c r="D91" i="6"/>
  <c r="K58" i="6"/>
  <c r="K54" i="6"/>
  <c r="I30" i="6"/>
  <c r="I35" i="6"/>
  <c r="I39" i="6"/>
  <c r="I43" i="6"/>
  <c r="I29" i="6"/>
  <c r="I32" i="6"/>
  <c r="I36" i="6"/>
  <c r="I38" i="6"/>
  <c r="I42" i="6"/>
  <c r="I49" i="6"/>
  <c r="I26" i="6"/>
  <c r="G40" i="6"/>
  <c r="I31" i="6"/>
  <c r="H6" i="6"/>
  <c r="K6" i="6" s="1"/>
  <c r="H10" i="6"/>
  <c r="H14" i="6"/>
  <c r="K14" i="6" s="1"/>
  <c r="H17" i="6"/>
  <c r="H20" i="6"/>
  <c r="K20" i="6" s="1"/>
  <c r="H8" i="6"/>
  <c r="H5" i="6"/>
  <c r="K5" i="6" s="1"/>
  <c r="H9" i="6"/>
  <c r="H13" i="6"/>
  <c r="L21" i="6"/>
  <c r="H16" i="6"/>
  <c r="H19" i="6"/>
  <c r="H21" i="6"/>
  <c r="G11" i="6"/>
  <c r="I91" i="6"/>
  <c r="C80" i="6"/>
  <c r="C94" i="6" s="1"/>
  <c r="M19" i="6"/>
  <c r="D80" i="6"/>
  <c r="D94" i="6" s="1"/>
  <c r="D67" i="6"/>
  <c r="E65" i="6"/>
  <c r="E49" i="6"/>
  <c r="H48" i="6"/>
  <c r="L40" i="6"/>
  <c r="D49" i="6"/>
  <c r="N49" i="6" s="1"/>
  <c r="G32" i="6"/>
  <c r="G5" i="6"/>
  <c r="G9" i="6"/>
  <c r="G13" i="6"/>
  <c r="G7" i="6"/>
  <c r="K7" i="6" s="1"/>
  <c r="G15" i="6"/>
  <c r="K15" i="6" s="1"/>
  <c r="G18" i="6"/>
  <c r="K18" i="6" s="1"/>
  <c r="G8" i="6"/>
  <c r="G16" i="6"/>
  <c r="G19" i="6"/>
  <c r="G21" i="6"/>
  <c r="G17" i="6"/>
  <c r="D87" i="6"/>
  <c r="L11" i="6"/>
  <c r="H11" i="6"/>
  <c r="G10" i="6"/>
  <c r="I5" i="6"/>
  <c r="M5" i="6" s="1"/>
  <c r="I20" i="6"/>
  <c r="M20" i="6" s="1"/>
  <c r="I17" i="6"/>
  <c r="M17" i="6" s="1"/>
  <c r="I14" i="6"/>
  <c r="I10" i="6"/>
  <c r="M10" i="6" s="1"/>
  <c r="I6" i="6"/>
  <c r="M6" i="6" s="1"/>
  <c r="I13" i="6"/>
  <c r="M13" i="6" s="1"/>
  <c r="I9" i="6"/>
  <c r="M9" i="6" s="1"/>
  <c r="E88" i="6"/>
  <c r="C82" i="6"/>
  <c r="I18" i="6"/>
  <c r="M18" i="6" s="1"/>
  <c r="I15" i="6"/>
  <c r="M15" i="6" s="1"/>
  <c r="I12" i="11" l="1"/>
  <c r="E79" i="11"/>
  <c r="I14" i="11"/>
  <c r="I9" i="11"/>
  <c r="I6" i="11"/>
  <c r="I11" i="11"/>
  <c r="I15" i="11"/>
  <c r="I5" i="11"/>
  <c r="I10" i="11"/>
  <c r="M10" i="11" s="1"/>
  <c r="N17" i="11"/>
  <c r="I13" i="11"/>
  <c r="M45" i="11"/>
  <c r="D58" i="11"/>
  <c r="D67" i="11"/>
  <c r="D71" i="11"/>
  <c r="L56" i="11"/>
  <c r="H56" i="11"/>
  <c r="K56" i="11" s="1"/>
  <c r="D69" i="11"/>
  <c r="D40" i="11"/>
  <c r="M50" i="11"/>
  <c r="G29" i="11"/>
  <c r="G34" i="11"/>
  <c r="G36" i="11"/>
  <c r="G33" i="11"/>
  <c r="G37" i="11"/>
  <c r="G24" i="11"/>
  <c r="G35" i="11"/>
  <c r="G22" i="11"/>
  <c r="G30" i="11"/>
  <c r="E56" i="11"/>
  <c r="I52" i="11"/>
  <c r="M52" i="11" s="1"/>
  <c r="H6" i="11"/>
  <c r="K6" i="11" s="1"/>
  <c r="H11" i="11"/>
  <c r="K11" i="11" s="1"/>
  <c r="H15" i="11"/>
  <c r="K15" i="11" s="1"/>
  <c r="H13" i="11"/>
  <c r="K13" i="11" s="1"/>
  <c r="H5" i="11"/>
  <c r="H10" i="11"/>
  <c r="K10" i="11" s="1"/>
  <c r="H14" i="11"/>
  <c r="K14" i="11" s="1"/>
  <c r="H9" i="11"/>
  <c r="K9" i="11" s="1"/>
  <c r="H12" i="11"/>
  <c r="K12" i="11" s="1"/>
  <c r="D79" i="11"/>
  <c r="N58" i="11"/>
  <c r="E68" i="11"/>
  <c r="E70" i="11"/>
  <c r="G58" i="11"/>
  <c r="E66" i="11"/>
  <c r="L52" i="11"/>
  <c r="I24" i="11"/>
  <c r="I36" i="11"/>
  <c r="I34" i="11"/>
  <c r="I22" i="11"/>
  <c r="I30" i="11"/>
  <c r="I35" i="11"/>
  <c r="I29" i="11"/>
  <c r="I33" i="11"/>
  <c r="I37" i="11"/>
  <c r="I20" i="10"/>
  <c r="M5" i="10"/>
  <c r="K30" i="10"/>
  <c r="G64" i="10"/>
  <c r="K64" i="10" s="1"/>
  <c r="E66" i="10"/>
  <c r="L66" i="10" s="1"/>
  <c r="L64" i="10"/>
  <c r="G50" i="10"/>
  <c r="K26" i="10"/>
  <c r="M15" i="10"/>
  <c r="D81" i="10"/>
  <c r="H66" i="10"/>
  <c r="D93" i="10"/>
  <c r="D68" i="10"/>
  <c r="K19" i="10"/>
  <c r="M19" i="10"/>
  <c r="K17" i="10"/>
  <c r="K8" i="10"/>
  <c r="K6" i="10"/>
  <c r="M6" i="10"/>
  <c r="M12" i="10"/>
  <c r="K43" i="10"/>
  <c r="K44" i="10"/>
  <c r="M28" i="10"/>
  <c r="K29" i="10"/>
  <c r="K27" i="10"/>
  <c r="K14" i="10"/>
  <c r="K25" i="10"/>
  <c r="H50" i="10"/>
  <c r="I64" i="10"/>
  <c r="M64" i="10" s="1"/>
  <c r="N64" i="10"/>
  <c r="C66" i="10"/>
  <c r="M14" i="10"/>
  <c r="K16" i="10"/>
  <c r="K13" i="10"/>
  <c r="H20" i="10"/>
  <c r="K5" i="10"/>
  <c r="M25" i="10"/>
  <c r="K42" i="10"/>
  <c r="K40" i="10"/>
  <c r="K41" i="10"/>
  <c r="M29" i="10"/>
  <c r="M30" i="10"/>
  <c r="M27" i="10"/>
  <c r="S8" i="9"/>
  <c r="S12" i="9"/>
  <c r="S17" i="9"/>
  <c r="S21" i="9"/>
  <c r="S24" i="9"/>
  <c r="O28" i="9"/>
  <c r="S7" i="9"/>
  <c r="S11" i="9"/>
  <c r="S16" i="9"/>
  <c r="S20" i="9"/>
  <c r="S23" i="9"/>
  <c r="S6" i="9"/>
  <c r="S18" i="9"/>
  <c r="S9" i="9"/>
  <c r="S19" i="9"/>
  <c r="N28" i="9"/>
  <c r="S10" i="9"/>
  <c r="S22" i="9"/>
  <c r="J101" i="9"/>
  <c r="S13" i="9"/>
  <c r="S25" i="9"/>
  <c r="O58" i="9"/>
  <c r="N58" i="9"/>
  <c r="S58" i="9"/>
  <c r="S61" i="9" s="1"/>
  <c r="Q28" i="9"/>
  <c r="L58" i="9"/>
  <c r="R58" i="9"/>
  <c r="M58" i="9"/>
  <c r="S38" i="9"/>
  <c r="S45" i="9"/>
  <c r="S49" i="9"/>
  <c r="S53" i="9"/>
  <c r="S35" i="9"/>
  <c r="S32" i="9"/>
  <c r="S42" i="9"/>
  <c r="S44" i="9"/>
  <c r="S51" i="9"/>
  <c r="O61" i="9"/>
  <c r="S46" i="9"/>
  <c r="S47" i="9"/>
  <c r="S55" i="9"/>
  <c r="S39" i="9"/>
  <c r="S43" i="9"/>
  <c r="S50" i="9"/>
  <c r="S52" i="9"/>
  <c r="S54" i="9"/>
  <c r="S56" i="9"/>
  <c r="S57" i="9"/>
  <c r="Q32" i="9"/>
  <c r="Q51" i="9"/>
  <c r="Q47" i="9"/>
  <c r="Q50" i="9"/>
  <c r="Q35" i="9"/>
  <c r="Q45" i="9"/>
  <c r="Q52" i="9"/>
  <c r="Q54" i="9"/>
  <c r="Q58" i="9"/>
  <c r="Q61" i="9" s="1"/>
  <c r="Q38" i="9"/>
  <c r="Q49" i="9"/>
  <c r="Q57" i="9"/>
  <c r="Q42" i="9"/>
  <c r="Q46" i="9"/>
  <c r="Q53" i="9"/>
  <c r="I61" i="9"/>
  <c r="J76" i="9"/>
  <c r="S103" i="9"/>
  <c r="J110" i="9" s="1"/>
  <c r="S74" i="9"/>
  <c r="S26" i="9"/>
  <c r="Q74" i="9"/>
  <c r="H76" i="9"/>
  <c r="Q103" i="9"/>
  <c r="H110" i="9" s="1"/>
  <c r="I106" i="9"/>
  <c r="L72" i="9"/>
  <c r="R72" i="9"/>
  <c r="I74" i="9"/>
  <c r="I111" i="9"/>
  <c r="M72" i="9"/>
  <c r="I104" i="9"/>
  <c r="N72" i="9"/>
  <c r="R33" i="8"/>
  <c r="R47" i="8"/>
  <c r="R56" i="8"/>
  <c r="M59" i="8"/>
  <c r="R30" i="8"/>
  <c r="R50" i="8"/>
  <c r="R35" i="8"/>
  <c r="R41" i="8"/>
  <c r="R43" i="8"/>
  <c r="R42" i="8"/>
  <c r="R52" i="8"/>
  <c r="R44" i="8"/>
  <c r="R48" i="8"/>
  <c r="R53" i="8"/>
  <c r="R49" i="8"/>
  <c r="R55" i="8"/>
  <c r="L59" i="8"/>
  <c r="R34" i="8"/>
  <c r="R40" i="8"/>
  <c r="R57" i="8"/>
  <c r="Q30" i="8"/>
  <c r="Q45" i="8"/>
  <c r="Q50" i="8"/>
  <c r="Q35" i="8"/>
  <c r="Q41" i="8"/>
  <c r="Q43" i="8"/>
  <c r="Q49" i="8"/>
  <c r="Q55" i="8"/>
  <c r="Q34" i="8"/>
  <c r="Q40" i="8"/>
  <c r="Q48" i="8"/>
  <c r="Q33" i="8"/>
  <c r="Q56" i="8"/>
  <c r="Q47" i="8"/>
  <c r="R45" i="8"/>
  <c r="O57" i="8"/>
  <c r="J59" i="8"/>
  <c r="J101" i="8"/>
  <c r="N57" i="8"/>
  <c r="N71" i="8"/>
  <c r="S71" i="8"/>
  <c r="J110" i="8"/>
  <c r="J73" i="8"/>
  <c r="J112" i="8"/>
  <c r="O71" i="8"/>
  <c r="J118" i="8"/>
  <c r="S25" i="8"/>
  <c r="S26" i="8" s="1"/>
  <c r="M71" i="8"/>
  <c r="R71" i="8"/>
  <c r="I118" i="8"/>
  <c r="I112" i="8"/>
  <c r="L71" i="8"/>
  <c r="I110" i="8"/>
  <c r="I73" i="8"/>
  <c r="R26" i="8"/>
  <c r="Q58" i="7"/>
  <c r="H105" i="7"/>
  <c r="H75" i="7"/>
  <c r="H77" i="7" s="1"/>
  <c r="H112" i="7"/>
  <c r="H107" i="7"/>
  <c r="N75" i="7"/>
  <c r="J77" i="7"/>
  <c r="I87" i="7"/>
  <c r="R103" i="7"/>
  <c r="I113" i="7" s="1"/>
  <c r="I116" i="7" s="1"/>
  <c r="I111" i="7"/>
  <c r="I108" i="7"/>
  <c r="I109" i="7"/>
  <c r="L73" i="7"/>
  <c r="M73" i="7"/>
  <c r="Q46" i="7"/>
  <c r="J60" i="7"/>
  <c r="N59" i="7"/>
  <c r="O59" i="7"/>
  <c r="Q35" i="7"/>
  <c r="R38" i="7"/>
  <c r="R40" i="7"/>
  <c r="R45" i="7"/>
  <c r="R51" i="7"/>
  <c r="R53" i="7"/>
  <c r="R55" i="7"/>
  <c r="R52" i="7"/>
  <c r="R33" i="7"/>
  <c r="R39" i="7"/>
  <c r="R56" i="7"/>
  <c r="R32" i="7"/>
  <c r="R54" i="7"/>
  <c r="L60" i="7"/>
  <c r="R42" i="7"/>
  <c r="R57" i="7"/>
  <c r="R48" i="7"/>
  <c r="R31" i="7"/>
  <c r="R35" i="7" s="1"/>
  <c r="R50" i="7"/>
  <c r="M48" i="6"/>
  <c r="K16" i="6"/>
  <c r="M29" i="6"/>
  <c r="M14" i="6"/>
  <c r="G26" i="6"/>
  <c r="G37" i="6"/>
  <c r="G45" i="6"/>
  <c r="G47" i="6"/>
  <c r="G31" i="6"/>
  <c r="G44" i="6"/>
  <c r="G46" i="6"/>
  <c r="G48" i="6"/>
  <c r="K48" i="6" s="1"/>
  <c r="C90" i="6"/>
  <c r="G35" i="6"/>
  <c r="G38" i="6"/>
  <c r="G29" i="6"/>
  <c r="G42" i="6"/>
  <c r="G43" i="6"/>
  <c r="G49" i="6"/>
  <c r="G39" i="6"/>
  <c r="G30" i="6"/>
  <c r="G36" i="6"/>
  <c r="K10" i="6"/>
  <c r="M43" i="6"/>
  <c r="D90" i="6"/>
  <c r="K11" i="6"/>
  <c r="H40" i="6"/>
  <c r="G65" i="6"/>
  <c r="E67" i="6"/>
  <c r="C77" i="6"/>
  <c r="C75" i="6"/>
  <c r="C79" i="6"/>
  <c r="K21" i="6"/>
  <c r="K13" i="6"/>
  <c r="M39" i="6"/>
  <c r="C65" i="6"/>
  <c r="I62" i="6"/>
  <c r="M62" i="6" s="1"/>
  <c r="N62" i="6"/>
  <c r="M42" i="6"/>
  <c r="K65" i="6"/>
  <c r="H29" i="6"/>
  <c r="K29" i="6" s="1"/>
  <c r="H32" i="6"/>
  <c r="K32" i="6" s="1"/>
  <c r="H36" i="6"/>
  <c r="H38" i="6"/>
  <c r="K38" i="6" s="1"/>
  <c r="H42" i="6"/>
  <c r="H49" i="6"/>
  <c r="K49" i="6" s="1"/>
  <c r="H26" i="6"/>
  <c r="K26" i="6" s="1"/>
  <c r="H37" i="6"/>
  <c r="H45" i="6"/>
  <c r="H47" i="6"/>
  <c r="H30" i="6"/>
  <c r="K30" i="6" s="1"/>
  <c r="H31" i="6"/>
  <c r="K31" i="6" s="1"/>
  <c r="H43" i="6"/>
  <c r="H39" i="6"/>
  <c r="K39" i="6" s="1"/>
  <c r="H35" i="6"/>
  <c r="H46" i="6"/>
  <c r="H44" i="6"/>
  <c r="L49" i="6"/>
  <c r="K8" i="6"/>
  <c r="M26" i="6"/>
  <c r="D74" i="6"/>
  <c r="D78" i="6"/>
  <c r="D76" i="6"/>
  <c r="H67" i="6"/>
  <c r="K19" i="6"/>
  <c r="K9" i="6"/>
  <c r="K17" i="6"/>
  <c r="M49" i="6"/>
  <c r="M32" i="6"/>
  <c r="M35" i="6"/>
  <c r="M16" i="6"/>
  <c r="C91" i="6"/>
  <c r="H22" i="11" l="1"/>
  <c r="H30" i="11"/>
  <c r="K30" i="11" s="1"/>
  <c r="H35" i="11"/>
  <c r="K35" i="11" s="1"/>
  <c r="H33" i="11"/>
  <c r="K33" i="11" s="1"/>
  <c r="H37" i="11"/>
  <c r="K37" i="11" s="1"/>
  <c r="H29" i="11"/>
  <c r="K29" i="11" s="1"/>
  <c r="H34" i="11"/>
  <c r="K34" i="11" s="1"/>
  <c r="H24" i="11"/>
  <c r="K24" i="11" s="1"/>
  <c r="H36" i="11"/>
  <c r="K36" i="11" s="1"/>
  <c r="M5" i="11"/>
  <c r="I17" i="11"/>
  <c r="M17" i="11" s="1"/>
  <c r="M29" i="11"/>
  <c r="I56" i="11"/>
  <c r="M56" i="11" s="1"/>
  <c r="C67" i="11"/>
  <c r="C71" i="11"/>
  <c r="C69" i="11"/>
  <c r="E58" i="11"/>
  <c r="D82" i="11"/>
  <c r="M13" i="11"/>
  <c r="M15" i="11"/>
  <c r="M14" i="11"/>
  <c r="M22" i="11"/>
  <c r="I40" i="11"/>
  <c r="M9" i="11"/>
  <c r="M37" i="11"/>
  <c r="M35" i="11"/>
  <c r="M36" i="11"/>
  <c r="M11" i="11"/>
  <c r="N40" i="11"/>
  <c r="M30" i="11"/>
  <c r="M24" i="11"/>
  <c r="H17" i="11"/>
  <c r="K17" i="11" s="1"/>
  <c r="L17" i="11" s="1"/>
  <c r="K5" i="11"/>
  <c r="G40" i="11"/>
  <c r="H58" i="11"/>
  <c r="K58" i="11" s="1"/>
  <c r="D68" i="11"/>
  <c r="D66" i="11"/>
  <c r="D70" i="11"/>
  <c r="L58" i="11"/>
  <c r="M6" i="11"/>
  <c r="M12" i="11"/>
  <c r="E81" i="10"/>
  <c r="I66" i="10"/>
  <c r="M66" i="10" s="1"/>
  <c r="N66" i="10"/>
  <c r="C68" i="10"/>
  <c r="C93" i="10"/>
  <c r="D70" i="10"/>
  <c r="D77" i="10"/>
  <c r="D80" i="10"/>
  <c r="H68" i="10"/>
  <c r="G66" i="10"/>
  <c r="K66" i="10" s="1"/>
  <c r="E68" i="10"/>
  <c r="E93" i="10"/>
  <c r="C81" i="10"/>
  <c r="M74" i="9"/>
  <c r="R74" i="9"/>
  <c r="R103" i="9"/>
  <c r="I110" i="9" s="1"/>
  <c r="L74" i="9"/>
  <c r="I76" i="9"/>
  <c r="S28" i="9"/>
  <c r="O74" i="9"/>
  <c r="J107" i="9"/>
  <c r="J88" i="9"/>
  <c r="S102" i="9"/>
  <c r="J112" i="9" s="1"/>
  <c r="J115" i="9" s="1"/>
  <c r="J109" i="9"/>
  <c r="S76" i="9"/>
  <c r="N76" i="9"/>
  <c r="J108" i="9"/>
  <c r="O76" i="9"/>
  <c r="N74" i="9"/>
  <c r="Q76" i="9"/>
  <c r="H109" i="9"/>
  <c r="H108" i="9"/>
  <c r="H107" i="9"/>
  <c r="H88" i="9"/>
  <c r="Q88" i="9" s="1"/>
  <c r="Q102" i="9"/>
  <c r="H112" i="9" s="1"/>
  <c r="H115" i="9" s="1"/>
  <c r="R35" i="9"/>
  <c r="R42" i="9"/>
  <c r="R52" i="9"/>
  <c r="M61" i="9"/>
  <c r="R32" i="9"/>
  <c r="R46" i="9"/>
  <c r="R53" i="9"/>
  <c r="R39" i="9"/>
  <c r="R61" i="9" s="1"/>
  <c r="R50" i="9"/>
  <c r="R45" i="9"/>
  <c r="R54" i="9"/>
  <c r="L61" i="9"/>
  <c r="R38" i="9"/>
  <c r="R49" i="9"/>
  <c r="R51" i="9"/>
  <c r="R57" i="9"/>
  <c r="R47" i="9"/>
  <c r="N61" i="9"/>
  <c r="S34" i="8"/>
  <c r="S40" i="8"/>
  <c r="S42" i="8"/>
  <c r="S44" i="8"/>
  <c r="S48" i="8"/>
  <c r="S53" i="8"/>
  <c r="S33" i="8"/>
  <c r="S47" i="8"/>
  <c r="N59" i="8"/>
  <c r="S30" i="8"/>
  <c r="S35" i="8"/>
  <c r="S41" i="8"/>
  <c r="S50" i="8"/>
  <c r="S43" i="8"/>
  <c r="S52" i="8"/>
  <c r="S45" i="8"/>
  <c r="S49" i="8"/>
  <c r="S55" i="8"/>
  <c r="O59" i="8"/>
  <c r="S56" i="8"/>
  <c r="J75" i="8"/>
  <c r="T105" i="8"/>
  <c r="J117" i="8" s="1"/>
  <c r="N73" i="8"/>
  <c r="O73" i="8"/>
  <c r="S73" i="8"/>
  <c r="L73" i="8"/>
  <c r="M73" i="8"/>
  <c r="R73" i="8"/>
  <c r="I75" i="8"/>
  <c r="S105" i="8"/>
  <c r="I117" i="8" s="1"/>
  <c r="S57" i="8"/>
  <c r="Q36" i="8"/>
  <c r="Q59" i="8" s="1"/>
  <c r="R36" i="8"/>
  <c r="R59" i="8" s="1"/>
  <c r="N77" i="7"/>
  <c r="O77" i="7"/>
  <c r="J80" i="7"/>
  <c r="H80" i="7"/>
  <c r="Q104" i="7"/>
  <c r="H110" i="7" s="1"/>
  <c r="L77" i="7"/>
  <c r="M77" i="7"/>
  <c r="R46" i="7"/>
  <c r="S31" i="7"/>
  <c r="S42" i="7"/>
  <c r="S48" i="7"/>
  <c r="S50" i="7"/>
  <c r="S57" i="7"/>
  <c r="O60" i="7"/>
  <c r="S38" i="7"/>
  <c r="S40" i="7"/>
  <c r="S45" i="7"/>
  <c r="S51" i="7"/>
  <c r="S53" i="7"/>
  <c r="S33" i="7"/>
  <c r="S39" i="7"/>
  <c r="S43" i="7"/>
  <c r="S49" i="7"/>
  <c r="S56" i="7"/>
  <c r="S32" i="7"/>
  <c r="S52" i="7"/>
  <c r="S54" i="7"/>
  <c r="N60" i="7"/>
  <c r="R58" i="7"/>
  <c r="R87" i="7"/>
  <c r="Q59" i="7"/>
  <c r="Q60" i="7" s="1"/>
  <c r="K46" i="6"/>
  <c r="M46" i="6"/>
  <c r="E75" i="6"/>
  <c r="E79" i="6"/>
  <c r="E77" i="6"/>
  <c r="N65" i="6"/>
  <c r="I65" i="6"/>
  <c r="M65" i="6" s="1"/>
  <c r="C67" i="6"/>
  <c r="G67" i="6"/>
  <c r="C76" i="6"/>
  <c r="C74" i="6"/>
  <c r="C78" i="6"/>
  <c r="L67" i="6"/>
  <c r="K36" i="6"/>
  <c r="K47" i="6"/>
  <c r="M47" i="6"/>
  <c r="M36" i="6"/>
  <c r="K40" i="6"/>
  <c r="M40" i="6"/>
  <c r="M38" i="6"/>
  <c r="K37" i="6"/>
  <c r="M37" i="6"/>
  <c r="K35" i="6"/>
  <c r="M31" i="6"/>
  <c r="K67" i="6"/>
  <c r="K44" i="6"/>
  <c r="M44" i="6"/>
  <c r="K43" i="6"/>
  <c r="K45" i="6"/>
  <c r="M45" i="6"/>
  <c r="K42" i="6"/>
  <c r="M30" i="6"/>
  <c r="I58" i="11" l="1"/>
  <c r="M58" i="11" s="1"/>
  <c r="C66" i="11"/>
  <c r="C70" i="11"/>
  <c r="C68" i="11"/>
  <c r="M34" i="11"/>
  <c r="K22" i="11"/>
  <c r="H40" i="11"/>
  <c r="K40" i="11" s="1"/>
  <c r="L40" i="11" s="1"/>
  <c r="M40" i="11"/>
  <c r="M33" i="11"/>
  <c r="E77" i="10"/>
  <c r="E80" i="10"/>
  <c r="I68" i="10"/>
  <c r="M68" i="10" s="1"/>
  <c r="N68" i="10"/>
  <c r="C70" i="10"/>
  <c r="D76" i="10"/>
  <c r="L70" i="10"/>
  <c r="D79" i="10"/>
  <c r="H70" i="10"/>
  <c r="D78" i="10"/>
  <c r="C80" i="10"/>
  <c r="G68" i="10"/>
  <c r="K68" i="10" s="1"/>
  <c r="E70" i="10"/>
  <c r="C77" i="10"/>
  <c r="L68" i="10"/>
  <c r="S88" i="9"/>
  <c r="O88" i="9"/>
  <c r="L76" i="9"/>
  <c r="I88" i="9"/>
  <c r="R102" i="9"/>
  <c r="I112" i="9" s="1"/>
  <c r="I115" i="9" s="1"/>
  <c r="R76" i="9"/>
  <c r="M76" i="9"/>
  <c r="I108" i="9"/>
  <c r="I107" i="9"/>
  <c r="I109" i="9"/>
  <c r="S36" i="8"/>
  <c r="L75" i="8"/>
  <c r="I114" i="8"/>
  <c r="R75" i="8"/>
  <c r="I87" i="8"/>
  <c r="S104" i="8"/>
  <c r="I115" i="8" s="1"/>
  <c r="I121" i="8" s="1"/>
  <c r="M75" i="8"/>
  <c r="I116" i="8"/>
  <c r="I113" i="8"/>
  <c r="J87" i="8"/>
  <c r="S75" i="8"/>
  <c r="T104" i="8"/>
  <c r="J115" i="8" s="1"/>
  <c r="J121" i="8" s="1"/>
  <c r="J114" i="8"/>
  <c r="N75" i="8"/>
  <c r="J116" i="8"/>
  <c r="O75" i="8"/>
  <c r="J113" i="8"/>
  <c r="S59" i="8"/>
  <c r="H109" i="7"/>
  <c r="H87" i="7"/>
  <c r="H108" i="7"/>
  <c r="Q103" i="7"/>
  <c r="H113" i="7" s="1"/>
  <c r="H116" i="7" s="1"/>
  <c r="H111" i="7"/>
  <c r="L80" i="7"/>
  <c r="M80" i="7"/>
  <c r="S46" i="7"/>
  <c r="S58" i="7"/>
  <c r="J108" i="7"/>
  <c r="N80" i="7"/>
  <c r="J87" i="7"/>
  <c r="S103" i="7"/>
  <c r="J113" i="7" s="1"/>
  <c r="J116" i="7" s="1"/>
  <c r="J111" i="7"/>
  <c r="O80" i="7"/>
  <c r="J109" i="7"/>
  <c r="R59" i="7"/>
  <c r="R60" i="7" s="1"/>
  <c r="S35" i="7"/>
  <c r="E74" i="6"/>
  <c r="E78" i="6"/>
  <c r="N67" i="6"/>
  <c r="I67" i="6"/>
  <c r="M67" i="6" s="1"/>
  <c r="E76" i="6"/>
  <c r="C76" i="10" l="1"/>
  <c r="C79" i="10"/>
  <c r="G70" i="10"/>
  <c r="C78" i="10"/>
  <c r="K70" i="10"/>
  <c r="I70" i="10"/>
  <c r="M70" i="10" s="1"/>
  <c r="N70" i="10"/>
  <c r="E78" i="10"/>
  <c r="E76" i="10"/>
  <c r="E79" i="10"/>
  <c r="L88" i="9"/>
  <c r="R88" i="9"/>
  <c r="M88" i="9"/>
  <c r="N88" i="9"/>
  <c r="O87" i="8"/>
  <c r="S87" i="8"/>
  <c r="N87" i="8"/>
  <c r="L87" i="8"/>
  <c r="R87" i="8"/>
  <c r="M87" i="8"/>
  <c r="N87" i="7"/>
  <c r="S87" i="7"/>
  <c r="O87" i="7"/>
  <c r="Q87" i="7"/>
  <c r="M87" i="7"/>
  <c r="L87" i="7"/>
  <c r="S59" i="7"/>
  <c r="S60" i="7" s="1"/>
  <c r="G7" i="5" l="1"/>
  <c r="H7" i="5"/>
  <c r="I7" i="5"/>
  <c r="J7" i="5"/>
  <c r="I8" i="5"/>
  <c r="G9" i="5"/>
  <c r="H9" i="5" s="1"/>
  <c r="I9" i="5"/>
  <c r="J9" i="5" s="1"/>
  <c r="G10" i="5"/>
  <c r="H10" i="5" s="1"/>
  <c r="I10" i="5"/>
  <c r="J10" i="5"/>
  <c r="G11" i="5"/>
  <c r="H11" i="5" s="1"/>
  <c r="I11" i="5"/>
  <c r="J11" i="5" s="1"/>
  <c r="G12" i="5"/>
  <c r="H12" i="5"/>
  <c r="I12" i="5"/>
  <c r="J12" i="5"/>
  <c r="B13" i="5"/>
  <c r="C13" i="5"/>
  <c r="G13" i="5" s="1"/>
  <c r="H13" i="5" s="1"/>
  <c r="D13" i="5"/>
  <c r="G15" i="5"/>
  <c r="H15" i="5" s="1"/>
  <c r="I15" i="5"/>
  <c r="J15" i="5" s="1"/>
  <c r="G16" i="5"/>
  <c r="H16" i="5" s="1"/>
  <c r="I16" i="5"/>
  <c r="J16" i="5" s="1"/>
  <c r="G17" i="5"/>
  <c r="H17" i="5" s="1"/>
  <c r="I17" i="5"/>
  <c r="J17" i="5" s="1"/>
  <c r="G18" i="5"/>
  <c r="H18" i="5" s="1"/>
  <c r="I18" i="5"/>
  <c r="J18" i="5" s="1"/>
  <c r="G19" i="5"/>
  <c r="H19" i="5" s="1"/>
  <c r="I19" i="5"/>
  <c r="J19" i="5" s="1"/>
  <c r="G20" i="5"/>
  <c r="I20" i="5"/>
  <c r="J20" i="5" s="1"/>
  <c r="G21" i="5"/>
  <c r="H21" i="5" s="1"/>
  <c r="I21" i="5"/>
  <c r="J21" i="5" s="1"/>
  <c r="G22" i="5"/>
  <c r="H22" i="5" s="1"/>
  <c r="I22" i="5"/>
  <c r="J22" i="5" s="1"/>
  <c r="B23" i="5"/>
  <c r="G83" i="5" s="1"/>
  <c r="C23" i="5"/>
  <c r="G23" i="5" s="1"/>
  <c r="H23" i="5" s="1"/>
  <c r="D23" i="5"/>
  <c r="I80" i="5" s="1"/>
  <c r="G28" i="5"/>
  <c r="H28" i="5" s="1"/>
  <c r="I28" i="5"/>
  <c r="J28" i="5"/>
  <c r="G30" i="5"/>
  <c r="H30" i="5" s="1"/>
  <c r="I30" i="5"/>
  <c r="J30" i="5" s="1"/>
  <c r="I31" i="5"/>
  <c r="H33" i="5"/>
  <c r="I33" i="5"/>
  <c r="J33" i="5" s="1"/>
  <c r="G34" i="5"/>
  <c r="H34" i="5"/>
  <c r="I34" i="5"/>
  <c r="J34" i="5" s="1"/>
  <c r="B35" i="5"/>
  <c r="C35" i="5"/>
  <c r="H102" i="5" s="1"/>
  <c r="D35" i="5"/>
  <c r="I118" i="5" s="1"/>
  <c r="G35" i="5"/>
  <c r="H35" i="5" s="1"/>
  <c r="G38" i="5"/>
  <c r="H38" i="5" s="1"/>
  <c r="I38" i="5"/>
  <c r="J38" i="5" s="1"/>
  <c r="I39" i="5"/>
  <c r="G40" i="5"/>
  <c r="H40" i="5" s="1"/>
  <c r="I40" i="5"/>
  <c r="J40" i="5"/>
  <c r="B41" i="5"/>
  <c r="C41" i="5"/>
  <c r="G41" i="5" s="1"/>
  <c r="H41" i="5" s="1"/>
  <c r="D41" i="5"/>
  <c r="G43" i="5"/>
  <c r="H43" i="5" s="1"/>
  <c r="I43" i="5"/>
  <c r="J43" i="5" s="1"/>
  <c r="G44" i="5"/>
  <c r="H44" i="5" s="1"/>
  <c r="I44" i="5"/>
  <c r="J44" i="5"/>
  <c r="G45" i="5"/>
  <c r="H45" i="5" s="1"/>
  <c r="I45" i="5"/>
  <c r="J45" i="5" s="1"/>
  <c r="I46" i="5"/>
  <c r="G47" i="5"/>
  <c r="H47" i="5" s="1"/>
  <c r="B48" i="5"/>
  <c r="G81" i="5" s="1"/>
  <c r="C48" i="5"/>
  <c r="D48" i="5"/>
  <c r="G56" i="5"/>
  <c r="H56" i="5" s="1"/>
  <c r="I56" i="5"/>
  <c r="J56" i="5" s="1"/>
  <c r="L56" i="5"/>
  <c r="M56" i="5"/>
  <c r="N56" i="5"/>
  <c r="G57" i="5"/>
  <c r="H57" i="5"/>
  <c r="I57" i="5"/>
  <c r="J57" i="5" s="1"/>
  <c r="L57" i="5"/>
  <c r="M57" i="5"/>
  <c r="N57" i="5"/>
  <c r="B58" i="5"/>
  <c r="C58" i="5"/>
  <c r="D58" i="5"/>
  <c r="G58" i="5"/>
  <c r="H58" i="5" s="1"/>
  <c r="L58" i="5"/>
  <c r="M58" i="5"/>
  <c r="G60" i="5"/>
  <c r="H60" i="5" s="1"/>
  <c r="I60" i="5"/>
  <c r="J60" i="5" s="1"/>
  <c r="L60" i="5"/>
  <c r="M60" i="5"/>
  <c r="N60" i="5"/>
  <c r="G61" i="5"/>
  <c r="H61" i="5" s="1"/>
  <c r="I61" i="5"/>
  <c r="J61" i="5" s="1"/>
  <c r="L61" i="5"/>
  <c r="M61" i="5"/>
  <c r="N61" i="5"/>
  <c r="G63" i="5"/>
  <c r="H63" i="5" s="1"/>
  <c r="I63" i="5"/>
  <c r="J63" i="5" s="1"/>
  <c r="L63" i="5"/>
  <c r="M63" i="5"/>
  <c r="N63" i="5"/>
  <c r="G64" i="5"/>
  <c r="H64" i="5" s="1"/>
  <c r="I64" i="5"/>
  <c r="L64" i="5"/>
  <c r="M64" i="5"/>
  <c r="N64" i="5"/>
  <c r="G65" i="5"/>
  <c r="I65" i="5"/>
  <c r="J65" i="5" s="1"/>
  <c r="L65" i="5"/>
  <c r="M65" i="5"/>
  <c r="N65" i="5"/>
  <c r="B66" i="5"/>
  <c r="C66" i="5"/>
  <c r="M66" i="5" s="1"/>
  <c r="G66" i="5"/>
  <c r="H66" i="5" s="1"/>
  <c r="L66" i="5"/>
  <c r="G68" i="5"/>
  <c r="H68" i="5"/>
  <c r="I68" i="5"/>
  <c r="J68" i="5" s="1"/>
  <c r="L68" i="5"/>
  <c r="M68" i="5"/>
  <c r="N68" i="5"/>
  <c r="B70" i="5"/>
  <c r="B74" i="5" s="1"/>
  <c r="G72" i="5"/>
  <c r="H72" i="5" s="1"/>
  <c r="I72" i="5"/>
  <c r="J72" i="5" s="1"/>
  <c r="L72" i="5"/>
  <c r="M72" i="5"/>
  <c r="N72" i="5"/>
  <c r="G80" i="5"/>
  <c r="H80" i="5"/>
  <c r="H81" i="5"/>
  <c r="C80" i="5" s="1"/>
  <c r="G84" i="5"/>
  <c r="H84" i="5"/>
  <c r="G88" i="5"/>
  <c r="H88" i="5"/>
  <c r="I88" i="5"/>
  <c r="D88" i="5" s="1"/>
  <c r="G89" i="5"/>
  <c r="H89" i="5"/>
  <c r="I89" i="5"/>
  <c r="G91" i="5"/>
  <c r="H91" i="5"/>
  <c r="I91" i="5"/>
  <c r="C91" i="5"/>
  <c r="G92" i="5"/>
  <c r="H92" i="5"/>
  <c r="I92" i="5"/>
  <c r="G94" i="5"/>
  <c r="B94" i="5" s="1"/>
  <c r="H94" i="5"/>
  <c r="I94" i="5"/>
  <c r="G95" i="5"/>
  <c r="H95" i="5"/>
  <c r="I95" i="5"/>
  <c r="G97" i="5"/>
  <c r="H97" i="5"/>
  <c r="I97" i="5"/>
  <c r="I101" i="5"/>
  <c r="G104" i="5"/>
  <c r="B104" i="5" s="1"/>
  <c r="H104" i="5"/>
  <c r="C104" i="5"/>
  <c r="G105" i="5"/>
  <c r="H105" i="5"/>
  <c r="I105" i="5"/>
  <c r="G108" i="5"/>
  <c r="B108" i="5" s="1"/>
  <c r="G109" i="5"/>
  <c r="H109" i="5"/>
  <c r="I109" i="5"/>
  <c r="G112" i="5"/>
  <c r="H112" i="5"/>
  <c r="I112" i="5"/>
  <c r="G118" i="5"/>
  <c r="G120" i="5"/>
  <c r="H120" i="5"/>
  <c r="G123" i="5"/>
  <c r="H123" i="5"/>
  <c r="G126" i="5"/>
  <c r="B126" i="5" s="1"/>
  <c r="G139" i="5" s="1"/>
  <c r="B138" i="5" s="1"/>
  <c r="H126" i="5"/>
  <c r="C126" i="5" s="1"/>
  <c r="H139" i="5" s="1"/>
  <c r="C138" i="5" s="1"/>
  <c r="G7" i="3"/>
  <c r="H7" i="3" s="1"/>
  <c r="I7" i="3"/>
  <c r="J7" i="3"/>
  <c r="G8" i="3"/>
  <c r="H8" i="3" s="1"/>
  <c r="I8" i="3"/>
  <c r="J8" i="3" s="1"/>
  <c r="G9" i="3"/>
  <c r="H9" i="3"/>
  <c r="I9" i="3"/>
  <c r="J9" i="3" s="1"/>
  <c r="G10" i="3"/>
  <c r="H10" i="3"/>
  <c r="I10" i="3"/>
  <c r="J10" i="3" s="1"/>
  <c r="G11" i="3"/>
  <c r="I11" i="3"/>
  <c r="J11" i="3"/>
  <c r="B12" i="3"/>
  <c r="C12" i="3"/>
  <c r="D12" i="3"/>
  <c r="I12" i="3"/>
  <c r="J12" i="3" s="1"/>
  <c r="G14" i="3"/>
  <c r="H14" i="3" s="1"/>
  <c r="I14" i="3"/>
  <c r="J14" i="3" s="1"/>
  <c r="G15" i="3"/>
  <c r="H15" i="3" s="1"/>
  <c r="I15" i="3"/>
  <c r="G16" i="3"/>
  <c r="H16" i="3" s="1"/>
  <c r="I16" i="3"/>
  <c r="J16" i="3" s="1"/>
  <c r="G17" i="3"/>
  <c r="H17" i="3" s="1"/>
  <c r="I17" i="3"/>
  <c r="J17" i="3" s="1"/>
  <c r="G18" i="3"/>
  <c r="I18" i="3"/>
  <c r="J18" i="3" s="1"/>
  <c r="G19" i="3"/>
  <c r="H19" i="3" s="1"/>
  <c r="I19" i="3"/>
  <c r="J19" i="3" s="1"/>
  <c r="G20" i="3"/>
  <c r="H20" i="3" s="1"/>
  <c r="I20" i="3"/>
  <c r="J20" i="3" s="1"/>
  <c r="G21" i="3"/>
  <c r="H21" i="3" s="1"/>
  <c r="I21" i="3"/>
  <c r="J21" i="3" s="1"/>
  <c r="G22" i="3"/>
  <c r="H22" i="3"/>
  <c r="I22" i="3"/>
  <c r="J22" i="3" s="1"/>
  <c r="B23" i="3"/>
  <c r="C23" i="3"/>
  <c r="D23" i="3"/>
  <c r="I73" i="3" s="1"/>
  <c r="G23" i="3"/>
  <c r="H23" i="3" s="1"/>
  <c r="I28" i="3"/>
  <c r="J28" i="3"/>
  <c r="G29" i="3"/>
  <c r="I29" i="3"/>
  <c r="J29" i="3" s="1"/>
  <c r="G30" i="3"/>
  <c r="H30" i="3" s="1"/>
  <c r="I30" i="3"/>
  <c r="J30" i="3"/>
  <c r="B31" i="3"/>
  <c r="C31" i="3"/>
  <c r="D31" i="3"/>
  <c r="I119" i="3" s="1"/>
  <c r="D119" i="3" s="1"/>
  <c r="I132" i="3" s="1"/>
  <c r="D131" i="3" s="1"/>
  <c r="I31" i="3"/>
  <c r="J31" i="3" s="1"/>
  <c r="G33" i="3"/>
  <c r="H33" i="3" s="1"/>
  <c r="I33" i="3"/>
  <c r="J33" i="3" s="1"/>
  <c r="G34" i="3"/>
  <c r="H34" i="3" s="1"/>
  <c r="B35" i="3"/>
  <c r="C35" i="3"/>
  <c r="D35" i="3"/>
  <c r="I95" i="3" s="1"/>
  <c r="G35" i="3"/>
  <c r="H35" i="3" s="1"/>
  <c r="G37" i="3"/>
  <c r="H37" i="3" s="1"/>
  <c r="I37" i="3"/>
  <c r="J37" i="3" s="1"/>
  <c r="G38" i="3"/>
  <c r="I38" i="3"/>
  <c r="J38" i="3" s="1"/>
  <c r="G39" i="3"/>
  <c r="H39" i="3" s="1"/>
  <c r="I39" i="3"/>
  <c r="J39" i="3"/>
  <c r="G40" i="3"/>
  <c r="H40" i="3" s="1"/>
  <c r="I40" i="3"/>
  <c r="J40" i="3" s="1"/>
  <c r="B41" i="3"/>
  <c r="C41" i="3"/>
  <c r="H74" i="3" s="1"/>
  <c r="D41" i="3"/>
  <c r="I77" i="3" s="1"/>
  <c r="B42" i="3"/>
  <c r="C42" i="3"/>
  <c r="G42" i="3"/>
  <c r="H42" i="3" s="1"/>
  <c r="C44" i="3"/>
  <c r="M28" i="3" s="1"/>
  <c r="G49" i="3"/>
  <c r="H49" i="3" s="1"/>
  <c r="I49" i="3"/>
  <c r="J49" i="3"/>
  <c r="L49" i="3"/>
  <c r="M49" i="3"/>
  <c r="N49" i="3"/>
  <c r="G50" i="3"/>
  <c r="H50" i="3" s="1"/>
  <c r="I50" i="3"/>
  <c r="J50" i="3" s="1"/>
  <c r="L50" i="3"/>
  <c r="M50" i="3"/>
  <c r="N50" i="3"/>
  <c r="B51" i="3"/>
  <c r="B55" i="3" s="1"/>
  <c r="C51" i="3"/>
  <c r="C55" i="3" s="1"/>
  <c r="D51" i="3"/>
  <c r="I51" i="3"/>
  <c r="J51" i="3" s="1"/>
  <c r="L51" i="3"/>
  <c r="N51" i="3"/>
  <c r="G53" i="3"/>
  <c r="H53" i="3" s="1"/>
  <c r="I53" i="3"/>
  <c r="J53" i="3"/>
  <c r="L53" i="3"/>
  <c r="M53" i="3"/>
  <c r="N53" i="3"/>
  <c r="G54" i="3"/>
  <c r="H54" i="3" s="1"/>
  <c r="I54" i="3"/>
  <c r="J54" i="3" s="1"/>
  <c r="L54" i="3"/>
  <c r="M54" i="3"/>
  <c r="N54" i="3"/>
  <c r="D55" i="3"/>
  <c r="N55" i="3"/>
  <c r="G57" i="3"/>
  <c r="H57" i="3" s="1"/>
  <c r="I57" i="3"/>
  <c r="J57" i="3"/>
  <c r="L57" i="3"/>
  <c r="M57" i="3"/>
  <c r="N57" i="3"/>
  <c r="G58" i="3"/>
  <c r="H58" i="3" s="1"/>
  <c r="I58" i="3"/>
  <c r="J58" i="3" s="1"/>
  <c r="L58" i="3"/>
  <c r="M58" i="3"/>
  <c r="N58" i="3"/>
  <c r="D59" i="3"/>
  <c r="N59" i="3"/>
  <c r="G61" i="3"/>
  <c r="H61" i="3" s="1"/>
  <c r="I61" i="3"/>
  <c r="J61" i="3" s="1"/>
  <c r="L61" i="3"/>
  <c r="M61" i="3"/>
  <c r="N61" i="3"/>
  <c r="D63" i="3"/>
  <c r="D67" i="3" s="1"/>
  <c r="N63" i="3"/>
  <c r="G65" i="3"/>
  <c r="H65" i="3" s="1"/>
  <c r="I65" i="3"/>
  <c r="J65" i="3" s="1"/>
  <c r="L65" i="3"/>
  <c r="M65" i="3"/>
  <c r="N65" i="3"/>
  <c r="G73" i="3"/>
  <c r="H73" i="3"/>
  <c r="G74" i="3"/>
  <c r="G76" i="3"/>
  <c r="B76" i="3" s="1"/>
  <c r="H76" i="3"/>
  <c r="G77" i="3"/>
  <c r="G81" i="3"/>
  <c r="B81" i="3" s="1"/>
  <c r="H81" i="3"/>
  <c r="I81" i="3"/>
  <c r="G82" i="3"/>
  <c r="H82" i="3"/>
  <c r="C81" i="3" s="1"/>
  <c r="I82" i="3"/>
  <c r="D81" i="3" s="1"/>
  <c r="G84" i="3"/>
  <c r="H84" i="3"/>
  <c r="I84" i="3"/>
  <c r="G85" i="3"/>
  <c r="H85" i="3"/>
  <c r="I85" i="3"/>
  <c r="G87" i="3"/>
  <c r="H87" i="3"/>
  <c r="I87" i="3"/>
  <c r="D87" i="3"/>
  <c r="G88" i="3"/>
  <c r="B87" i="3" s="1"/>
  <c r="H88" i="3"/>
  <c r="I88" i="3"/>
  <c r="G90" i="3"/>
  <c r="H90" i="3"/>
  <c r="I90" i="3"/>
  <c r="G94" i="3"/>
  <c r="H94" i="3"/>
  <c r="H95" i="3"/>
  <c r="I97" i="3"/>
  <c r="D97" i="3" s="1"/>
  <c r="G98" i="3"/>
  <c r="H98" i="3"/>
  <c r="I98" i="3"/>
  <c r="I101" i="3"/>
  <c r="D101" i="3" s="1"/>
  <c r="G102" i="3"/>
  <c r="H102" i="3"/>
  <c r="I102" i="3"/>
  <c r="G105" i="3"/>
  <c r="H105" i="3"/>
  <c r="I105" i="3"/>
  <c r="G111" i="3"/>
  <c r="H111" i="3"/>
  <c r="I113" i="3"/>
  <c r="H114" i="3"/>
  <c r="I116" i="3"/>
  <c r="H119" i="3"/>
  <c r="C119" i="3" s="1"/>
  <c r="H132" i="3" s="1"/>
  <c r="C131" i="3" s="1"/>
  <c r="G8" i="2"/>
  <c r="H8" i="2" s="1"/>
  <c r="I8" i="2"/>
  <c r="J8" i="2" s="1"/>
  <c r="G9" i="2"/>
  <c r="I9" i="2"/>
  <c r="J9" i="2" s="1"/>
  <c r="G10" i="2"/>
  <c r="H10" i="2"/>
  <c r="I10" i="2"/>
  <c r="J10" i="2" s="1"/>
  <c r="G11" i="2"/>
  <c r="I11" i="2"/>
  <c r="J11" i="2"/>
  <c r="B12" i="2"/>
  <c r="C12" i="2"/>
  <c r="D12" i="2"/>
  <c r="G13" i="2"/>
  <c r="I13" i="2"/>
  <c r="G14" i="2"/>
  <c r="H14" i="2"/>
  <c r="I14" i="2"/>
  <c r="J14" i="2" s="1"/>
  <c r="G15" i="2"/>
  <c r="H15" i="2"/>
  <c r="I15" i="2"/>
  <c r="J15" i="2" s="1"/>
  <c r="G16" i="2"/>
  <c r="H16" i="2" s="1"/>
  <c r="I16" i="2"/>
  <c r="J16" i="2" s="1"/>
  <c r="G17" i="2"/>
  <c r="H17" i="2" s="1"/>
  <c r="I17" i="2"/>
  <c r="J17" i="2"/>
  <c r="G18" i="2"/>
  <c r="H18" i="2" s="1"/>
  <c r="I18" i="2"/>
  <c r="J18" i="2" s="1"/>
  <c r="G19" i="2"/>
  <c r="H19" i="2" s="1"/>
  <c r="I19" i="2"/>
  <c r="J19" i="2" s="1"/>
  <c r="G20" i="2"/>
  <c r="H20" i="2" s="1"/>
  <c r="I20" i="2"/>
  <c r="J20" i="2"/>
  <c r="G21" i="2"/>
  <c r="H21" i="2" s="1"/>
  <c r="I21" i="2"/>
  <c r="J21" i="2" s="1"/>
  <c r="G22" i="2"/>
  <c r="H22" i="2" s="1"/>
  <c r="I22" i="2"/>
  <c r="J22" i="2"/>
  <c r="B23" i="2"/>
  <c r="C23" i="2"/>
  <c r="D23" i="2"/>
  <c r="B24" i="2"/>
  <c r="M11" i="2" s="1"/>
  <c r="G30" i="2"/>
  <c r="H30" i="2" s="1"/>
  <c r="I30" i="2"/>
  <c r="J30" i="2" s="1"/>
  <c r="G32" i="2"/>
  <c r="H32" i="2" s="1"/>
  <c r="I32" i="2"/>
  <c r="J32" i="2"/>
  <c r="G33" i="2"/>
  <c r="H33" i="2" s="1"/>
  <c r="I33" i="2"/>
  <c r="J33" i="2" s="1"/>
  <c r="B34" i="2"/>
  <c r="G100" i="2" s="1"/>
  <c r="C34" i="2"/>
  <c r="I34" i="2" s="1"/>
  <c r="J34" i="2" s="1"/>
  <c r="D34" i="2"/>
  <c r="I35" i="2"/>
  <c r="G36" i="2"/>
  <c r="H36" i="2"/>
  <c r="I36" i="2"/>
  <c r="J36" i="2" s="1"/>
  <c r="G37" i="2"/>
  <c r="I37" i="2"/>
  <c r="J37" i="2"/>
  <c r="B38" i="2"/>
  <c r="C38" i="2"/>
  <c r="D38" i="2"/>
  <c r="I39" i="2"/>
  <c r="G40" i="2"/>
  <c r="H40" i="2" s="1"/>
  <c r="I40" i="2"/>
  <c r="J40" i="2" s="1"/>
  <c r="G41" i="2"/>
  <c r="I41" i="2"/>
  <c r="J41" i="2" s="1"/>
  <c r="I42" i="2"/>
  <c r="G43" i="2"/>
  <c r="H43" i="2"/>
  <c r="I43" i="2"/>
  <c r="J43" i="2" s="1"/>
  <c r="G44" i="2"/>
  <c r="H44" i="2"/>
  <c r="I44" i="2"/>
  <c r="J44" i="2" s="1"/>
  <c r="I45" i="2"/>
  <c r="B46" i="2"/>
  <c r="C46" i="2"/>
  <c r="C49" i="2" s="1"/>
  <c r="D46" i="2"/>
  <c r="B49" i="2"/>
  <c r="M32" i="2" s="1"/>
  <c r="G54" i="2"/>
  <c r="H54" i="2" s="1"/>
  <c r="I54" i="2"/>
  <c r="J54" i="2" s="1"/>
  <c r="M54" i="2"/>
  <c r="N54" i="2"/>
  <c r="O54" i="2"/>
  <c r="G55" i="2"/>
  <c r="H55" i="2" s="1"/>
  <c r="I55" i="2"/>
  <c r="J55" i="2"/>
  <c r="M55" i="2"/>
  <c r="N55" i="2"/>
  <c r="O55" i="2"/>
  <c r="B56" i="2"/>
  <c r="M56" i="2" s="1"/>
  <c r="C56" i="2"/>
  <c r="O56" i="2"/>
  <c r="G57" i="2"/>
  <c r="H57" i="2" s="1"/>
  <c r="I57" i="2"/>
  <c r="J57" i="2"/>
  <c r="M57" i="2"/>
  <c r="N57" i="2"/>
  <c r="O57" i="2"/>
  <c r="G58" i="2"/>
  <c r="H58" i="2" s="1"/>
  <c r="I58" i="2"/>
  <c r="J58" i="2" s="1"/>
  <c r="M58" i="2"/>
  <c r="N58" i="2"/>
  <c r="O58" i="2"/>
  <c r="B59" i="2"/>
  <c r="M59" i="2" s="1"/>
  <c r="C59" i="2"/>
  <c r="N59" i="2" s="1"/>
  <c r="G59" i="2"/>
  <c r="H59" i="2" s="1"/>
  <c r="O59" i="2"/>
  <c r="B60" i="2"/>
  <c r="M60" i="2" s="1"/>
  <c r="C60" i="2"/>
  <c r="O60" i="2"/>
  <c r="I61" i="2"/>
  <c r="G62" i="2"/>
  <c r="H62" i="2"/>
  <c r="I62" i="2"/>
  <c r="J62" i="2"/>
  <c r="M62" i="2"/>
  <c r="N62" i="2"/>
  <c r="O62" i="2"/>
  <c r="G63" i="2"/>
  <c r="H63" i="2" s="1"/>
  <c r="I63" i="2"/>
  <c r="J63" i="2"/>
  <c r="M63" i="2"/>
  <c r="N63" i="2"/>
  <c r="O63" i="2"/>
  <c r="G64" i="2"/>
  <c r="H64" i="2" s="1"/>
  <c r="I64" i="2"/>
  <c r="J64" i="2"/>
  <c r="M64" i="2"/>
  <c r="N64" i="2"/>
  <c r="O64" i="2"/>
  <c r="B65" i="2"/>
  <c r="M65" i="2" s="1"/>
  <c r="C65" i="2"/>
  <c r="G65" i="2" s="1"/>
  <c r="H65" i="2" s="1"/>
  <c r="D65" i="2"/>
  <c r="N66" i="2"/>
  <c r="I67" i="2"/>
  <c r="G68" i="2"/>
  <c r="H68" i="2"/>
  <c r="I68" i="2"/>
  <c r="J68" i="2" s="1"/>
  <c r="M68" i="2"/>
  <c r="N68" i="2"/>
  <c r="O68" i="2"/>
  <c r="I69" i="2"/>
  <c r="C70" i="2"/>
  <c r="H112" i="2" s="1"/>
  <c r="G77" i="2"/>
  <c r="H77" i="2"/>
  <c r="G78" i="2"/>
  <c r="I78" i="2"/>
  <c r="G80" i="2"/>
  <c r="B80" i="2" s="1"/>
  <c r="H80" i="2"/>
  <c r="G81" i="2"/>
  <c r="I81" i="2"/>
  <c r="G86" i="2"/>
  <c r="H86" i="2"/>
  <c r="C86" i="2" s="1"/>
  <c r="I86" i="2"/>
  <c r="D86" i="2" s="1"/>
  <c r="G87" i="2"/>
  <c r="H87" i="2"/>
  <c r="I87" i="2"/>
  <c r="G89" i="2"/>
  <c r="H89" i="2"/>
  <c r="C89" i="2" s="1"/>
  <c r="I89" i="2"/>
  <c r="D89" i="2"/>
  <c r="G90" i="2"/>
  <c r="H90" i="2"/>
  <c r="I90" i="2"/>
  <c r="G92" i="2"/>
  <c r="H92" i="2"/>
  <c r="C92" i="2" s="1"/>
  <c r="I92" i="2"/>
  <c r="G93" i="2"/>
  <c r="H93" i="2"/>
  <c r="I93" i="2"/>
  <c r="G95" i="2"/>
  <c r="H95" i="2"/>
  <c r="I95" i="2"/>
  <c r="G99" i="2"/>
  <c r="I99" i="2"/>
  <c r="I100" i="2"/>
  <c r="G102" i="2"/>
  <c r="B102" i="2" s="1"/>
  <c r="I102" i="2"/>
  <c r="D102" i="2"/>
  <c r="G103" i="2"/>
  <c r="H103" i="2"/>
  <c r="I103" i="2"/>
  <c r="G106" i="2"/>
  <c r="I106" i="2"/>
  <c r="G107" i="2"/>
  <c r="H107" i="2"/>
  <c r="I107" i="2"/>
  <c r="G110" i="2"/>
  <c r="H110" i="2"/>
  <c r="I110" i="2"/>
  <c r="H115" i="2"/>
  <c r="I116" i="2"/>
  <c r="G118" i="2"/>
  <c r="I118" i="2"/>
  <c r="I119" i="2"/>
  <c r="G121" i="2"/>
  <c r="I121" i="2"/>
  <c r="I124" i="2"/>
  <c r="D124" i="2" s="1"/>
  <c r="I137" i="2" s="1"/>
  <c r="D136" i="2" s="1"/>
  <c r="I104" i="3" l="1"/>
  <c r="I107" i="3"/>
  <c r="N67" i="3"/>
  <c r="I110" i="3"/>
  <c r="D110" i="3" s="1"/>
  <c r="I123" i="3"/>
  <c r="D123" i="3" s="1"/>
  <c r="I129" i="3" s="1"/>
  <c r="D128" i="3" s="1"/>
  <c r="B59" i="3"/>
  <c r="L55" i="3"/>
  <c r="L12" i="3"/>
  <c r="C84" i="3"/>
  <c r="I74" i="3"/>
  <c r="I111" i="3"/>
  <c r="C87" i="3"/>
  <c r="B84" i="3"/>
  <c r="B73" i="3"/>
  <c r="G31" i="3"/>
  <c r="H31" i="3" s="1"/>
  <c r="D104" i="3"/>
  <c r="D73" i="3"/>
  <c r="C94" i="3"/>
  <c r="D84" i="3"/>
  <c r="G114" i="3"/>
  <c r="B24" i="3"/>
  <c r="L7" i="3" s="1"/>
  <c r="C24" i="3"/>
  <c r="H108" i="3" s="1"/>
  <c r="G130" i="5"/>
  <c r="B130" i="5" s="1"/>
  <c r="G136" i="5" s="1"/>
  <c r="B135" i="5" s="1"/>
  <c r="G114" i="5"/>
  <c r="G117" i="5"/>
  <c r="B117" i="5" s="1"/>
  <c r="B80" i="5"/>
  <c r="I83" i="5"/>
  <c r="G48" i="5"/>
  <c r="H48" i="5" s="1"/>
  <c r="B49" i="5"/>
  <c r="D24" i="5"/>
  <c r="N12" i="5" s="1"/>
  <c r="H101" i="5"/>
  <c r="C101" i="5" s="1"/>
  <c r="C88" i="5"/>
  <c r="C24" i="5"/>
  <c r="M13" i="5" s="1"/>
  <c r="I13" i="5"/>
  <c r="J13" i="5" s="1"/>
  <c r="D94" i="5"/>
  <c r="B88" i="5"/>
  <c r="H83" i="5"/>
  <c r="C83" i="5" s="1"/>
  <c r="L70" i="5"/>
  <c r="I41" i="5"/>
  <c r="J41" i="5" s="1"/>
  <c r="I23" i="5"/>
  <c r="J23" i="5" s="1"/>
  <c r="H121" i="5"/>
  <c r="C120" i="5" s="1"/>
  <c r="H118" i="5"/>
  <c r="H108" i="5"/>
  <c r="C108" i="5" s="1"/>
  <c r="B91" i="5"/>
  <c r="C70" i="5"/>
  <c r="C49" i="5"/>
  <c r="H128" i="2"/>
  <c r="C128" i="2" s="1"/>
  <c r="H134" i="2" s="1"/>
  <c r="C133" i="2" s="1"/>
  <c r="G113" i="2"/>
  <c r="B89" i="2"/>
  <c r="H81" i="2"/>
  <c r="M46" i="2"/>
  <c r="M41" i="2"/>
  <c r="M33" i="2"/>
  <c r="B99" i="2"/>
  <c r="M37" i="2"/>
  <c r="B106" i="2"/>
  <c r="B92" i="2"/>
  <c r="B66" i="2"/>
  <c r="B70" i="2" s="1"/>
  <c r="G70" i="2" s="1"/>
  <c r="H70" i="2" s="1"/>
  <c r="G46" i="2"/>
  <c r="H46" i="2" s="1"/>
  <c r="G23" i="2"/>
  <c r="H23" i="2" s="1"/>
  <c r="M12" i="2"/>
  <c r="C80" i="2"/>
  <c r="M34" i="2"/>
  <c r="M21" i="2"/>
  <c r="G124" i="2"/>
  <c r="B124" i="2" s="1"/>
  <c r="G137" i="2" s="1"/>
  <c r="B136" i="2" s="1"/>
  <c r="G119" i="2"/>
  <c r="B118" i="2" s="1"/>
  <c r="G116" i="2"/>
  <c r="D99" i="2"/>
  <c r="B86" i="2"/>
  <c r="H78" i="2"/>
  <c r="C77" i="2" s="1"/>
  <c r="B77" i="2"/>
  <c r="D49" i="2"/>
  <c r="M42" i="2"/>
  <c r="M38" i="2"/>
  <c r="M17" i="2"/>
  <c r="M18" i="5"/>
  <c r="D66" i="5"/>
  <c r="I58" i="5"/>
  <c r="J58" i="5" s="1"/>
  <c r="N58" i="5"/>
  <c r="I81" i="5"/>
  <c r="D49" i="5"/>
  <c r="D51" i="5" s="1"/>
  <c r="I84" i="5"/>
  <c r="D83" i="5" s="1"/>
  <c r="I48" i="5"/>
  <c r="J48" i="5" s="1"/>
  <c r="I121" i="5"/>
  <c r="I126" i="5"/>
  <c r="D126" i="5" s="1"/>
  <c r="I139" i="5" s="1"/>
  <c r="D138" i="5" s="1"/>
  <c r="I102" i="5"/>
  <c r="D101" i="5" s="1"/>
  <c r="I35" i="5"/>
  <c r="J35" i="5" s="1"/>
  <c r="D91" i="5"/>
  <c r="B51" i="5"/>
  <c r="G102" i="5"/>
  <c r="G101" i="5"/>
  <c r="G121" i="5"/>
  <c r="B120" i="5" s="1"/>
  <c r="M9" i="5"/>
  <c r="M17" i="5"/>
  <c r="H98" i="5"/>
  <c r="C97" i="5" s="1"/>
  <c r="H124" i="5"/>
  <c r="C123" i="5" s="1"/>
  <c r="M12" i="5"/>
  <c r="M16" i="5"/>
  <c r="M11" i="5"/>
  <c r="M15" i="5"/>
  <c r="M24" i="5"/>
  <c r="C94" i="5"/>
  <c r="B83" i="5"/>
  <c r="D80" i="5"/>
  <c r="I24" i="5"/>
  <c r="J24" i="5" s="1"/>
  <c r="B24" i="5"/>
  <c r="M10" i="5"/>
  <c r="C51" i="5"/>
  <c r="N7" i="5"/>
  <c r="G111" i="5"/>
  <c r="B111" i="5" s="1"/>
  <c r="L74" i="5"/>
  <c r="N23" i="5"/>
  <c r="N21" i="5"/>
  <c r="G55" i="3"/>
  <c r="H55" i="3" s="1"/>
  <c r="M55" i="3"/>
  <c r="I55" i="3"/>
  <c r="J55" i="3" s="1"/>
  <c r="C59" i="3"/>
  <c r="C73" i="3"/>
  <c r="G51" i="3"/>
  <c r="H51" i="3" s="1"/>
  <c r="M51" i="3"/>
  <c r="M21" i="3"/>
  <c r="M14" i="3"/>
  <c r="M18" i="3"/>
  <c r="G24" i="3"/>
  <c r="H24" i="3" s="1"/>
  <c r="I114" i="3"/>
  <c r="D113" i="3" s="1"/>
  <c r="G95" i="3"/>
  <c r="B94" i="3" s="1"/>
  <c r="I94" i="3"/>
  <c r="D94" i="3" s="1"/>
  <c r="H77" i="3"/>
  <c r="C76" i="3" s="1"/>
  <c r="M44" i="3"/>
  <c r="B44" i="3"/>
  <c r="D42" i="3"/>
  <c r="M41" i="3"/>
  <c r="M38" i="3"/>
  <c r="I35" i="3"/>
  <c r="J35" i="3" s="1"/>
  <c r="M33" i="3"/>
  <c r="L31" i="3"/>
  <c r="M29" i="3"/>
  <c r="I23" i="3"/>
  <c r="J23" i="3" s="1"/>
  <c r="L22" i="3"/>
  <c r="L9" i="3"/>
  <c r="G117" i="3"/>
  <c r="G91" i="3"/>
  <c r="B90" i="3" s="1"/>
  <c r="I76" i="3"/>
  <c r="D76" i="3" s="1"/>
  <c r="G44" i="3"/>
  <c r="H44" i="3" s="1"/>
  <c r="M39" i="3"/>
  <c r="M35" i="3"/>
  <c r="M30" i="3"/>
  <c r="D24" i="3"/>
  <c r="L19" i="3"/>
  <c r="L16" i="3"/>
  <c r="G12" i="3"/>
  <c r="H12" i="3" s="1"/>
  <c r="M34" i="3"/>
  <c r="M31" i="3"/>
  <c r="G119" i="3"/>
  <c r="B119" i="3" s="1"/>
  <c r="G132" i="3" s="1"/>
  <c r="B131" i="3" s="1"/>
  <c r="M42" i="3"/>
  <c r="M40" i="3"/>
  <c r="M37" i="3"/>
  <c r="L20" i="3"/>
  <c r="L17" i="3"/>
  <c r="D106" i="2"/>
  <c r="M66" i="2"/>
  <c r="G60" i="2"/>
  <c r="H60" i="2" s="1"/>
  <c r="H106" i="2"/>
  <c r="C106" i="2" s="1"/>
  <c r="H118" i="2"/>
  <c r="N60" i="2"/>
  <c r="H121" i="2"/>
  <c r="I60" i="2"/>
  <c r="J60" i="2" s="1"/>
  <c r="C24" i="2"/>
  <c r="N12" i="2" s="1"/>
  <c r="G12" i="2"/>
  <c r="H12" i="2" s="1"/>
  <c r="G56" i="2"/>
  <c r="H56" i="2" s="1"/>
  <c r="N56" i="2"/>
  <c r="I56" i="2"/>
  <c r="J56" i="2" s="1"/>
  <c r="N33" i="2"/>
  <c r="N37" i="2"/>
  <c r="N41" i="2"/>
  <c r="N42" i="2"/>
  <c r="N32" i="2"/>
  <c r="G49" i="2"/>
  <c r="H49" i="2" s="1"/>
  <c r="N30" i="2"/>
  <c r="N36" i="2"/>
  <c r="N40" i="2"/>
  <c r="N44" i="2"/>
  <c r="N45" i="2"/>
  <c r="N49" i="2"/>
  <c r="O43" i="2"/>
  <c r="O33" i="2"/>
  <c r="O37" i="2"/>
  <c r="O41" i="2"/>
  <c r="O42" i="2"/>
  <c r="O32" i="2"/>
  <c r="O40" i="2"/>
  <c r="H100" i="2"/>
  <c r="G38" i="2"/>
  <c r="H38" i="2" s="1"/>
  <c r="H99" i="2"/>
  <c r="H119" i="2"/>
  <c r="N38" i="2"/>
  <c r="O30" i="2"/>
  <c r="D24" i="2"/>
  <c r="O23" i="2" s="1"/>
  <c r="I77" i="2"/>
  <c r="D77" i="2" s="1"/>
  <c r="I23" i="2"/>
  <c r="J23" i="2" s="1"/>
  <c r="I80" i="2"/>
  <c r="D80" i="2" s="1"/>
  <c r="D92" i="2"/>
  <c r="D66" i="2"/>
  <c r="I65" i="2"/>
  <c r="J65" i="2" s="1"/>
  <c r="O65" i="2"/>
  <c r="N46" i="2"/>
  <c r="O44" i="2"/>
  <c r="N43" i="2"/>
  <c r="O38" i="2"/>
  <c r="I12" i="2"/>
  <c r="J12" i="2" s="1"/>
  <c r="D118" i="2"/>
  <c r="H102" i="2"/>
  <c r="C102" i="2" s="1"/>
  <c r="O49" i="2"/>
  <c r="I38" i="2"/>
  <c r="J38" i="2" s="1"/>
  <c r="O36" i="2"/>
  <c r="G34" i="2"/>
  <c r="H34" i="2" s="1"/>
  <c r="H116" i="2"/>
  <c r="C115" i="2" s="1"/>
  <c r="H124" i="2"/>
  <c r="C124" i="2" s="1"/>
  <c r="H137" i="2" s="1"/>
  <c r="C136" i="2" s="1"/>
  <c r="N34" i="2"/>
  <c r="M8" i="2"/>
  <c r="M16" i="2"/>
  <c r="M20" i="2"/>
  <c r="G122" i="2"/>
  <c r="B121" i="2" s="1"/>
  <c r="M10" i="2"/>
  <c r="M15" i="2"/>
  <c r="M19" i="2"/>
  <c r="M9" i="2"/>
  <c r="M14" i="2"/>
  <c r="M18" i="2"/>
  <c r="M22" i="2"/>
  <c r="M24" i="2"/>
  <c r="G96" i="2"/>
  <c r="B95" i="2" s="1"/>
  <c r="M23" i="2"/>
  <c r="M43" i="2"/>
  <c r="H109" i="2"/>
  <c r="C109" i="2" s="1"/>
  <c r="N70" i="2"/>
  <c r="N65" i="2"/>
  <c r="I59" i="2"/>
  <c r="J59" i="2" s="1"/>
  <c r="M49" i="2"/>
  <c r="O46" i="2"/>
  <c r="I46" i="2"/>
  <c r="J46" i="2" s="1"/>
  <c r="M45" i="2"/>
  <c r="M44" i="2"/>
  <c r="M40" i="2"/>
  <c r="M36" i="2"/>
  <c r="M30" i="2"/>
  <c r="N23" i="2"/>
  <c r="M24" i="3" l="1"/>
  <c r="M9" i="3"/>
  <c r="M11" i="3"/>
  <c r="L23" i="3"/>
  <c r="L10" i="3"/>
  <c r="L11" i="3"/>
  <c r="L15" i="3"/>
  <c r="L24" i="3"/>
  <c r="H117" i="3"/>
  <c r="M16" i="3"/>
  <c r="M20" i="3"/>
  <c r="M22" i="3"/>
  <c r="M8" i="3"/>
  <c r="M23" i="3"/>
  <c r="B113" i="3"/>
  <c r="L59" i="3"/>
  <c r="B63" i="3"/>
  <c r="G97" i="3"/>
  <c r="B97" i="3" s="1"/>
  <c r="G116" i="3"/>
  <c r="B116" i="3" s="1"/>
  <c r="G101" i="3"/>
  <c r="B101" i="3" s="1"/>
  <c r="G113" i="3"/>
  <c r="M12" i="3"/>
  <c r="M19" i="3"/>
  <c r="M7" i="3"/>
  <c r="L14" i="3"/>
  <c r="L8" i="3"/>
  <c r="L21" i="3"/>
  <c r="L18" i="3"/>
  <c r="G108" i="3"/>
  <c r="H91" i="3"/>
  <c r="C90" i="3" s="1"/>
  <c r="M10" i="3"/>
  <c r="M17" i="3"/>
  <c r="M15" i="3"/>
  <c r="G70" i="5"/>
  <c r="H70" i="5" s="1"/>
  <c r="C74" i="5"/>
  <c r="N9" i="5"/>
  <c r="N8" i="5"/>
  <c r="N13" i="5"/>
  <c r="N17" i="5"/>
  <c r="M22" i="5"/>
  <c r="H115" i="5"/>
  <c r="M8" i="5"/>
  <c r="M23" i="5"/>
  <c r="N10" i="5"/>
  <c r="N19" i="5"/>
  <c r="N22" i="5"/>
  <c r="N24" i="5"/>
  <c r="N11" i="5"/>
  <c r="N15" i="5"/>
  <c r="I98" i="5"/>
  <c r="D97" i="5" s="1"/>
  <c r="I115" i="5"/>
  <c r="I124" i="5"/>
  <c r="M70" i="5"/>
  <c r="N18" i="5"/>
  <c r="N20" i="5"/>
  <c r="N16" i="5"/>
  <c r="M21" i="5"/>
  <c r="M19" i="5"/>
  <c r="G24" i="5"/>
  <c r="H24" i="5" s="1"/>
  <c r="M7" i="5"/>
  <c r="M20" i="5"/>
  <c r="B101" i="5"/>
  <c r="G49" i="5"/>
  <c r="H49" i="5" s="1"/>
  <c r="G66" i="2"/>
  <c r="H66" i="2" s="1"/>
  <c r="O45" i="2"/>
  <c r="I49" i="2"/>
  <c r="J49" i="2" s="1"/>
  <c r="O34" i="2"/>
  <c r="N34" i="5"/>
  <c r="N41" i="5"/>
  <c r="N47" i="5"/>
  <c r="N30" i="5"/>
  <c r="N33" i="5"/>
  <c r="N38" i="5"/>
  <c r="N45" i="5"/>
  <c r="N28" i="5"/>
  <c r="N40" i="5"/>
  <c r="N44" i="5"/>
  <c r="I51" i="5"/>
  <c r="J51" i="5" s="1"/>
  <c r="N51" i="5"/>
  <c r="N43" i="5"/>
  <c r="N46" i="5"/>
  <c r="N31" i="5"/>
  <c r="N39" i="5"/>
  <c r="N35" i="5"/>
  <c r="N48" i="5"/>
  <c r="L28" i="5"/>
  <c r="L35" i="5"/>
  <c r="L40" i="5"/>
  <c r="L44" i="5"/>
  <c r="L48" i="5"/>
  <c r="L51" i="5"/>
  <c r="L43" i="5"/>
  <c r="L34" i="5"/>
  <c r="L47" i="5"/>
  <c r="L33" i="5"/>
  <c r="L38" i="5"/>
  <c r="L45" i="5"/>
  <c r="L30" i="5"/>
  <c r="L7" i="5"/>
  <c r="L8" i="5"/>
  <c r="L12" i="5"/>
  <c r="L16" i="5"/>
  <c r="G115" i="5"/>
  <c r="B114" i="5" s="1"/>
  <c r="L11" i="5"/>
  <c r="L15" i="5"/>
  <c r="L19" i="5"/>
  <c r="L22" i="5"/>
  <c r="L24" i="5"/>
  <c r="L10" i="5"/>
  <c r="L18" i="5"/>
  <c r="L21" i="5"/>
  <c r="L20" i="5"/>
  <c r="G124" i="5"/>
  <c r="B123" i="5" s="1"/>
  <c r="L17" i="5"/>
  <c r="L23" i="5"/>
  <c r="G98" i="5"/>
  <c r="B97" i="5" s="1"/>
  <c r="L9" i="5"/>
  <c r="I120" i="5"/>
  <c r="D120" i="5" s="1"/>
  <c r="I66" i="5"/>
  <c r="J66" i="5" s="1"/>
  <c r="N66" i="5"/>
  <c r="I104" i="5"/>
  <c r="D104" i="5" s="1"/>
  <c r="I108" i="5"/>
  <c r="D108" i="5" s="1"/>
  <c r="D70" i="5"/>
  <c r="I123" i="5"/>
  <c r="D123" i="5" s="1"/>
  <c r="L13" i="5"/>
  <c r="I49" i="5"/>
  <c r="J49" i="5" s="1"/>
  <c r="N49" i="5"/>
  <c r="M30" i="5"/>
  <c r="M33" i="5"/>
  <c r="M38" i="5"/>
  <c r="M45" i="5"/>
  <c r="G51" i="5"/>
  <c r="H51" i="5" s="1"/>
  <c r="M28" i="5"/>
  <c r="M35" i="5"/>
  <c r="M40" i="5"/>
  <c r="M44" i="5"/>
  <c r="M48" i="5"/>
  <c r="M51" i="5"/>
  <c r="M43" i="5"/>
  <c r="M34" i="5"/>
  <c r="M47" i="5"/>
  <c r="M49" i="5"/>
  <c r="M41" i="5"/>
  <c r="L41" i="5"/>
  <c r="L49" i="5"/>
  <c r="N9" i="3"/>
  <c r="N15" i="3"/>
  <c r="N18" i="3"/>
  <c r="N22" i="3"/>
  <c r="I24" i="3"/>
  <c r="J24" i="3" s="1"/>
  <c r="N24" i="3"/>
  <c r="I108" i="3"/>
  <c r="D107" i="3" s="1"/>
  <c r="N10" i="3"/>
  <c r="N8" i="3"/>
  <c r="N11" i="3"/>
  <c r="N21" i="3"/>
  <c r="N12" i="3"/>
  <c r="N16" i="3"/>
  <c r="N7" i="3"/>
  <c r="N14" i="3"/>
  <c r="N17" i="3"/>
  <c r="N20" i="3"/>
  <c r="N19" i="3"/>
  <c r="I91" i="3"/>
  <c r="D90" i="3" s="1"/>
  <c r="I117" i="3"/>
  <c r="D116" i="3" s="1"/>
  <c r="D44" i="3"/>
  <c r="N42" i="3" s="1"/>
  <c r="I42" i="3"/>
  <c r="J42" i="3" s="1"/>
  <c r="C63" i="3"/>
  <c r="H116" i="3"/>
  <c r="C116" i="3" s="1"/>
  <c r="G59" i="3"/>
  <c r="H59" i="3" s="1"/>
  <c r="M59" i="3"/>
  <c r="H97" i="3"/>
  <c r="C97" i="3" s="1"/>
  <c r="I59" i="3"/>
  <c r="J59" i="3" s="1"/>
  <c r="H101" i="3"/>
  <c r="C101" i="3" s="1"/>
  <c r="H113" i="3"/>
  <c r="C113" i="3" s="1"/>
  <c r="N23" i="3"/>
  <c r="L30" i="3"/>
  <c r="L35" i="3"/>
  <c r="L39" i="3"/>
  <c r="L29" i="3"/>
  <c r="L33" i="3"/>
  <c r="L38" i="3"/>
  <c r="L41" i="3"/>
  <c r="L44" i="3"/>
  <c r="L28" i="3"/>
  <c r="L37" i="3"/>
  <c r="L34" i="3"/>
  <c r="L40" i="3"/>
  <c r="L42" i="3"/>
  <c r="I66" i="2"/>
  <c r="J66" i="2" s="1"/>
  <c r="D70" i="2"/>
  <c r="O66" i="2"/>
  <c r="C121" i="2"/>
  <c r="M70" i="2"/>
  <c r="G109" i="2"/>
  <c r="B109" i="2" s="1"/>
  <c r="G115" i="2"/>
  <c r="B115" i="2" s="1"/>
  <c r="G112" i="2"/>
  <c r="B112" i="2" s="1"/>
  <c r="G128" i="2"/>
  <c r="B128" i="2" s="1"/>
  <c r="G134" i="2" s="1"/>
  <c r="B133" i="2" s="1"/>
  <c r="N11" i="2"/>
  <c r="N17" i="2"/>
  <c r="N21" i="2"/>
  <c r="H113" i="2"/>
  <c r="C112" i="2" s="1"/>
  <c r="N8" i="2"/>
  <c r="N16" i="2"/>
  <c r="N20" i="2"/>
  <c r="N10" i="2"/>
  <c r="N15" i="2"/>
  <c r="N19" i="2"/>
  <c r="G24" i="2"/>
  <c r="H24" i="2" s="1"/>
  <c r="N9" i="2"/>
  <c r="N14" i="2"/>
  <c r="N18" i="2"/>
  <c r="N24" i="2"/>
  <c r="H96" i="2"/>
  <c r="C95" i="2" s="1"/>
  <c r="N22" i="2"/>
  <c r="H122" i="2"/>
  <c r="C118" i="2"/>
  <c r="O9" i="2"/>
  <c r="O14" i="2"/>
  <c r="O18" i="2"/>
  <c r="O22" i="2"/>
  <c r="I24" i="2"/>
  <c r="J24" i="2" s="1"/>
  <c r="O24" i="2"/>
  <c r="I96" i="2"/>
  <c r="D95" i="2" s="1"/>
  <c r="I122" i="2"/>
  <c r="D121" i="2" s="1"/>
  <c r="O11" i="2"/>
  <c r="O17" i="2"/>
  <c r="O21" i="2"/>
  <c r="I113" i="2"/>
  <c r="O10" i="2"/>
  <c r="O8" i="2"/>
  <c r="O16" i="2"/>
  <c r="O20" i="2"/>
  <c r="O15" i="2"/>
  <c r="O12" i="2"/>
  <c r="O19" i="2"/>
  <c r="C99" i="2"/>
  <c r="L63" i="3" l="1"/>
  <c r="B67" i="3"/>
  <c r="H130" i="5"/>
  <c r="C130" i="5" s="1"/>
  <c r="H136" i="5" s="1"/>
  <c r="C135" i="5" s="1"/>
  <c r="G74" i="5"/>
  <c r="H74" i="5" s="1"/>
  <c r="H114" i="5"/>
  <c r="C114" i="5" s="1"/>
  <c r="M74" i="5"/>
  <c r="H117" i="5"/>
  <c r="C117" i="5" s="1"/>
  <c r="H111" i="5"/>
  <c r="C111" i="5" s="1"/>
  <c r="D74" i="5"/>
  <c r="I70" i="5"/>
  <c r="J70" i="5" s="1"/>
  <c r="N70" i="5"/>
  <c r="I63" i="3"/>
  <c r="J63" i="3" s="1"/>
  <c r="C67" i="3"/>
  <c r="G63" i="3"/>
  <c r="H63" i="3" s="1"/>
  <c r="M63" i="3"/>
  <c r="N31" i="3"/>
  <c r="N34" i="3"/>
  <c r="N28" i="3"/>
  <c r="N37" i="3"/>
  <c r="N40" i="3"/>
  <c r="N38" i="3"/>
  <c r="I44" i="3"/>
  <c r="J44" i="3" s="1"/>
  <c r="N30" i="3"/>
  <c r="N39" i="3"/>
  <c r="N29" i="3"/>
  <c r="N33" i="3"/>
  <c r="N41" i="3"/>
  <c r="N44" i="3"/>
  <c r="N35" i="3"/>
  <c r="I115" i="2"/>
  <c r="D115" i="2" s="1"/>
  <c r="I128" i="2"/>
  <c r="D128" i="2" s="1"/>
  <c r="I134" i="2" s="1"/>
  <c r="D133" i="2" s="1"/>
  <c r="I109" i="2"/>
  <c r="D109" i="2" s="1"/>
  <c r="I70" i="2"/>
  <c r="J70" i="2" s="1"/>
  <c r="O70" i="2"/>
  <c r="I112" i="2"/>
  <c r="D112" i="2" s="1"/>
  <c r="L67" i="3" l="1"/>
  <c r="G110" i="3"/>
  <c r="B110" i="3" s="1"/>
  <c r="G123" i="3"/>
  <c r="B123" i="3" s="1"/>
  <c r="G129" i="3" s="1"/>
  <c r="B128" i="3" s="1"/>
  <c r="G107" i="3"/>
  <c r="B107" i="3" s="1"/>
  <c r="G104" i="3"/>
  <c r="B104" i="3" s="1"/>
  <c r="I114" i="5"/>
  <c r="D114" i="5" s="1"/>
  <c r="I117" i="5"/>
  <c r="D117" i="5" s="1"/>
  <c r="I74" i="5"/>
  <c r="J74" i="5" s="1"/>
  <c r="I111" i="5"/>
  <c r="D111" i="5" s="1"/>
  <c r="N74" i="5"/>
  <c r="I130" i="5"/>
  <c r="D130" i="5" s="1"/>
  <c r="I136" i="5" s="1"/>
  <c r="D135" i="5" s="1"/>
  <c r="M67" i="3"/>
  <c r="H104" i="3"/>
  <c r="C104" i="3" s="1"/>
  <c r="I67" i="3"/>
  <c r="J67" i="3" s="1"/>
  <c r="H107" i="3"/>
  <c r="C107" i="3" s="1"/>
  <c r="H110" i="3"/>
  <c r="C110" i="3" s="1"/>
  <c r="G67" i="3"/>
  <c r="H67" i="3" s="1"/>
  <c r="H123" i="3"/>
  <c r="C123" i="3" s="1"/>
  <c r="H129" i="3" s="1"/>
  <c r="C128" i="3" s="1"/>
</calcChain>
</file>

<file path=xl/sharedStrings.xml><?xml version="1.0" encoding="utf-8"?>
<sst xmlns="http://schemas.openxmlformats.org/spreadsheetml/2006/main" count="1925" uniqueCount="704">
  <si>
    <t>MARKET VALUE GRAPH</t>
  </si>
  <si>
    <t>PROFITIBILITY GRAPH</t>
  </si>
  <si>
    <t>DEBT MANAGEMENT GRAPH</t>
  </si>
  <si>
    <t>ASSET MANAGEMENT RATIO GRAPH</t>
  </si>
  <si>
    <t>LIQUIDITY RATIO GRAPH</t>
  </si>
  <si>
    <t>TREND ANALYSIS GRAPHS</t>
  </si>
  <si>
    <t>Book Value Per Share</t>
  </si>
  <si>
    <t>Market Price Per Share</t>
  </si>
  <si>
    <t>Market/Book(M/B)</t>
  </si>
  <si>
    <t>Earning Per Share</t>
  </si>
  <si>
    <t>Price Per Share</t>
  </si>
  <si>
    <t>Price/Earning (P/E)</t>
  </si>
  <si>
    <t>MARKET VALUE</t>
  </si>
  <si>
    <t>Shares Outstanding</t>
  </si>
  <si>
    <t>Net Income</t>
  </si>
  <si>
    <t>Common Equity</t>
  </si>
  <si>
    <t>Total Assets</t>
  </si>
  <si>
    <t>EBIT</t>
  </si>
  <si>
    <t>Basic Earning Power</t>
  </si>
  <si>
    <t>Total Invested Capital</t>
  </si>
  <si>
    <t>EBIT(1-T)</t>
  </si>
  <si>
    <t>Return On Invested Capital</t>
  </si>
  <si>
    <t>Return On Common Equity</t>
  </si>
  <si>
    <t>Return On Total Assets</t>
  </si>
  <si>
    <t>Sales</t>
  </si>
  <si>
    <t>Profit Margin</t>
  </si>
  <si>
    <t>Operating Margin</t>
  </si>
  <si>
    <t>PROFITIBILITY</t>
  </si>
  <si>
    <t>Interest Charges</t>
  </si>
  <si>
    <t>Time Interest Earned</t>
  </si>
  <si>
    <t>Total Capital</t>
  </si>
  <si>
    <t>Total Debt</t>
  </si>
  <si>
    <t>Total Debt to Total Capital</t>
  </si>
  <si>
    <t>DEBT MANAGEMENT</t>
  </si>
  <si>
    <t>Total Assets Turnover</t>
  </si>
  <si>
    <t>Fixed Assets</t>
  </si>
  <si>
    <t>Fixed Assets Turnover</t>
  </si>
  <si>
    <t>Annual Sales/365 days</t>
  </si>
  <si>
    <t>Receivables</t>
  </si>
  <si>
    <t>Days Sales Outstanding</t>
  </si>
  <si>
    <t>Inventory</t>
  </si>
  <si>
    <t>Inventory Turnover</t>
  </si>
  <si>
    <t xml:space="preserve">ASSET MANAGEMENT </t>
  </si>
  <si>
    <t>Cuurent Liabilities</t>
  </si>
  <si>
    <t>Current Assets-Inventory</t>
  </si>
  <si>
    <t>QUICK RATIO</t>
  </si>
  <si>
    <t>Current Liabilities</t>
  </si>
  <si>
    <t>Current Assets</t>
  </si>
  <si>
    <t>CURRENT RATIO</t>
  </si>
  <si>
    <t>LIQUIDITY RATIO</t>
  </si>
  <si>
    <t>FORMULA</t>
  </si>
  <si>
    <t>RATIO CALCULATION</t>
  </si>
  <si>
    <t>Profit After Taxation</t>
  </si>
  <si>
    <t>Taxation</t>
  </si>
  <si>
    <t>Loss/Profit Before Taxation</t>
  </si>
  <si>
    <t>Finance cost</t>
  </si>
  <si>
    <t>Other Income</t>
  </si>
  <si>
    <t>Other Expenses</t>
  </si>
  <si>
    <t>Operating Profit/loss</t>
  </si>
  <si>
    <t>Administration Expenses</t>
  </si>
  <si>
    <t>Distribution Cost</t>
  </si>
  <si>
    <t>Gross Profit</t>
  </si>
  <si>
    <t>Cost Of Sales</t>
  </si>
  <si>
    <t>Turnover-net</t>
  </si>
  <si>
    <t>%</t>
  </si>
  <si>
    <t>Rs</t>
  </si>
  <si>
    <t>CHANGE IN Rs</t>
  </si>
  <si>
    <t>INCOME STATEMENT</t>
  </si>
  <si>
    <t>2021-2020</t>
  </si>
  <si>
    <t>2020 -2019</t>
  </si>
  <si>
    <t>TOTAL EQUITY AND LIABILITIES</t>
  </si>
  <si>
    <t>Contingencies &amp; Commitments</t>
  </si>
  <si>
    <t>Short term running finance</t>
  </si>
  <si>
    <t>Unclamied Dividend</t>
  </si>
  <si>
    <t>Unpaid Dividend</t>
  </si>
  <si>
    <t>Sales tax payable</t>
  </si>
  <si>
    <t>Current portion of lease liabilities</t>
  </si>
  <si>
    <t>Trade and Other Payables</t>
  </si>
  <si>
    <t>CURRENT LIABILITIES</t>
  </si>
  <si>
    <t>lease Liabilities</t>
  </si>
  <si>
    <t>Deferred Taxation</t>
  </si>
  <si>
    <t>NONCURRENT LIABILITIES</t>
  </si>
  <si>
    <t>Reserves</t>
  </si>
  <si>
    <t>Issued, Subscribed and Paid up capital</t>
  </si>
  <si>
    <t>40,000,000 @ Rs 5/- each</t>
  </si>
  <si>
    <t>Authorized Capital</t>
  </si>
  <si>
    <t>SHARE CAPITAL AND RESERVES</t>
  </si>
  <si>
    <t>EQUITY AND LIABILITIES</t>
  </si>
  <si>
    <t>TOTAL ASSETS</t>
  </si>
  <si>
    <t>Cash and Bank Balance</t>
  </si>
  <si>
    <t>Taxation-Net</t>
  </si>
  <si>
    <t>Sales Tax Receivables</t>
  </si>
  <si>
    <t>Short Term Investments</t>
  </si>
  <si>
    <t>Accured Profit</t>
  </si>
  <si>
    <t>Advances,Deposits, Prepayments and other receivables</t>
  </si>
  <si>
    <t>Trade Debt</t>
  </si>
  <si>
    <t>Stock In Trade</t>
  </si>
  <si>
    <t>Stores, Spares and Loose Tools</t>
  </si>
  <si>
    <t>CURRENT ASSETS</t>
  </si>
  <si>
    <t>Long-term deposit</t>
  </si>
  <si>
    <t>Intangible assets</t>
  </si>
  <si>
    <t>Right of use assets</t>
  </si>
  <si>
    <t>Property, Plant and Equipment</t>
  </si>
  <si>
    <t>NON CURRENT ASSETS</t>
  </si>
  <si>
    <t>ASSETS</t>
  </si>
  <si>
    <t>BALANCE SHEET</t>
  </si>
  <si>
    <t>VERTICAL ANALYSIS</t>
  </si>
  <si>
    <t>HORIZONTAL ANALYSIS</t>
  </si>
  <si>
    <t>AGRIAUTO INDUSTRIES LIMITED</t>
  </si>
  <si>
    <t>ASSET MANAGEMENT RATIOS GRAPH</t>
  </si>
  <si>
    <t>LIQUIDITY RATIOS GRAPH</t>
  </si>
  <si>
    <t>ASSET MANAGEMENT</t>
  </si>
  <si>
    <t>Profit For The Year</t>
  </si>
  <si>
    <t>Income Tax Expense</t>
  </si>
  <si>
    <t>Profit Before Taxation</t>
  </si>
  <si>
    <t>Finance Cost</t>
  </si>
  <si>
    <t>Distribution Expenses</t>
  </si>
  <si>
    <t>Revenue From Contacts With Customers</t>
  </si>
  <si>
    <t>TOTAL LIABILITIES</t>
  </si>
  <si>
    <t>Short Term Financing</t>
  </si>
  <si>
    <t>Unclaimed Dividend</t>
  </si>
  <si>
    <t>Customers and Dealers Advances</t>
  </si>
  <si>
    <t>Employee Benefit Association</t>
  </si>
  <si>
    <t>Deferred Staff Benefit-Compensated Absences</t>
  </si>
  <si>
    <t>Unappropriate Profit</t>
  </si>
  <si>
    <t>General Reserve</t>
  </si>
  <si>
    <t>Share Capital (57,964 Shares @ Rs 5 each)</t>
  </si>
  <si>
    <t>Refunds due From Government</t>
  </si>
  <si>
    <t>Taxation Payments less Provision</t>
  </si>
  <si>
    <t>Other Receivables</t>
  </si>
  <si>
    <t>Interest Accured</t>
  </si>
  <si>
    <t>Trade Deposits and Short term Prepayments</t>
  </si>
  <si>
    <t>Loans and Advances</t>
  </si>
  <si>
    <t>Trade Receivables</t>
  </si>
  <si>
    <t>Inventories</t>
  </si>
  <si>
    <t>Employee Benefit Prepayments</t>
  </si>
  <si>
    <t>Long Term Deposits</t>
  </si>
  <si>
    <t>Long Term Loans</t>
  </si>
  <si>
    <t>Deferred Tax Assets</t>
  </si>
  <si>
    <t>AL GHAZI TRACTORS LIMITED</t>
  </si>
  <si>
    <t>ASSET MANAGEMENT GRAPH</t>
  </si>
  <si>
    <t>Loss/Profit after Income Tax</t>
  </si>
  <si>
    <t>Loss/Profit Before Income Tax</t>
  </si>
  <si>
    <t>Profit/Loss From Operation</t>
  </si>
  <si>
    <t>Impairment Loss On Trade Receivables and Deposits</t>
  </si>
  <si>
    <t>Administration Expense</t>
  </si>
  <si>
    <t>Distribution Expense</t>
  </si>
  <si>
    <t>Revenue</t>
  </si>
  <si>
    <t>Contingency and Commitments</t>
  </si>
  <si>
    <t>Provision</t>
  </si>
  <si>
    <t>Current Portion of lease liability</t>
  </si>
  <si>
    <t>Short Term Borrowings -Secured</t>
  </si>
  <si>
    <t xml:space="preserve">Employee Profit Obligation </t>
  </si>
  <si>
    <t>Lease Liabilities</t>
  </si>
  <si>
    <t>Non Current Liabilities</t>
  </si>
  <si>
    <t>LIABILITIES</t>
  </si>
  <si>
    <t>Accumulated Profit / Loss</t>
  </si>
  <si>
    <t>Revenue Reserve</t>
  </si>
  <si>
    <t>Share Premium</t>
  </si>
  <si>
    <t>Revaluation Surplus On Land and Building</t>
  </si>
  <si>
    <t>Capital Reserves</t>
  </si>
  <si>
    <t xml:space="preserve">Share Capital </t>
  </si>
  <si>
    <t>Share Capital and Reserves</t>
  </si>
  <si>
    <t>Taxation-Payments less Provision</t>
  </si>
  <si>
    <t>Refund Due from Government-Sales Tax</t>
  </si>
  <si>
    <t>Trade Deposit and Prepayments</t>
  </si>
  <si>
    <t>Long Term Loan and Advances</t>
  </si>
  <si>
    <t>Intangibles</t>
  </si>
  <si>
    <t>Rights Use Of Assets</t>
  </si>
  <si>
    <t>Property Plant and Equipment</t>
  </si>
  <si>
    <t>HINOPAK MOTORS LIMITED</t>
  </si>
  <si>
    <t>Interpretation of Trends.</t>
  </si>
  <si>
    <t>Market Value Ratios Graph</t>
  </si>
  <si>
    <t>Profitability Ratios Graph</t>
  </si>
  <si>
    <t>Debt Management  Ratios Graph</t>
  </si>
  <si>
    <t>Asset Management Ratios Graph</t>
  </si>
  <si>
    <t>Liquidity Ratios Graph</t>
  </si>
  <si>
    <t>Market/Book Ratio</t>
  </si>
  <si>
    <t>Price/Earning Ratio</t>
  </si>
  <si>
    <t>Market Value Ratio</t>
  </si>
  <si>
    <t>Time Intrest Earned Ratio</t>
  </si>
  <si>
    <t>Debt Management Ratio</t>
  </si>
  <si>
    <t>Total Asset Turnover</t>
  </si>
  <si>
    <t>Fixed Asset Turnover</t>
  </si>
  <si>
    <t>Days sales outstanding</t>
  </si>
  <si>
    <t>Inventory turnover ratio</t>
  </si>
  <si>
    <t>Asset Management Ratio</t>
  </si>
  <si>
    <t>Quick/Acid test Ratio</t>
  </si>
  <si>
    <t>Current Ratio</t>
  </si>
  <si>
    <t>Liquidity Ratios</t>
  </si>
  <si>
    <t>Book Value per Share</t>
  </si>
  <si>
    <t>Return on Invested Capital</t>
  </si>
  <si>
    <t>Return on Assets</t>
  </si>
  <si>
    <t>Return on Equity</t>
  </si>
  <si>
    <t>Net profit Margin</t>
  </si>
  <si>
    <t>Gross profit to Sales</t>
  </si>
  <si>
    <t>Profitability Ratios</t>
  </si>
  <si>
    <t>RATIO CALCULATIONS</t>
  </si>
  <si>
    <t>Profit/Loss Per Share</t>
  </si>
  <si>
    <t>Profit/ Loss  For the Year</t>
  </si>
  <si>
    <t>Profit/Loss Befor Taxation</t>
  </si>
  <si>
    <t>Operatin Profit/Loss</t>
  </si>
  <si>
    <t>Administrative Expenses</t>
  </si>
  <si>
    <t>Distribution and marketing Expenses</t>
  </si>
  <si>
    <t>OPERATING EXPENSES</t>
  </si>
  <si>
    <t>% Change</t>
  </si>
  <si>
    <t>Change</t>
  </si>
  <si>
    <t>2020-2019</t>
  </si>
  <si>
    <t>Vertical  Analysis</t>
  </si>
  <si>
    <t>Rs in (000)</t>
  </si>
  <si>
    <t>Horizantal  Analysis</t>
  </si>
  <si>
    <t>Total EQUITY &amp; LIABILTiES</t>
  </si>
  <si>
    <t>Total LIABILTIES</t>
  </si>
  <si>
    <t>Short Term Loan from related party (unsecured)</t>
  </si>
  <si>
    <t>Current Portion of deffered revenue</t>
  </si>
  <si>
    <t>Short Term Borrowing (Secured)</t>
  </si>
  <si>
    <t>Accrued mark-up</t>
  </si>
  <si>
    <t>Trade &amp; Other Payable</t>
  </si>
  <si>
    <t>TOTAL NON-CURRENT LIABILITIES</t>
  </si>
  <si>
    <t>Deffered Taxation</t>
  </si>
  <si>
    <t>Deffered Revenue</t>
  </si>
  <si>
    <t>Employee Retirement Benefits</t>
  </si>
  <si>
    <t>Deferred Government Grant</t>
  </si>
  <si>
    <t>Long Term Finances- Secured</t>
  </si>
  <si>
    <t>NON-CURRENT LIABILITIES</t>
  </si>
  <si>
    <t>LIABILITY</t>
  </si>
  <si>
    <t>TOTAL EQUITY</t>
  </si>
  <si>
    <t>Revenue Reserve (Unappropriated profits)</t>
  </si>
  <si>
    <t xml:space="preserve"> Reserve</t>
  </si>
  <si>
    <t>142,800,000(2019:142,800,000) (10)</t>
  </si>
  <si>
    <t>Issued, subscribed &amp; Paid-up Capital Share Capital</t>
  </si>
  <si>
    <t>Ordinary Shares of Rs 10/- each</t>
  </si>
  <si>
    <t>200,000,000 (2019;  200,000,000)</t>
  </si>
  <si>
    <t>Authorised Share  Capital</t>
  </si>
  <si>
    <t>SHARE CAPITAL &amp; REVERSE</t>
  </si>
  <si>
    <t>EQUITY &amp; LIABILITY</t>
  </si>
  <si>
    <t>TOTAL CURRENT ASSETS</t>
  </si>
  <si>
    <t>_x0016__x0016__x0016_-</t>
  </si>
  <si>
    <t>_x0017__x0016__x0016_</t>
  </si>
  <si>
    <t>Stores and Spares</t>
  </si>
  <si>
    <t>Short Term Investment</t>
  </si>
  <si>
    <t>Derivative Financial Instruments</t>
  </si>
  <si>
    <t>Loans, Advances, Prepaymentsand Other Receivable</t>
  </si>
  <si>
    <t>Stock in Trade</t>
  </si>
  <si>
    <t>CURRENT ASSET</t>
  </si>
  <si>
    <t>TOTAL NON-CURRENT ASSETS</t>
  </si>
  <si>
    <t>Inatangible Assets</t>
  </si>
  <si>
    <t>Long Term Trade Debts</t>
  </si>
  <si>
    <t>Capital Work- In Progress</t>
  </si>
  <si>
    <t>Propert, Plant &amp; Equiment</t>
  </si>
  <si>
    <t>NON-CURRENT ASSET</t>
  </si>
  <si>
    <t>Vertical Analysis</t>
  </si>
  <si>
    <t>Honda Atlas Cars (Pakistan) Ltd</t>
  </si>
  <si>
    <t>Trand analysis</t>
  </si>
  <si>
    <t>Market/Book</t>
  </si>
  <si>
    <t>Price Earning</t>
  </si>
  <si>
    <t>Market Value</t>
  </si>
  <si>
    <t>Return on Common Equity</t>
  </si>
  <si>
    <t>Return on Capital Invested</t>
  </si>
  <si>
    <t>Return on Asset</t>
  </si>
  <si>
    <t>Profitability</t>
  </si>
  <si>
    <t>Tax Rate</t>
  </si>
  <si>
    <t>Debt Management</t>
  </si>
  <si>
    <t>Number of days sales</t>
  </si>
  <si>
    <t xml:space="preserve">Asset Management </t>
  </si>
  <si>
    <t>Quick Ratio</t>
  </si>
  <si>
    <t>Liquidity Ratio</t>
  </si>
  <si>
    <t>Ratio Calculation</t>
  </si>
  <si>
    <t>Earnings / (loss) per share - basic and diluted</t>
  </si>
  <si>
    <t>Total  comprehensive income / (loss) for the year</t>
  </si>
  <si>
    <t>Total other comprehensive (loss) / income for the year - net of tex</t>
  </si>
  <si>
    <t>Impact of deferred tax</t>
  </si>
  <si>
    <t>Staff retirement gratuity remeasurement - net</t>
  </si>
  <si>
    <t>Items that will not be reclassified to profit or loss</t>
  </si>
  <si>
    <t>Other comprehensive income</t>
  </si>
  <si>
    <t>Profit / (loss) for the year</t>
  </si>
  <si>
    <t>Taxation (charge) / reversal</t>
  </si>
  <si>
    <t>Profit / (Loss) before taxation</t>
  </si>
  <si>
    <t>Share of Profit / (loss) of an associated company</t>
  </si>
  <si>
    <t>Profit from operations</t>
  </si>
  <si>
    <t>Other expenses</t>
  </si>
  <si>
    <t>Other income</t>
  </si>
  <si>
    <t>Distribution cost</t>
  </si>
  <si>
    <t>Administrative expenses</t>
  </si>
  <si>
    <t>Gross profit</t>
  </si>
  <si>
    <t>Cost of sales</t>
  </si>
  <si>
    <t>Sales - net</t>
  </si>
  <si>
    <t>Change in RS</t>
  </si>
  <si>
    <t>Total equity and liabilities</t>
  </si>
  <si>
    <t>Total liabilities</t>
  </si>
  <si>
    <t>Unpaid dividends</t>
  </si>
  <si>
    <t>Unclaimed dividends</t>
  </si>
  <si>
    <t>Trade and other payables</t>
  </si>
  <si>
    <t>Running finances under mark-up arrangements</t>
  </si>
  <si>
    <t>Current maturity of lease liabilities</t>
  </si>
  <si>
    <t>Short term finances</t>
  </si>
  <si>
    <t>Current maturity deferred liabilities</t>
  </si>
  <si>
    <t>Current maturity of long term finances</t>
  </si>
  <si>
    <t>Current liabilities</t>
  </si>
  <si>
    <t>Long term deposits from dealers</t>
  </si>
  <si>
    <t>Others</t>
  </si>
  <si>
    <t>Deferred tax liabilities</t>
  </si>
  <si>
    <t>Deferred liabilities</t>
  </si>
  <si>
    <t>Staff benefits</t>
  </si>
  <si>
    <t>lease liabilities</t>
  </si>
  <si>
    <t>Longterm finances</t>
  </si>
  <si>
    <t xml:space="preserve">NON CURRENT LIABILITIES </t>
  </si>
  <si>
    <t>Total Equity</t>
  </si>
  <si>
    <t>Unappropriated profit</t>
  </si>
  <si>
    <t>Reserve for capital expenditure</t>
  </si>
  <si>
    <t>Issued, subscribed and paid-up share capital</t>
  </si>
  <si>
    <t>125000000 (2020: 125000000) ordinary shares of Rs 10 each</t>
  </si>
  <si>
    <t>Authorised capital</t>
  </si>
  <si>
    <t>Share capital and reserves</t>
  </si>
  <si>
    <t>Total assets</t>
  </si>
  <si>
    <t>Cash and bank balances</t>
  </si>
  <si>
    <t>Taxation - net</t>
  </si>
  <si>
    <t>Other receivables</t>
  </si>
  <si>
    <t>Deposits and prepayments</t>
  </si>
  <si>
    <t>Loans and advances</t>
  </si>
  <si>
    <t>Trade debts</t>
  </si>
  <si>
    <t>Stock</t>
  </si>
  <si>
    <t>Stores and spares</t>
  </si>
  <si>
    <t>Current assets</t>
  </si>
  <si>
    <t>Long term deposits</t>
  </si>
  <si>
    <t>Long term loans and advance</t>
  </si>
  <si>
    <t>Invesment in an associated company</t>
  </si>
  <si>
    <t>Right-of-use assets</t>
  </si>
  <si>
    <t>Property, plant and equipment</t>
  </si>
  <si>
    <t>Non-Current Assets</t>
  </si>
  <si>
    <t>Horizontal Analysis</t>
  </si>
  <si>
    <t>General Tyre &amp; Rubber Co.</t>
  </si>
  <si>
    <t xml:space="preserve">Market/Book </t>
  </si>
  <si>
    <t>Basic Earning power</t>
  </si>
  <si>
    <t>Return on capital invested</t>
  </si>
  <si>
    <t>Return on common equity</t>
  </si>
  <si>
    <t>Return On Assets</t>
  </si>
  <si>
    <t>Total Debt To Total Capital</t>
  </si>
  <si>
    <t>Fixed Assets turnover</t>
  </si>
  <si>
    <t>Number Of Day Sales</t>
  </si>
  <si>
    <t>Outstanding Shares</t>
  </si>
  <si>
    <t>Price Per share</t>
  </si>
  <si>
    <t>Assets Management</t>
  </si>
  <si>
    <t>Liquidity</t>
  </si>
  <si>
    <t>(3.62)</t>
  </si>
  <si>
    <r>
      <rPr>
        <sz val="11"/>
        <color rgb="FFFF5050"/>
        <rFont val="Calibri"/>
        <family val="2"/>
        <scheme val="minor"/>
      </rPr>
      <t>(Loss) / earnings per share</t>
    </r>
    <r>
      <rPr>
        <sz val="11"/>
        <color theme="1"/>
        <rFont val="Calibri"/>
        <family val="2"/>
        <scheme val="minor"/>
      </rPr>
      <t xml:space="preserve"> - basic and diluted</t>
    </r>
  </si>
  <si>
    <t>Total comprehensive income for the year Profit / loss</t>
  </si>
  <si>
    <t>Other comprehensive income for the year - net of tax</t>
  </si>
  <si>
    <t xml:space="preserve">   of revaluation of fixed assets</t>
  </si>
  <si>
    <t>Effect of change in tax rates on balance</t>
  </si>
  <si>
    <t>2,377</t>
  </si>
  <si>
    <t>Re-measurement of staff retirement benefit obligation</t>
  </si>
  <si>
    <t>1,431,103</t>
  </si>
  <si>
    <t>Surplus on revaluation of fixed assets</t>
  </si>
  <si>
    <t>(Loss) / profit after taxation</t>
  </si>
  <si>
    <t>(Loss) / Profit before taxation</t>
  </si>
  <si>
    <t>(Loss) / Profit from operations</t>
  </si>
  <si>
    <t>259,882</t>
  </si>
  <si>
    <t>2,373,750</t>
  </si>
  <si>
    <t>Contingencies and commitments</t>
  </si>
  <si>
    <t>Unclaimed dividend</t>
  </si>
  <si>
    <t>-</t>
  </si>
  <si>
    <t>Current portion of deferred income - government grant</t>
  </si>
  <si>
    <t>Current maturity of long term borrowings</t>
  </si>
  <si>
    <t xml:space="preserve">  subject to finance lease</t>
  </si>
  <si>
    <t>Current portion of liabilities against assets</t>
  </si>
  <si>
    <t>Short term borrowings</t>
  </si>
  <si>
    <t>Deferred income - government grant</t>
  </si>
  <si>
    <t>Deferred taxation</t>
  </si>
  <si>
    <t>Long term borrowings</t>
  </si>
  <si>
    <t>Liabilities against assets subject to finance lease</t>
  </si>
  <si>
    <t>Non current liabilities</t>
  </si>
  <si>
    <t>Liabilities</t>
  </si>
  <si>
    <t>Total equity</t>
  </si>
  <si>
    <t>Revenue reserve - unappropriated profit</t>
  </si>
  <si>
    <t xml:space="preserve"> -surplus on revaluation of fixed assets</t>
  </si>
  <si>
    <t xml:space="preserve"> - share premium</t>
  </si>
  <si>
    <t>Capital reserve</t>
  </si>
  <si>
    <t>Subscription money against right issue</t>
  </si>
  <si>
    <t>Share capital</t>
  </si>
  <si>
    <t>Bank balances</t>
  </si>
  <si>
    <t>Accrued interest / mark-up</t>
  </si>
  <si>
    <t>Investments</t>
  </si>
  <si>
    <t>Stock-in-trade</t>
  </si>
  <si>
    <t>Stores, spares and loose tools</t>
  </si>
  <si>
    <t>Due from Subsidiary Company</t>
  </si>
  <si>
    <t>Long term loans</t>
  </si>
  <si>
    <t>Long term investments</t>
  </si>
  <si>
    <t>Non current assets</t>
  </si>
  <si>
    <t>Ghandhara Nissan Ltd.</t>
  </si>
  <si>
    <t>Opening Margin</t>
  </si>
  <si>
    <t>`</t>
  </si>
  <si>
    <t>Basic and diluted (loss) / earnings per share</t>
  </si>
  <si>
    <t>Total comprehensive income for the year</t>
  </si>
  <si>
    <t>benefit obligation</t>
  </si>
  <si>
    <t>Re-measurement of staff retirement</t>
  </si>
  <si>
    <t>(Loss) / profit before taxation</t>
  </si>
  <si>
    <t>(Loss) / profit from operations</t>
  </si>
  <si>
    <t>Current portion of long term borrowings</t>
  </si>
  <si>
    <t>Accrued mark-up / interest</t>
  </si>
  <si>
    <t>Compensated absences</t>
  </si>
  <si>
    <t>Lease liabilities</t>
  </si>
  <si>
    <t>Revenue reserves</t>
  </si>
  <si>
    <t>Taxation - payments less provision</t>
  </si>
  <si>
    <t>Sales tax refundable / adjustable</t>
  </si>
  <si>
    <t>Trade deposits and prepayments</t>
  </si>
  <si>
    <t>Stores</t>
  </si>
  <si>
    <t>Long term investment</t>
  </si>
  <si>
    <t>Investment property</t>
  </si>
  <si>
    <t>Ghandhara Industries Ltd.</t>
  </si>
  <si>
    <t>Total asset Turnover</t>
  </si>
  <si>
    <t>Book value per share</t>
  </si>
  <si>
    <t>Profit/Loss Earning per Share</t>
  </si>
  <si>
    <t>Profit/Loss After Taxation</t>
  </si>
  <si>
    <t>Profit/Loss Before Taxation</t>
  </si>
  <si>
    <t>Finance Cost Penalty</t>
  </si>
  <si>
    <t>Operating Profit/Loss</t>
  </si>
  <si>
    <t>Other operating charges</t>
  </si>
  <si>
    <t xml:space="preserve">Administration and general expenses </t>
  </si>
  <si>
    <t>Selling and distribution expenses</t>
  </si>
  <si>
    <t>Gross Profit/Loss</t>
  </si>
  <si>
    <t>Cost of Sales</t>
  </si>
  <si>
    <t>NET SALES</t>
  </si>
  <si>
    <t>SALES</t>
  </si>
  <si>
    <t>Total Current Liabilities</t>
  </si>
  <si>
    <t>Current Portion of SBP refinance scheme for payment</t>
  </si>
  <si>
    <t xml:space="preserve">Crrent Portion of Deffered Govt Grand </t>
  </si>
  <si>
    <t>Current Portion of Long Term Loan</t>
  </si>
  <si>
    <t>Short-term borrowing</t>
  </si>
  <si>
    <t>Loan from a Director</t>
  </si>
  <si>
    <t>TOTAL NON-CURRENT LIABILITES</t>
  </si>
  <si>
    <t>Deffered Govt Grand</t>
  </si>
  <si>
    <t>SBP refinance scheme for payment of salaries &amp; wages</t>
  </si>
  <si>
    <t>Long Term Loan</t>
  </si>
  <si>
    <t>Surplus on Revaluation of Propert, Plant &amp; Equipment</t>
  </si>
  <si>
    <t>Accumlated Loss</t>
  </si>
  <si>
    <t>Reserve arising on amalation</t>
  </si>
  <si>
    <t>Capital Reserve</t>
  </si>
  <si>
    <t>18000000 (Ordinary Shares of Rs 10/- each)</t>
  </si>
  <si>
    <t>SHARE CAPITAL &amp; RESERVE</t>
  </si>
  <si>
    <t>Total ASSETS</t>
  </si>
  <si>
    <t>Assets classified as held for sale</t>
  </si>
  <si>
    <t>Cash &amp; Bank</t>
  </si>
  <si>
    <t>Taxation Recoverable</t>
  </si>
  <si>
    <t>Trade Deposit, Prepayments &amp; Other Receivables</t>
  </si>
  <si>
    <t>Loans &amp; Advances</t>
  </si>
  <si>
    <t>Stores &amp; Spares</t>
  </si>
  <si>
    <t>Long-term Deposits</t>
  </si>
  <si>
    <t>Long-term Loans</t>
  </si>
  <si>
    <t>Long-term Investment</t>
  </si>
  <si>
    <t>Exide pakistan Ltd</t>
  </si>
  <si>
    <t>Book Value per share</t>
  </si>
  <si>
    <t>Loss per Share</t>
  </si>
  <si>
    <t>Loss After Taxation</t>
  </si>
  <si>
    <t>Loss Before/Taxation</t>
  </si>
  <si>
    <t>Other Income/Loss</t>
  </si>
  <si>
    <t>Provision for obsolesence</t>
  </si>
  <si>
    <t>Operating Loss/ profit</t>
  </si>
  <si>
    <t>Administrative Expense</t>
  </si>
  <si>
    <t>GROSS LOSS</t>
  </si>
  <si>
    <t>Net Sales</t>
  </si>
  <si>
    <t>Fedral Excise Duty</t>
  </si>
  <si>
    <t>Sales Tax</t>
  </si>
  <si>
    <t xml:space="preserve">  SALES</t>
  </si>
  <si>
    <t>VerticalAnalysis</t>
  </si>
  <si>
    <t>TOTAL EQUITY AND LIABILTIES</t>
  </si>
  <si>
    <t>TOTAL  LIABILTIES</t>
  </si>
  <si>
    <t>TOTAL CURRENT LIABILITIES</t>
  </si>
  <si>
    <t xml:space="preserve">Current maturity of long term loans </t>
  </si>
  <si>
    <t>Short Term Finance-Secured</t>
  </si>
  <si>
    <t>Sponsor's Loan</t>
  </si>
  <si>
    <t xml:space="preserve">Deffered Liability </t>
  </si>
  <si>
    <t>Long Term Security Deposit</t>
  </si>
  <si>
    <t>150,000,000(Ordinary Shares of Rs 10/- each)</t>
  </si>
  <si>
    <t>TOTAL ASSESTS</t>
  </si>
  <si>
    <t xml:space="preserve">Taxation </t>
  </si>
  <si>
    <t>Receivable</t>
  </si>
  <si>
    <t xml:space="preserve">Short Term Loans Associated to undertaking Considered goods </t>
  </si>
  <si>
    <t>Trade Debt-Considered Goods</t>
  </si>
  <si>
    <t>Total NON-CURRENT ASSET</t>
  </si>
  <si>
    <t>Investment</t>
  </si>
  <si>
    <t>Dewan Farooque motors Ltd</t>
  </si>
  <si>
    <t xml:space="preserve">                                 Alishba Mushtaq</t>
  </si>
  <si>
    <t>Submitted By:</t>
  </si>
  <si>
    <t>Dr. Mustansar Hayat</t>
  </si>
  <si>
    <t>Course Instructor:</t>
  </si>
  <si>
    <t>Project of Introduction to Business Finanace</t>
  </si>
  <si>
    <t>Title:</t>
  </si>
  <si>
    <t xml:space="preserve"> [Department of Accounting &amp; Finance]</t>
  </si>
  <si>
    <t xml:space="preserve">                               SZABIST Karachi Campus</t>
  </si>
  <si>
    <t>SHAHEED ZULFIKAR ALI BHUTTO INSTITUTE OF SCIENCE &amp; TECHNOLOGY</t>
  </si>
  <si>
    <t>TRAND ANALYSIS</t>
  </si>
  <si>
    <t>LIQUIDITY</t>
  </si>
  <si>
    <t>EARNING PER SHARE</t>
  </si>
  <si>
    <t xml:space="preserve">TOTAL COMPREHENSIVE INCOME FOR THE YEAR </t>
  </si>
  <si>
    <t>OTHER COMPREHENSIVE INCOME/LOSS) FOR THE YEAR-NET OF TAX</t>
  </si>
  <si>
    <t>INCOME TAX RELATING TO THE RE-MEASUREMENT</t>
  </si>
  <si>
    <t>RE-MEASUREMENTS OF STAFF RETIREMENT BENEFIT OBLIGATION</t>
  </si>
  <si>
    <t>ITEMS THAT WILL NO BE RE CLASSIFIED TO PROFIT OR LOSS</t>
  </si>
  <si>
    <t>OTHER COMPREHENSIVE INCOME</t>
  </si>
  <si>
    <t>PROFIT FOR THE YEAR</t>
  </si>
  <si>
    <t>INCOME TAX EXPENSES</t>
  </si>
  <si>
    <t>PROFIT BEFORE TAXATION</t>
  </si>
  <si>
    <t>FINANCE COSTS</t>
  </si>
  <si>
    <t>OPERATING PROFIT</t>
  </si>
  <si>
    <t>SHARE OF NET PROFIT OF AN ASSOCIATE</t>
  </si>
  <si>
    <t>OTHER OPERATING EXPENSES</t>
  </si>
  <si>
    <t>OTHER INCOME</t>
  </si>
  <si>
    <t>ADMINISTRATIVE EXPENSES</t>
  </si>
  <si>
    <t>SALES AND MARKETING EXPENSES</t>
  </si>
  <si>
    <t>GROSS PROFIT</t>
  </si>
  <si>
    <t xml:space="preserve">COST OF SALES </t>
  </si>
  <si>
    <t xml:space="preserve">SALES </t>
  </si>
  <si>
    <t>INCOMESTATEMENT:</t>
  </si>
  <si>
    <t xml:space="preserve">          -</t>
  </si>
  <si>
    <t xml:space="preserve">         -</t>
  </si>
  <si>
    <t>CURRENT PORTION OF DEFFERED INCOME-GOVERNMENT GRANT</t>
  </si>
  <si>
    <t>CURRENT PORTION OF LONG TERM BORROWINGS</t>
  </si>
  <si>
    <t>CURRENT PORTIONS OF LEASE LIABILITIES</t>
  </si>
  <si>
    <t>ACCCRUED MARKUPS</t>
  </si>
  <si>
    <t>UNCLAIMED DIVIDENDS</t>
  </si>
  <si>
    <t>TRADE AND OTHER PAYABLES</t>
  </si>
  <si>
    <t>CURRENT LIABILITIES:</t>
  </si>
  <si>
    <t>DEFFERED TAXATION</t>
  </si>
  <si>
    <t>STAFF RETIREMENT BENEFITS</t>
  </si>
  <si>
    <t>DEFFERED INCOME-GOVERNMENT GRANT</t>
  </si>
  <si>
    <t>LONG TERM BORROWINGS</t>
  </si>
  <si>
    <t xml:space="preserve">LEASE LIABILITIES </t>
  </si>
  <si>
    <t>NON CURRENT LIABILITIES:</t>
  </si>
  <si>
    <t>LIABILITIES:</t>
  </si>
  <si>
    <t>RESERVES</t>
  </si>
  <si>
    <t xml:space="preserve">SHARE CAPITALS </t>
  </si>
  <si>
    <t>EQUITY:</t>
  </si>
  <si>
    <t>EQUITY AND LIABILITIES:</t>
  </si>
  <si>
    <t>CASH AND BANK BALANCES</t>
  </si>
  <si>
    <t>SHORT TERM INVESTMENTS</t>
  </si>
  <si>
    <t>TAXATION-NET</t>
  </si>
  <si>
    <t>OTHER RECIEVEABLES</t>
  </si>
  <si>
    <t>ACCRUED MARKUP/INTEREST</t>
  </si>
  <si>
    <t>TRADE DEPOSITS AND PRE PAYMENTS</t>
  </si>
  <si>
    <t>LOANS AND ADVANCES</t>
  </si>
  <si>
    <t>TRADE DEPTS</t>
  </si>
  <si>
    <t>STOCK-IN TRADE</t>
  </si>
  <si>
    <t xml:space="preserve">STORES,SPARES AND LOOSE TOOLS </t>
  </si>
  <si>
    <t>CURRENT ASSSETS:</t>
  </si>
  <si>
    <t>LONG TERM DEPOSITS</t>
  </si>
  <si>
    <t>LONG TERM LOAN AND ADVANCES</t>
  </si>
  <si>
    <t>LONG TERM INVESTMENTS</t>
  </si>
  <si>
    <t>INTANGIBLE ASSETS</t>
  </si>
  <si>
    <t>PROPERTY PLANT AND EQUIPMENT</t>
  </si>
  <si>
    <t>NON CURRENT ASSETS:</t>
  </si>
  <si>
    <t>ASSETS:</t>
  </si>
  <si>
    <t>ATLAS HONDA LIMITED</t>
  </si>
  <si>
    <t>EARNINGS PER SHARE(RS)-BASIC AND DILUTED</t>
  </si>
  <si>
    <t>PROFIT AFTER TAXATION</t>
  </si>
  <si>
    <t>TAXATION</t>
  </si>
  <si>
    <t xml:space="preserve">OTHER INCOME </t>
  </si>
  <si>
    <t>FINANCE COST</t>
  </si>
  <si>
    <t>OTHER EXPENSES</t>
  </si>
  <si>
    <t>ADMINISTRATION EXPENSES</t>
  </si>
  <si>
    <t>DISTRIBUTION COST</t>
  </si>
  <si>
    <t>COST OF SALES</t>
  </si>
  <si>
    <t>TURNOVER-NET</t>
  </si>
  <si>
    <t>INCOME STATEMENT:</t>
  </si>
  <si>
    <t>TOTAL EQUITIES AND LIABILITIES:</t>
  </si>
  <si>
    <t xml:space="preserve">            -</t>
  </si>
  <si>
    <t>SALES TAX PAYABLE-NET</t>
  </si>
  <si>
    <t>PROVISION FOR WARRANTY</t>
  </si>
  <si>
    <t>GIDC PAYABLE</t>
  </si>
  <si>
    <t xml:space="preserve">         -LONG TERM GOVERNMENT GRANT</t>
  </si>
  <si>
    <t xml:space="preserve">         -LONG TERM DEPOSIT</t>
  </si>
  <si>
    <t xml:space="preserve">           -</t>
  </si>
  <si>
    <t xml:space="preserve">         -LONG TERM ADVANCE</t>
  </si>
  <si>
    <t xml:space="preserve">         -LONG TERM LOAN</t>
  </si>
  <si>
    <t xml:space="preserve">         -LIABLITIES AGAINST ASSETS SUBJECT TO FINANCE LEASE</t>
  </si>
  <si>
    <t>CURRENT PORTION OF:</t>
  </si>
  <si>
    <t>UNCLAIMED DIVIDEND</t>
  </si>
  <si>
    <t>TRADE AND OTHER PAYABLE</t>
  </si>
  <si>
    <t>LONG TERM GOVERNMENT GRANT</t>
  </si>
  <si>
    <t>LONG TERM LOAN</t>
  </si>
  <si>
    <t>LIABILITIES AGAINST ASSETS SUBJECT TO FINANCE LEASE</t>
  </si>
  <si>
    <t>NON-CURRENT LIABILITIES:</t>
  </si>
  <si>
    <t>REVALUATION SURPLUS ON LAND</t>
  </si>
  <si>
    <t>SHARE CAPITAL</t>
  </si>
  <si>
    <t>25,000,000 ORD. SHARES OF RS.10/-EACH</t>
  </si>
  <si>
    <t>AUTHORISED CAPITAL</t>
  </si>
  <si>
    <t>SHARES CAPITAL AND RESERVES</t>
  </si>
  <si>
    <t>BANK BALANCES</t>
  </si>
  <si>
    <t>SALES TAX REFUNDABLE-NET</t>
  </si>
  <si>
    <t xml:space="preserve">SHORT TERM INVESTMESTS </t>
  </si>
  <si>
    <t>OTHER RECIEVABLES</t>
  </si>
  <si>
    <t>TRADE DEPOSITS AND SHORT TERM PRE-PAYMENTS</t>
  </si>
  <si>
    <t>TRADE DEBTS</t>
  </si>
  <si>
    <t>STORES,SPARE PARTS AND LOOSE TOOLS</t>
  </si>
  <si>
    <t>CURRENT ASSETS:</t>
  </si>
  <si>
    <t>PROPERTY, PLANT AND EQUIPMENT</t>
  </si>
  <si>
    <t>BALUCHISTAN WHEELS LTD.</t>
  </si>
  <si>
    <t>EARNINGS/(LOSS)PER SHARE-BASIC AND DILUTED</t>
  </si>
  <si>
    <t>PROFIT/(LOSS)FOR THE YEAR</t>
  </si>
  <si>
    <t>INCOME TAX EXPENSE</t>
  </si>
  <si>
    <t>PROFIT/(LOSS)BEFORE TAX</t>
  </si>
  <si>
    <t>OPERATING PROFIT/(LOSS)</t>
  </si>
  <si>
    <t>GROSS ;PROFIT/(LOSS)</t>
  </si>
  <si>
    <t>REVENUE FROM CONTRACT WITH CUSTOMERS</t>
  </si>
  <si>
    <t>TOTAL EQUITY AND LIABLITIES</t>
  </si>
  <si>
    <t>SHORT TERM FINANCING</t>
  </si>
  <si>
    <t>CURRENT PORTION OF LONG TERM LOAN</t>
  </si>
  <si>
    <t>CURRENT PORTION OF LONG TERM DEPOSITS</t>
  </si>
  <si>
    <t>EMPLOYEES BENEFITS OBLIGATIONS</t>
  </si>
  <si>
    <t xml:space="preserve">LONG TERM LOANS </t>
  </si>
  <si>
    <t>SHARECAPITAL</t>
  </si>
  <si>
    <t>EQUITIES AND LIABILITIES:</t>
  </si>
  <si>
    <t>TOTAL ASSSETS</t>
  </si>
  <si>
    <t>TAXTION-PAYMENT LESS PROVISION</t>
  </si>
  <si>
    <t>REFUNDS DUE FROM THE GOVERNMENT-SALES TAX</t>
  </si>
  <si>
    <t>TRADE RECIEVEABLES</t>
  </si>
  <si>
    <t>INVENTORIES</t>
  </si>
  <si>
    <t>EMPLOYEES BENEFITS PRE-PAYMENTS</t>
  </si>
  <si>
    <t>DEFFERED TAX ASSETS</t>
  </si>
  <si>
    <t>LONG TERM LOANS</t>
  </si>
  <si>
    <t>PROPERTY,PLANT AND EQUIPMENT</t>
  </si>
  <si>
    <t>ASSESTS:</t>
  </si>
  <si>
    <t>BOLAN CASTING Ltd.</t>
  </si>
  <si>
    <t>Share of net profit of an associate</t>
  </si>
  <si>
    <t>Distribution and selling Cost</t>
  </si>
  <si>
    <t xml:space="preserve">   STATEMENT OF PROFIT AND LOSE
As at Dec 30, 2019   
</t>
  </si>
  <si>
    <t>Short term borrowing</t>
  </si>
  <si>
    <t>Short term Finance</t>
  </si>
  <si>
    <t>Accrued mark-up/ interest</t>
  </si>
  <si>
    <t>Current portion of long term deposit</t>
  </si>
  <si>
    <t>Current portion of long term advance</t>
  </si>
  <si>
    <t>Long term deposit</t>
  </si>
  <si>
    <t>Long term loan</t>
  </si>
  <si>
    <t xml:space="preserve">
</t>
  </si>
  <si>
    <t>Merger Reserve</t>
  </si>
  <si>
    <t>Settlement claim</t>
  </si>
  <si>
    <t>Unappropriate Profit-revenue reserve</t>
  </si>
  <si>
    <t>Share premium</t>
  </si>
  <si>
    <t xml:space="preserve">Share capital </t>
  </si>
  <si>
    <t>Other Financial Assets</t>
  </si>
  <si>
    <t>Accured Intrest</t>
  </si>
  <si>
    <t>Investment proprty</t>
  </si>
  <si>
    <t>Long term Trade debt</t>
  </si>
  <si>
    <t>Total</t>
  </si>
  <si>
    <t>Firm 12 (Ghandhara Nissan Ltd)</t>
  </si>
  <si>
    <t>Firm 11 (Ghandhara Industries Ltd)</t>
  </si>
  <si>
    <t>Firm 10 (General Tyre &amp; Rubber co)</t>
  </si>
  <si>
    <t>Firm 9 (Exide Pakistan Ltd)</t>
  </si>
  <si>
    <t>Firm 8 (Dewan Farooque Motors Ltd)</t>
  </si>
  <si>
    <t>Firm 7 (honda atlas cars Ltd)</t>
  </si>
  <si>
    <t>Firm 6 (Bolan Casting Ltd)</t>
  </si>
  <si>
    <t>Firm 5 (Baluchistan Wheels Ltd)</t>
  </si>
  <si>
    <t>Firm 4 (Atlas Honda Ltd)</t>
  </si>
  <si>
    <t>Firm 3 (Hinopak motors Ltd)</t>
  </si>
  <si>
    <t>Firm 2 (Al-Ghazi Tractors Ltd)</t>
  </si>
  <si>
    <t>Firm 1 (Agriauto industries Ltd)</t>
  </si>
  <si>
    <t xml:space="preserve">   STATEMENT OF FINANCIAL POSITION    
As at Dec 30, 2019   
</t>
  </si>
  <si>
    <t xml:space="preserve">   STATEMENT OF PROFIT AND LOSE
As at Dec 30, 2020   
</t>
  </si>
  <si>
    <t>Loan from a Director/ sponcer</t>
  </si>
  <si>
    <t>Current portion of long term government grant</t>
  </si>
  <si>
    <t>Current liability against asset subject to</t>
  </si>
  <si>
    <t>Long term government grant</t>
  </si>
  <si>
    <t>Liability against asset subject to</t>
  </si>
  <si>
    <t xml:space="preserve">   STATEMENT OF FINANCIAL POSITION    
As at Dec 30, 2020   
</t>
  </si>
  <si>
    <t xml:space="preserve">   STATEMENT OF PROFIT AND LOSE
As at Dec 30, 2021
</t>
  </si>
  <si>
    <t>Current portion of long term borrowing</t>
  </si>
  <si>
    <t>Current portion of deffered government grant</t>
  </si>
  <si>
    <t>GIDC payable</t>
  </si>
  <si>
    <t>Long term Loan</t>
  </si>
  <si>
    <t xml:space="preserve">   STATEMENT OF FINANCIAL POSITION    
As at Dec 30, 2021
</t>
  </si>
  <si>
    <t>AVERAGE</t>
  </si>
  <si>
    <t>FIRM 12</t>
  </si>
  <si>
    <t>FIRM 11</t>
  </si>
  <si>
    <t>FIRM 10</t>
  </si>
  <si>
    <t>FIRM 09</t>
  </si>
  <si>
    <t>FIRM 08</t>
  </si>
  <si>
    <t>FIRM 07</t>
  </si>
  <si>
    <t>FIRM 06</t>
  </si>
  <si>
    <t>FIRM 05</t>
  </si>
  <si>
    <t>FIRM 04</t>
  </si>
  <si>
    <t>FIRM 03</t>
  </si>
  <si>
    <t>FIRM 02</t>
  </si>
  <si>
    <t>FIRM 01</t>
  </si>
  <si>
    <t>Market price per share</t>
  </si>
  <si>
    <t>Shares outstanding</t>
  </si>
  <si>
    <t>FIRMS</t>
  </si>
  <si>
    <t>TREND ANALYSIS</t>
  </si>
  <si>
    <t>market/Book</t>
  </si>
  <si>
    <t>Price/Earnings</t>
  </si>
  <si>
    <t>Market value</t>
  </si>
  <si>
    <t>Earning per share</t>
  </si>
  <si>
    <t>book value per share</t>
  </si>
  <si>
    <t>Day Sales outstanding</t>
  </si>
  <si>
    <t>average</t>
  </si>
  <si>
    <t xml:space="preserve">HORIZONTAL ANALYSIS </t>
  </si>
  <si>
    <t xml:space="preserve">VERTICAL ANALYSIS </t>
  </si>
  <si>
    <t>STATEMENT OF PROFIT &amp; LOSE</t>
  </si>
  <si>
    <t>Assets classified as hold for sale</t>
  </si>
  <si>
    <t>% change</t>
  </si>
  <si>
    <t>STATEMENT OF FINANCIAL POSITION</t>
  </si>
  <si>
    <t xml:space="preserve">                                 Unaiza kandawala</t>
  </si>
  <si>
    <t xml:space="preserve">                                  Usman chand</t>
  </si>
  <si>
    <t xml:space="preserve">                                    Shayan khan</t>
  </si>
  <si>
    <t xml:space="preserve">                                   Vansh talreja</t>
  </si>
</sst>
</file>

<file path=xl/styles.xml><?xml version="1.0" encoding="utf-8"?>
<styleSheet xmlns="http://schemas.openxmlformats.org/spreadsheetml/2006/main" xmlns:mc="http://schemas.openxmlformats.org/markup-compatibility/2006" xmlns:x14ac="http://schemas.microsoft.com/office/spreadsheetml/2009/9/ac" mc:Ignorable="x14ac">
  <numFmts count="13">
    <numFmt numFmtId="43" formatCode="_(* #,##0.00_);_(* \(#,##0.00\);_(* &quot;-&quot;??_);_(@_)"/>
    <numFmt numFmtId="164" formatCode="_(* #,##0_);_(* \(#,##0\);_(* &quot;-&quot;??_);_(@_)"/>
    <numFmt numFmtId="165" formatCode="_(* #,##0.0_);_(* \(#,##0.0\);_(* &quot;-&quot;??_);_(@_)"/>
    <numFmt numFmtId="166" formatCode="0.0"/>
    <numFmt numFmtId="167" formatCode="0.000"/>
    <numFmt numFmtId="168" formatCode="0.0%"/>
    <numFmt numFmtId="169" formatCode="0.0000"/>
    <numFmt numFmtId="170" formatCode="_(&quot;$&quot;* #,##0_);_(&quot;$&quot;* \(#,##0\);_(&quot;$&quot;* &quot;-&quot;??_);_(@_)"/>
    <numFmt numFmtId="171" formatCode="[$PKR]\ #,##0.00"/>
    <numFmt numFmtId="172" formatCode="_(* #,##0.0000_);_(* \(#,##0.0000\);_(* &quot;-&quot;??_);_(@_)"/>
    <numFmt numFmtId="173" formatCode="_(* #,##0.00000_);_(* \(#,##0.00000\);_(* &quot;-&quot;??_);_(@_)"/>
    <numFmt numFmtId="174" formatCode="0.00000"/>
    <numFmt numFmtId="175" formatCode="_(* #,##0.000_);_(* \(#,##0.000\);_(* &quot;-&quot;??_);_(@_)"/>
  </numFmts>
  <fonts count="38">
    <font>
      <sz val="11"/>
      <color theme="1"/>
      <name val="Calibri"/>
      <family val="2"/>
      <scheme val="minor"/>
    </font>
    <font>
      <sz val="11"/>
      <color theme="1"/>
      <name val="Calibri"/>
      <family val="2"/>
      <scheme val="minor"/>
    </font>
    <font>
      <b/>
      <sz val="11"/>
      <color theme="1"/>
      <name val="Calibri"/>
      <family val="2"/>
      <scheme val="minor"/>
    </font>
    <font>
      <sz val="11"/>
      <color theme="0"/>
      <name val="Calibri"/>
      <family val="2"/>
      <scheme val="minor"/>
    </font>
    <font>
      <b/>
      <sz val="16"/>
      <color theme="1"/>
      <name val="Calibri"/>
      <family val="2"/>
      <scheme val="minor"/>
    </font>
    <font>
      <b/>
      <sz val="16"/>
      <color theme="0"/>
      <name val="Calibri"/>
      <family val="2"/>
      <scheme val="minor"/>
    </font>
    <font>
      <b/>
      <sz val="11"/>
      <name val="Calibri"/>
      <family val="2"/>
      <scheme val="minor"/>
    </font>
    <font>
      <sz val="11"/>
      <name val="Calibri"/>
      <family val="2"/>
      <scheme val="minor"/>
    </font>
    <font>
      <b/>
      <sz val="36"/>
      <color theme="0"/>
      <name val="Calibri"/>
      <family val="2"/>
      <scheme val="minor"/>
    </font>
    <font>
      <sz val="11"/>
      <color rgb="FFFF0000"/>
      <name val="Calibri"/>
      <family val="2"/>
      <scheme val="minor"/>
    </font>
    <font>
      <b/>
      <sz val="12"/>
      <color theme="1"/>
      <name val="Calibri"/>
      <family val="2"/>
      <scheme val="minor"/>
    </font>
    <font>
      <sz val="22"/>
      <color theme="0"/>
      <name val="Calibri"/>
      <family val="2"/>
      <scheme val="minor"/>
    </font>
    <font>
      <b/>
      <sz val="11"/>
      <color rgb="FFFF0000"/>
      <name val="Calibri"/>
      <family val="2"/>
      <scheme val="minor"/>
    </font>
    <font>
      <sz val="11"/>
      <color rgb="FFFF5050"/>
      <name val="Calibri"/>
      <family val="2"/>
      <scheme val="minor"/>
    </font>
    <font>
      <b/>
      <sz val="11"/>
      <color rgb="FFFF5050"/>
      <name val="Calibri"/>
      <family val="2"/>
      <scheme val="minor"/>
    </font>
    <font>
      <b/>
      <i/>
      <sz val="36"/>
      <color theme="0"/>
      <name val="Bell MT"/>
      <family val="1"/>
    </font>
    <font>
      <b/>
      <sz val="11"/>
      <color theme="1"/>
      <name val="Times New Roman"/>
      <family val="1"/>
    </font>
    <font>
      <sz val="11"/>
      <color theme="0" tint="-0.14999847407452621"/>
      <name val="Calibri"/>
      <family val="2"/>
      <scheme val="minor"/>
    </font>
    <font>
      <sz val="16"/>
      <color rgb="FF0070C0"/>
      <name val="Times New Roman"/>
      <family val="1"/>
    </font>
    <font>
      <b/>
      <sz val="16"/>
      <color theme="1"/>
      <name val="Times New Roman"/>
      <family val="1"/>
    </font>
    <font>
      <b/>
      <sz val="16"/>
      <color rgb="FF1F3864"/>
      <name val="Times New Roman"/>
      <family val="1"/>
    </font>
    <font>
      <sz val="16"/>
      <color theme="1"/>
      <name val="Times New Roman"/>
      <family val="1"/>
    </font>
    <font>
      <b/>
      <sz val="22"/>
      <color theme="1"/>
      <name val="Times New Roman"/>
      <family val="1"/>
    </font>
    <font>
      <sz val="18"/>
      <color theme="1"/>
      <name val="Times New Roman"/>
      <family val="1"/>
    </font>
    <font>
      <sz val="11"/>
      <color theme="1"/>
      <name val="Times New Roman"/>
      <family val="1"/>
    </font>
    <font>
      <sz val="11"/>
      <color rgb="FF000000"/>
      <name val="Calibri"/>
      <family val="2"/>
      <scheme val="minor"/>
    </font>
    <font>
      <sz val="9"/>
      <color rgb="FF000000"/>
      <name val="HelveticaNeue-Light"/>
    </font>
    <font>
      <b/>
      <sz val="22"/>
      <color theme="0" tint="-0.14999847407452621"/>
      <name val="Times New Roman"/>
      <family val="1"/>
    </font>
    <font>
      <b/>
      <u val="double"/>
      <sz val="14"/>
      <color theme="1"/>
      <name val="Times New Roman"/>
      <family val="1"/>
    </font>
    <font>
      <b/>
      <sz val="20"/>
      <color theme="1"/>
      <name val="Calibri"/>
      <family val="2"/>
      <scheme val="minor"/>
    </font>
    <font>
      <sz val="16"/>
      <color theme="0"/>
      <name val="Calibri"/>
      <family val="2"/>
      <scheme val="minor"/>
    </font>
    <font>
      <sz val="16"/>
      <color theme="1"/>
      <name val="Calibri"/>
      <family val="2"/>
      <scheme val="minor"/>
    </font>
    <font>
      <b/>
      <sz val="20"/>
      <color theme="0"/>
      <name val="Times New Roman"/>
      <family val="1"/>
    </font>
    <font>
      <sz val="20"/>
      <color theme="0"/>
      <name val="Times New Roman"/>
      <family val="1"/>
    </font>
    <font>
      <sz val="24"/>
      <color theme="0"/>
      <name val="Times New Roman"/>
      <family val="1"/>
    </font>
    <font>
      <b/>
      <sz val="20"/>
      <color theme="0"/>
      <name val="Calibri"/>
      <family val="2"/>
      <scheme val="minor"/>
    </font>
    <font>
      <u/>
      <sz val="11"/>
      <color theme="10"/>
      <name val="Calibri"/>
      <family val="2"/>
      <scheme val="minor"/>
    </font>
    <font>
      <b/>
      <i/>
      <sz val="14"/>
      <color theme="2" tint="-0.89999084444715716"/>
      <name val="Times New Roman"/>
      <family val="1"/>
    </font>
  </fonts>
  <fills count="23">
    <fill>
      <patternFill patternType="none"/>
    </fill>
    <fill>
      <patternFill patternType="gray125"/>
    </fill>
    <fill>
      <patternFill patternType="solid">
        <fgColor theme="9"/>
      </patternFill>
    </fill>
    <fill>
      <patternFill patternType="solid">
        <fgColor theme="0" tint="-0.499984740745262"/>
        <bgColor indexed="64"/>
      </patternFill>
    </fill>
    <fill>
      <patternFill patternType="solid">
        <fgColor theme="5" tint="0.59999389629810485"/>
        <bgColor indexed="64"/>
      </patternFill>
    </fill>
    <fill>
      <patternFill patternType="solid">
        <fgColor theme="6" tint="0.39997558519241921"/>
        <bgColor indexed="64"/>
      </patternFill>
    </fill>
    <fill>
      <patternFill patternType="solid">
        <fgColor theme="2" tint="-0.499984740745262"/>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0"/>
        <bgColor indexed="64"/>
      </patternFill>
    </fill>
    <fill>
      <patternFill patternType="solid">
        <fgColor theme="6" tint="-0.249977111117893"/>
        <bgColor indexed="64"/>
      </patternFill>
    </fill>
    <fill>
      <patternFill patternType="solid">
        <fgColor theme="2" tint="-9.9978637043366805E-2"/>
        <bgColor indexed="64"/>
      </patternFill>
    </fill>
    <fill>
      <patternFill patternType="solid">
        <fgColor theme="3" tint="0.79998168889431442"/>
        <bgColor indexed="64"/>
      </patternFill>
    </fill>
    <fill>
      <patternFill patternType="solid">
        <fgColor theme="3" tint="0.59999389629810485"/>
        <bgColor indexed="64"/>
      </patternFill>
    </fill>
    <fill>
      <patternFill patternType="solid">
        <fgColor rgb="FFFFFF00"/>
        <bgColor indexed="64"/>
      </patternFill>
    </fill>
    <fill>
      <patternFill patternType="solid">
        <fgColor theme="9" tint="0.39997558519241921"/>
        <bgColor indexed="64"/>
      </patternFill>
    </fill>
    <fill>
      <patternFill patternType="solid">
        <fgColor theme="2" tint="-0.249977111117893"/>
        <bgColor indexed="64"/>
      </patternFill>
    </fill>
    <fill>
      <patternFill patternType="solid">
        <fgColor theme="9"/>
        <bgColor indexed="64"/>
      </patternFill>
    </fill>
    <fill>
      <patternFill patternType="solid">
        <fgColor theme="2" tint="-0.749992370372631"/>
        <bgColor indexed="64"/>
      </patternFill>
    </fill>
    <fill>
      <patternFill patternType="solid">
        <fgColor theme="1" tint="0.499984740745262"/>
        <bgColor indexed="64"/>
      </patternFill>
    </fill>
    <fill>
      <patternFill patternType="solid">
        <fgColor theme="1" tint="0.249977111117893"/>
        <bgColor indexed="64"/>
      </patternFill>
    </fill>
    <fill>
      <patternFill patternType="solid">
        <fgColor theme="1" tint="0.34998626667073579"/>
        <bgColor indexed="64"/>
      </patternFill>
    </fill>
  </fills>
  <borders count="112">
    <border>
      <left/>
      <right/>
      <top/>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top/>
      <bottom/>
      <diagonal/>
    </border>
    <border>
      <left/>
      <right style="medium">
        <color indexed="64"/>
      </right>
      <top/>
      <bottom style="medium">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diagonal/>
    </border>
    <border>
      <left style="medium">
        <color indexed="64"/>
      </left>
      <right style="medium">
        <color indexed="64"/>
      </right>
      <top style="medium">
        <color indexed="64"/>
      </top>
      <bottom style="medium">
        <color indexed="64"/>
      </bottom>
      <diagonal/>
    </border>
    <border>
      <left/>
      <right/>
      <top style="medium">
        <color indexed="64"/>
      </top>
      <bottom/>
      <diagonal/>
    </border>
    <border>
      <left/>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style="thin">
        <color indexed="64"/>
      </right>
      <top style="medium">
        <color indexed="64"/>
      </top>
      <bottom/>
      <diagonal/>
    </border>
    <border>
      <left style="thin">
        <color indexed="64"/>
      </left>
      <right style="thin">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right style="thin">
        <color indexed="64"/>
      </right>
      <top style="medium">
        <color indexed="64"/>
      </top>
      <bottom/>
      <diagonal/>
    </border>
    <border>
      <left/>
      <right/>
      <top/>
      <bottom style="thin">
        <color indexed="64"/>
      </bottom>
      <diagonal/>
    </border>
    <border>
      <left/>
      <right/>
      <top style="double">
        <color indexed="64"/>
      </top>
      <bottom/>
      <diagonal/>
    </border>
    <border>
      <left style="thin">
        <color indexed="64"/>
      </left>
      <right/>
      <top style="thin">
        <color indexed="64"/>
      </top>
      <bottom style="double">
        <color indexed="64"/>
      </bottom>
      <diagonal/>
    </border>
    <border>
      <left style="thin">
        <color indexed="64"/>
      </left>
      <right/>
      <top/>
      <bottom style="medium">
        <color indexed="64"/>
      </bottom>
      <diagonal/>
    </border>
    <border>
      <left/>
      <right/>
      <top/>
      <bottom style="double">
        <color indexed="64"/>
      </bottom>
      <diagonal/>
    </border>
    <border>
      <left style="thin">
        <color indexed="64"/>
      </left>
      <right/>
      <top style="medium">
        <color indexed="64"/>
      </top>
      <bottom style="double">
        <color indexed="64"/>
      </bottom>
      <diagonal/>
    </border>
    <border>
      <left/>
      <right/>
      <top style="medium">
        <color indexed="64"/>
      </top>
      <bottom style="double">
        <color indexed="64"/>
      </bottom>
      <diagonal/>
    </border>
    <border>
      <left style="thin">
        <color indexed="64"/>
      </left>
      <right/>
      <top style="medium">
        <color indexed="64"/>
      </top>
      <bottom/>
      <diagonal/>
    </border>
    <border>
      <left style="thin">
        <color indexed="64"/>
      </left>
      <right/>
      <top style="medium">
        <color indexed="64"/>
      </top>
      <bottom style="medium">
        <color indexed="64"/>
      </bottom>
      <diagonal/>
    </border>
    <border>
      <left style="thin">
        <color indexed="64"/>
      </left>
      <right style="medium">
        <color indexed="64"/>
      </right>
      <top/>
      <bottom style="medium">
        <color indexed="64"/>
      </bottom>
      <diagonal/>
    </border>
    <border>
      <left style="thin">
        <color indexed="64"/>
      </left>
      <right style="medium">
        <color indexed="64"/>
      </right>
      <top/>
      <bottom/>
      <diagonal/>
    </border>
    <border>
      <left style="thin">
        <color indexed="64"/>
      </left>
      <right style="medium">
        <color indexed="64"/>
      </right>
      <top style="medium">
        <color indexed="64"/>
      </top>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medium">
        <color indexed="64"/>
      </top>
      <bottom style="double">
        <color indexed="64"/>
      </bottom>
      <diagonal/>
    </border>
    <border>
      <left/>
      <right style="thin">
        <color indexed="64"/>
      </right>
      <top/>
      <bottom/>
      <diagonal/>
    </border>
    <border>
      <left style="thin">
        <color indexed="64"/>
      </left>
      <right style="thin">
        <color indexed="64"/>
      </right>
      <top style="medium">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double">
        <color indexed="64"/>
      </left>
      <right style="double">
        <color indexed="64"/>
      </right>
      <top/>
      <bottom style="double">
        <color indexed="64"/>
      </bottom>
      <diagonal/>
    </border>
    <border>
      <left/>
      <right style="thin">
        <color indexed="64"/>
      </right>
      <top style="thin">
        <color indexed="64"/>
      </top>
      <bottom/>
      <diagonal/>
    </border>
    <border>
      <left style="thin">
        <color indexed="64"/>
      </left>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double">
        <color indexed="64"/>
      </left>
      <right style="double">
        <color indexed="64"/>
      </right>
      <top style="double">
        <color indexed="64"/>
      </top>
      <bottom style="double">
        <color indexed="64"/>
      </bottom>
      <diagonal/>
    </border>
    <border>
      <left/>
      <right style="double">
        <color indexed="64"/>
      </right>
      <top/>
      <bottom/>
      <diagonal/>
    </border>
    <border>
      <left style="thin">
        <color indexed="64"/>
      </left>
      <right style="thin">
        <color indexed="64"/>
      </right>
      <top style="double">
        <color indexed="64"/>
      </top>
      <bottom style="thin">
        <color indexed="64"/>
      </bottom>
      <diagonal/>
    </border>
    <border>
      <left/>
      <right style="medium">
        <color indexed="64"/>
      </right>
      <top style="medium">
        <color indexed="64"/>
      </top>
      <bottom style="double">
        <color indexed="64"/>
      </bottom>
      <diagonal/>
    </border>
    <border>
      <left style="medium">
        <color indexed="64"/>
      </left>
      <right style="thin">
        <color indexed="64"/>
      </right>
      <top/>
      <bottom style="medium">
        <color indexed="64"/>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diagonal/>
    </border>
    <border>
      <left style="medium">
        <color indexed="64"/>
      </left>
      <right style="medium">
        <color indexed="64"/>
      </right>
      <top style="thin">
        <color indexed="64"/>
      </top>
      <bottom/>
      <diagonal/>
    </border>
    <border>
      <left style="medium">
        <color indexed="64"/>
      </left>
      <right style="thin">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style="thin">
        <color indexed="64"/>
      </right>
      <top style="thin">
        <color indexed="64"/>
      </top>
      <bottom style="thick">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bottom style="thin">
        <color indexed="64"/>
      </bottom>
      <diagonal/>
    </border>
    <border>
      <left style="medium">
        <color indexed="64"/>
      </left>
      <right/>
      <top style="thin">
        <color indexed="64"/>
      </top>
      <bottom style="thin">
        <color indexed="64"/>
      </bottom>
      <diagonal/>
    </border>
    <border>
      <left style="medium">
        <color indexed="64"/>
      </left>
      <right/>
      <top style="medium">
        <color indexed="64"/>
      </top>
      <bottom style="thin">
        <color indexed="64"/>
      </bottom>
      <diagonal/>
    </border>
    <border>
      <left style="thin">
        <color indexed="64"/>
      </left>
      <right style="thin">
        <color indexed="64"/>
      </right>
      <top/>
      <bottom style="double">
        <color indexed="64"/>
      </bottom>
      <diagonal/>
    </border>
    <border>
      <left style="thin">
        <color indexed="64"/>
      </left>
      <right style="thin">
        <color indexed="64"/>
      </right>
      <top style="thick">
        <color indexed="64"/>
      </top>
      <bottom style="double">
        <color indexed="64"/>
      </bottom>
      <diagonal/>
    </border>
    <border>
      <left style="thin">
        <color indexed="64"/>
      </left>
      <right style="thin">
        <color indexed="64"/>
      </right>
      <top style="thick">
        <color indexed="64"/>
      </top>
      <bottom/>
      <diagonal/>
    </border>
    <border>
      <left style="medium">
        <color indexed="64"/>
      </left>
      <right/>
      <top style="thin">
        <color indexed="64"/>
      </top>
      <bottom style="medium">
        <color indexed="64"/>
      </bottom>
      <diagonal/>
    </border>
    <border>
      <left/>
      <right/>
      <top style="medium">
        <color indexed="64"/>
      </top>
      <bottom style="thin">
        <color indexed="64"/>
      </bottom>
      <diagonal/>
    </border>
    <border>
      <left style="thin">
        <color indexed="64"/>
      </left>
      <right style="thin">
        <color indexed="64"/>
      </right>
      <top style="double">
        <color indexed="64"/>
      </top>
      <bottom/>
      <diagonal/>
    </border>
    <border>
      <left/>
      <right/>
      <top style="thin">
        <color indexed="64"/>
      </top>
      <bottom style="medium">
        <color indexed="64"/>
      </bottom>
      <diagonal/>
    </border>
    <border>
      <left style="medium">
        <color indexed="64"/>
      </left>
      <right/>
      <top/>
      <bottom style="thin">
        <color indexed="64"/>
      </bottom>
      <diagonal/>
    </border>
    <border>
      <left style="medium">
        <color indexed="64"/>
      </left>
      <right style="thin">
        <color indexed="64"/>
      </right>
      <top style="medium">
        <color indexed="64"/>
      </top>
      <bottom style="double">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double">
        <color indexed="64"/>
      </left>
      <right/>
      <top style="double">
        <color indexed="64"/>
      </top>
      <bottom style="double">
        <color indexed="64"/>
      </bottom>
      <diagonal/>
    </border>
    <border>
      <left style="thin">
        <color indexed="64"/>
      </left>
      <right/>
      <top style="double">
        <color indexed="64"/>
      </top>
      <bottom style="thin">
        <color indexed="64"/>
      </bottom>
      <diagonal/>
    </border>
    <border>
      <left/>
      <right style="medium">
        <color indexed="64"/>
      </right>
      <top style="thin">
        <color indexed="64"/>
      </top>
      <bottom/>
      <diagonal/>
    </border>
    <border>
      <left style="medium">
        <color indexed="64"/>
      </left>
      <right/>
      <top style="thin">
        <color indexed="64"/>
      </top>
      <bottom/>
      <diagonal/>
    </border>
    <border>
      <left/>
      <right style="medium">
        <color indexed="64"/>
      </right>
      <top style="medium">
        <color indexed="64"/>
      </top>
      <bottom style="thin">
        <color indexed="64"/>
      </bottom>
      <diagonal/>
    </border>
    <border>
      <left/>
      <right style="medium">
        <color indexed="64"/>
      </right>
      <top style="thin">
        <color indexed="64"/>
      </top>
      <bottom style="medium">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theme="1"/>
      </top>
      <bottom/>
      <diagonal/>
    </border>
    <border>
      <left/>
      <right style="thin">
        <color indexed="64"/>
      </right>
      <top style="thin">
        <color theme="1"/>
      </top>
      <bottom/>
      <diagonal/>
    </border>
    <border>
      <left style="thin">
        <color indexed="64"/>
      </left>
      <right/>
      <top style="thin">
        <color theme="1"/>
      </top>
      <bottom/>
      <diagonal/>
    </border>
    <border>
      <left style="thin">
        <color indexed="64"/>
      </left>
      <right style="thin">
        <color indexed="64"/>
      </right>
      <top/>
      <bottom style="thin">
        <color theme="1"/>
      </bottom>
      <diagonal/>
    </border>
    <border>
      <left/>
      <right style="thin">
        <color indexed="64"/>
      </right>
      <top style="thin">
        <color theme="1"/>
      </top>
      <bottom style="double">
        <color theme="1"/>
      </bottom>
      <diagonal/>
    </border>
    <border>
      <left style="thin">
        <color indexed="64"/>
      </left>
      <right style="thin">
        <color indexed="64"/>
      </right>
      <top style="thin">
        <color theme="1"/>
      </top>
      <bottom style="double">
        <color theme="1"/>
      </bottom>
      <diagonal/>
    </border>
    <border>
      <left/>
      <right/>
      <top style="thin">
        <color theme="1"/>
      </top>
      <bottom style="double">
        <color theme="1"/>
      </bottom>
      <diagonal/>
    </border>
    <border>
      <left style="thin">
        <color indexed="64"/>
      </left>
      <right/>
      <top style="thin">
        <color theme="1"/>
      </top>
      <bottom style="double">
        <color theme="1"/>
      </bottom>
      <diagonal/>
    </border>
    <border>
      <left style="thin">
        <color theme="1"/>
      </left>
      <right/>
      <top style="thin">
        <color theme="1"/>
      </top>
      <bottom style="thin">
        <color theme="1"/>
      </bottom>
      <diagonal/>
    </border>
    <border>
      <left style="thin">
        <color theme="1"/>
      </left>
      <right style="thin">
        <color theme="1"/>
      </right>
      <top style="thin">
        <color theme="1"/>
      </top>
      <bottom style="thin">
        <color theme="1"/>
      </bottom>
      <diagonal/>
    </border>
    <border>
      <left/>
      <right style="thin">
        <color theme="1"/>
      </right>
      <top style="thin">
        <color theme="1"/>
      </top>
      <bottom style="thin">
        <color theme="1"/>
      </bottom>
      <diagonal/>
    </border>
    <border>
      <left style="thin">
        <color theme="1"/>
      </left>
      <right/>
      <top style="thin">
        <color indexed="64"/>
      </top>
      <bottom style="thin">
        <color theme="1"/>
      </bottom>
      <diagonal/>
    </border>
    <border>
      <left style="thin">
        <color theme="1"/>
      </left>
      <right style="thin">
        <color theme="1"/>
      </right>
      <top style="thin">
        <color indexed="64"/>
      </top>
      <bottom style="thin">
        <color theme="1"/>
      </bottom>
      <diagonal/>
    </border>
    <border>
      <left/>
      <right style="thin">
        <color theme="1"/>
      </right>
      <top style="thin">
        <color indexed="64"/>
      </top>
      <bottom style="thin">
        <color theme="1"/>
      </bottom>
      <diagonal/>
    </border>
    <border>
      <left/>
      <right style="thin">
        <color indexed="64"/>
      </right>
      <top/>
      <bottom style="double">
        <color indexed="64"/>
      </bottom>
      <diagonal/>
    </border>
  </borders>
  <cellStyleXfs count="5">
    <xf numFmtId="0" fontId="0" fillId="0" borderId="0"/>
    <xf numFmtId="43" fontId="1" fillId="0" borderId="0" applyFont="0" applyFill="0" applyBorder="0" applyAlignment="0" applyProtection="0"/>
    <xf numFmtId="9" fontId="1" fillId="0" borderId="0" applyFont="0" applyFill="0" applyBorder="0" applyAlignment="0" applyProtection="0"/>
    <xf numFmtId="0" fontId="3" fillId="2" borderId="0" applyNumberFormat="0" applyBorder="0" applyAlignment="0" applyProtection="0"/>
    <xf numFmtId="0" fontId="36" fillId="0" borderId="0" applyNumberFormat="0" applyFill="0" applyBorder="0" applyAlignment="0" applyProtection="0"/>
  </cellStyleXfs>
  <cellXfs count="1169">
    <xf numFmtId="0" fontId="0" fillId="0" borderId="0" xfId="0"/>
    <xf numFmtId="0" fontId="4" fillId="0" borderId="0" xfId="0" applyFont="1"/>
    <xf numFmtId="0" fontId="4" fillId="0" borderId="0" xfId="0" applyFont="1" applyAlignment="1">
      <alignment horizontal="center"/>
    </xf>
    <xf numFmtId="0" fontId="0" fillId="4" borderId="7" xfId="0" applyFill="1" applyBorder="1"/>
    <xf numFmtId="0" fontId="0" fillId="4" borderId="4" xfId="0" applyFill="1" applyBorder="1"/>
    <xf numFmtId="0" fontId="2" fillId="4" borderId="9" xfId="0" applyFont="1" applyFill="1" applyBorder="1"/>
    <xf numFmtId="0" fontId="0" fillId="4" borderId="0" xfId="0" applyFill="1"/>
    <xf numFmtId="0" fontId="0" fillId="4" borderId="4" xfId="0" applyFill="1" applyBorder="1" applyAlignment="1">
      <alignment horizontal="left"/>
    </xf>
    <xf numFmtId="164" fontId="1" fillId="0" borderId="0" xfId="3" applyNumberFormat="1" applyFont="1" applyFill="1" applyAlignment="1"/>
    <xf numFmtId="0" fontId="5" fillId="0" borderId="0" xfId="0" applyFont="1" applyFill="1" applyBorder="1"/>
    <xf numFmtId="0" fontId="5" fillId="3" borderId="1" xfId="0" applyFont="1" applyFill="1" applyBorder="1"/>
    <xf numFmtId="0" fontId="5" fillId="3" borderId="9" xfId="0" applyFont="1" applyFill="1" applyBorder="1"/>
    <xf numFmtId="9" fontId="0" fillId="5" borderId="11" xfId="2" applyFont="1" applyFill="1" applyBorder="1"/>
    <xf numFmtId="9" fontId="1" fillId="5" borderId="11" xfId="2" applyFont="1" applyFill="1" applyBorder="1" applyAlignment="1"/>
    <xf numFmtId="164" fontId="1" fillId="5" borderId="12" xfId="3" applyNumberFormat="1" applyFont="1" applyFill="1" applyBorder="1" applyAlignment="1"/>
    <xf numFmtId="164" fontId="1" fillId="5" borderId="11" xfId="3" applyNumberFormat="1" applyFont="1" applyFill="1" applyBorder="1" applyAlignment="1"/>
    <xf numFmtId="0" fontId="6" fillId="4" borderId="0" xfId="0" applyFont="1" applyFill="1"/>
    <xf numFmtId="9" fontId="0" fillId="5" borderId="0" xfId="2" applyFont="1" applyFill="1"/>
    <xf numFmtId="9" fontId="1" fillId="5" borderId="0" xfId="2" applyFont="1" applyFill="1" applyAlignment="1"/>
    <xf numFmtId="164" fontId="1" fillId="5" borderId="13" xfId="3" applyNumberFormat="1" applyFont="1" applyFill="1" applyBorder="1" applyAlignment="1"/>
    <xf numFmtId="9" fontId="1" fillId="5" borderId="14" xfId="2" applyFont="1" applyFill="1" applyBorder="1" applyAlignment="1"/>
    <xf numFmtId="164" fontId="1" fillId="5" borderId="15" xfId="3" applyNumberFormat="1" applyFont="1" applyFill="1" applyBorder="1" applyAlignment="1"/>
    <xf numFmtId="164" fontId="1" fillId="5" borderId="0" xfId="3" applyNumberFormat="1" applyFont="1" applyFill="1" applyAlignment="1"/>
    <xf numFmtId="164" fontId="1" fillId="5" borderId="0" xfId="3" applyNumberFormat="1" applyFont="1" applyFill="1" applyBorder="1" applyAlignment="1"/>
    <xf numFmtId="9" fontId="1" fillId="5" borderId="13" xfId="2" applyFont="1" applyFill="1" applyBorder="1" applyAlignment="1"/>
    <xf numFmtId="9" fontId="1" fillId="5" borderId="16" xfId="2" applyFont="1" applyFill="1" applyBorder="1" applyAlignment="1"/>
    <xf numFmtId="9" fontId="0" fillId="5" borderId="2" xfId="2" applyFont="1" applyFill="1" applyBorder="1"/>
    <xf numFmtId="9" fontId="1" fillId="5" borderId="2" xfId="2" applyFont="1" applyFill="1" applyBorder="1" applyAlignment="1"/>
    <xf numFmtId="164" fontId="1" fillId="5" borderId="17" xfId="3" applyNumberFormat="1" applyFont="1" applyFill="1" applyBorder="1" applyAlignment="1"/>
    <xf numFmtId="9" fontId="1" fillId="5" borderId="6" xfId="2" applyFont="1" applyFill="1" applyBorder="1" applyAlignment="1"/>
    <xf numFmtId="164" fontId="1" fillId="5" borderId="6" xfId="3" applyNumberFormat="1" applyFont="1" applyFill="1" applyBorder="1" applyAlignment="1"/>
    <xf numFmtId="164" fontId="1" fillId="5" borderId="2" xfId="3" applyNumberFormat="1" applyFont="1" applyFill="1" applyBorder="1" applyAlignment="1"/>
    <xf numFmtId="9" fontId="0" fillId="5" borderId="7" xfId="2" applyFont="1" applyFill="1" applyBorder="1"/>
    <xf numFmtId="9" fontId="1" fillId="5" borderId="5" xfId="2" applyFont="1" applyFill="1" applyBorder="1" applyAlignment="1"/>
    <xf numFmtId="164" fontId="1" fillId="5" borderId="18" xfId="3" applyNumberFormat="1" applyFont="1" applyFill="1" applyBorder="1" applyAlignment="1"/>
    <xf numFmtId="9" fontId="1" fillId="5" borderId="18" xfId="2" applyFont="1" applyFill="1" applyBorder="1" applyAlignment="1"/>
    <xf numFmtId="164" fontId="1" fillId="5" borderId="7" xfId="3" applyNumberFormat="1" applyFont="1" applyFill="1" applyBorder="1" applyAlignment="1"/>
    <xf numFmtId="164" fontId="1" fillId="5" borderId="5" xfId="3" applyNumberFormat="1" applyFont="1" applyFill="1" applyBorder="1" applyAlignment="1"/>
    <xf numFmtId="9" fontId="0" fillId="5" borderId="4" xfId="2" applyFont="1" applyFill="1" applyBorder="1"/>
    <xf numFmtId="9" fontId="1" fillId="5" borderId="8" xfId="2" applyFont="1" applyFill="1" applyBorder="1" applyAlignment="1"/>
    <xf numFmtId="164" fontId="1" fillId="5" borderId="19" xfId="3" applyNumberFormat="1" applyFont="1" applyFill="1" applyBorder="1" applyAlignment="1"/>
    <xf numFmtId="9" fontId="1" fillId="5" borderId="19" xfId="2" applyFont="1" applyFill="1" applyBorder="1" applyAlignment="1"/>
    <xf numFmtId="164" fontId="1" fillId="5" borderId="4" xfId="3" applyNumberFormat="1" applyFont="1" applyFill="1" applyBorder="1" applyAlignment="1"/>
    <xf numFmtId="164" fontId="1" fillId="5" borderId="8" xfId="3" applyNumberFormat="1" applyFont="1" applyFill="1" applyBorder="1" applyAlignment="1"/>
    <xf numFmtId="9" fontId="0" fillId="5" borderId="20" xfId="2" applyFont="1" applyFill="1" applyBorder="1"/>
    <xf numFmtId="9" fontId="1" fillId="5" borderId="21" xfId="2" applyFont="1" applyFill="1" applyBorder="1" applyAlignment="1"/>
    <xf numFmtId="164" fontId="1" fillId="5" borderId="22" xfId="3" applyNumberFormat="1" applyFont="1" applyFill="1" applyBorder="1" applyAlignment="1"/>
    <xf numFmtId="9" fontId="1" fillId="5" borderId="22" xfId="2" applyFont="1" applyFill="1" applyBorder="1" applyAlignment="1"/>
    <xf numFmtId="164" fontId="1" fillId="5" borderId="20" xfId="3" applyNumberFormat="1" applyFont="1" applyFill="1" applyBorder="1" applyAlignment="1"/>
    <xf numFmtId="164" fontId="1" fillId="5" borderId="21" xfId="3" applyNumberFormat="1" applyFont="1" applyFill="1" applyBorder="1" applyAlignment="1"/>
    <xf numFmtId="9" fontId="1" fillId="5" borderId="0" xfId="2" applyFont="1" applyFill="1" applyBorder="1" applyAlignment="1"/>
    <xf numFmtId="164" fontId="1" fillId="5" borderId="23" xfId="3" applyNumberFormat="1" applyFont="1" applyFill="1" applyBorder="1" applyAlignment="1"/>
    <xf numFmtId="164" fontId="1" fillId="5" borderId="24" xfId="3" applyNumberFormat="1" applyFont="1" applyFill="1" applyBorder="1" applyAlignment="1"/>
    <xf numFmtId="164" fontId="1" fillId="5" borderId="25" xfId="3" applyNumberFormat="1" applyFont="1" applyFill="1" applyBorder="1" applyAlignment="1"/>
    <xf numFmtId="9" fontId="1" fillId="5" borderId="10" xfId="2" applyFont="1" applyFill="1" applyBorder="1" applyAlignment="1"/>
    <xf numFmtId="164" fontId="0" fillId="0" borderId="0" xfId="0" applyNumberFormat="1"/>
    <xf numFmtId="164" fontId="1" fillId="5" borderId="16" xfId="3" applyNumberFormat="1" applyFont="1" applyFill="1" applyBorder="1" applyAlignment="1"/>
    <xf numFmtId="0" fontId="0" fillId="5" borderId="0" xfId="0" applyFill="1"/>
    <xf numFmtId="0" fontId="4" fillId="5" borderId="9" xfId="0" applyFont="1" applyFill="1" applyBorder="1"/>
    <xf numFmtId="0" fontId="4" fillId="5" borderId="1" xfId="0" applyFont="1" applyFill="1" applyBorder="1"/>
    <xf numFmtId="0" fontId="4" fillId="3" borderId="9" xfId="0" applyFont="1" applyFill="1" applyBorder="1"/>
    <xf numFmtId="0" fontId="0" fillId="0" borderId="26" xfId="0" applyFill="1" applyBorder="1"/>
    <xf numFmtId="0" fontId="0" fillId="0" borderId="0" xfId="0" applyFill="1"/>
    <xf numFmtId="0" fontId="4" fillId="0" borderId="0" xfId="0" applyFont="1" applyFill="1"/>
    <xf numFmtId="0" fontId="0" fillId="0" borderId="0" xfId="0" applyFill="1" applyBorder="1"/>
    <xf numFmtId="0" fontId="0" fillId="0" borderId="0" xfId="0" applyFill="1" applyAlignment="1">
      <alignment horizontal="center"/>
    </xf>
    <xf numFmtId="0" fontId="0" fillId="0" borderId="27" xfId="0" applyFill="1" applyBorder="1"/>
    <xf numFmtId="164" fontId="0" fillId="0" borderId="27" xfId="0" applyNumberFormat="1" applyFill="1" applyBorder="1"/>
    <xf numFmtId="164" fontId="0" fillId="0" borderId="0" xfId="1" applyNumberFormat="1" applyFont="1" applyFill="1" applyAlignment="1">
      <alignment horizontal="right" vertical="center"/>
    </xf>
    <xf numFmtId="9" fontId="0" fillId="5" borderId="28" xfId="2" applyFont="1" applyFill="1" applyBorder="1"/>
    <xf numFmtId="0" fontId="0" fillId="5" borderId="28" xfId="0" applyFill="1" applyBorder="1"/>
    <xf numFmtId="0" fontId="0" fillId="5" borderId="11" xfId="0" applyFill="1" applyBorder="1"/>
    <xf numFmtId="164" fontId="0" fillId="5" borderId="28" xfId="1" applyNumberFormat="1" applyFont="1" applyFill="1" applyBorder="1"/>
    <xf numFmtId="9" fontId="0" fillId="5" borderId="0" xfId="2" applyFont="1" applyFill="1" applyBorder="1"/>
    <xf numFmtId="164" fontId="7" fillId="5" borderId="0" xfId="1" applyNumberFormat="1" applyFont="1" applyFill="1" applyBorder="1" applyAlignment="1">
      <alignment horizontal="right" vertical="center"/>
    </xf>
    <xf numFmtId="164" fontId="0" fillId="5" borderId="0" xfId="1" applyNumberFormat="1" applyFont="1" applyFill="1" applyBorder="1"/>
    <xf numFmtId="0" fontId="7" fillId="4" borderId="0" xfId="0" applyFont="1" applyFill="1"/>
    <xf numFmtId="9" fontId="0" fillId="5" borderId="15" xfId="2" applyFont="1" applyFill="1" applyBorder="1"/>
    <xf numFmtId="164" fontId="7" fillId="5" borderId="0" xfId="1" applyNumberFormat="1" applyFont="1" applyFill="1" applyAlignment="1">
      <alignment horizontal="right" vertical="center"/>
    </xf>
    <xf numFmtId="164" fontId="0" fillId="5" borderId="15" xfId="1" applyNumberFormat="1" applyFont="1" applyFill="1" applyBorder="1"/>
    <xf numFmtId="9" fontId="0" fillId="5" borderId="18" xfId="2" applyFont="1" applyFill="1" applyBorder="1"/>
    <xf numFmtId="164" fontId="7" fillId="5" borderId="7" xfId="1" applyNumberFormat="1" applyFont="1" applyFill="1" applyBorder="1" applyAlignment="1">
      <alignment horizontal="right" vertical="center"/>
    </xf>
    <xf numFmtId="0" fontId="0" fillId="5" borderId="18" xfId="0" applyFill="1" applyBorder="1"/>
    <xf numFmtId="164" fontId="0" fillId="5" borderId="18" xfId="1" applyNumberFormat="1" applyFont="1" applyFill="1" applyBorder="1"/>
    <xf numFmtId="9" fontId="0" fillId="5" borderId="19" xfId="2" applyFont="1" applyFill="1" applyBorder="1"/>
    <xf numFmtId="164" fontId="7" fillId="5" borderId="4" xfId="1" applyNumberFormat="1" applyFont="1" applyFill="1" applyBorder="1" applyAlignment="1">
      <alignment horizontal="right" vertical="center"/>
    </xf>
    <xf numFmtId="0" fontId="0" fillId="5" borderId="19" xfId="0" applyFill="1" applyBorder="1"/>
    <xf numFmtId="164" fontId="0" fillId="5" borderId="19" xfId="1" applyNumberFormat="1" applyFont="1" applyFill="1" applyBorder="1"/>
    <xf numFmtId="9" fontId="0" fillId="5" borderId="22" xfId="2" applyFont="1" applyFill="1" applyBorder="1"/>
    <xf numFmtId="164" fontId="7" fillId="5" borderId="20" xfId="1" applyNumberFormat="1" applyFont="1" applyFill="1" applyBorder="1" applyAlignment="1">
      <alignment horizontal="right" vertical="center"/>
    </xf>
    <xf numFmtId="0" fontId="0" fillId="5" borderId="22" xfId="0" applyFill="1" applyBorder="1"/>
    <xf numFmtId="164" fontId="0" fillId="5" borderId="22" xfId="1" applyNumberFormat="1" applyFont="1" applyFill="1" applyBorder="1"/>
    <xf numFmtId="9" fontId="0" fillId="5" borderId="5" xfId="2" applyFont="1" applyFill="1" applyBorder="1"/>
    <xf numFmtId="164" fontId="7" fillId="5" borderId="6" xfId="1" applyNumberFormat="1" applyFont="1" applyFill="1" applyBorder="1" applyAlignment="1">
      <alignment horizontal="right" vertical="center"/>
    </xf>
    <xf numFmtId="9" fontId="0" fillId="5" borderId="6" xfId="2" applyFont="1" applyFill="1" applyBorder="1"/>
    <xf numFmtId="164" fontId="0" fillId="5" borderId="5" xfId="1" applyNumberFormat="1" applyFont="1" applyFill="1" applyBorder="1"/>
    <xf numFmtId="164" fontId="7" fillId="5" borderId="18" xfId="1" applyNumberFormat="1" applyFont="1" applyFill="1" applyBorder="1" applyAlignment="1">
      <alignment horizontal="right" vertical="center"/>
    </xf>
    <xf numFmtId="9" fontId="0" fillId="5" borderId="21" xfId="2" applyFont="1" applyFill="1" applyBorder="1"/>
    <xf numFmtId="164" fontId="7" fillId="5" borderId="10" xfId="1" applyNumberFormat="1" applyFont="1" applyFill="1" applyBorder="1" applyAlignment="1">
      <alignment horizontal="right" vertical="center"/>
    </xf>
    <xf numFmtId="9" fontId="0" fillId="5" borderId="10" xfId="2" applyFont="1" applyFill="1" applyBorder="1"/>
    <xf numFmtId="164" fontId="0" fillId="5" borderId="21" xfId="1" applyNumberFormat="1" applyFont="1" applyFill="1" applyBorder="1"/>
    <xf numFmtId="164" fontId="7" fillId="5" borderId="22" xfId="1" applyNumberFormat="1" applyFont="1" applyFill="1" applyBorder="1" applyAlignment="1">
      <alignment horizontal="right" vertical="center"/>
    </xf>
    <xf numFmtId="9" fontId="7" fillId="5" borderId="0" xfId="2" applyFont="1" applyFill="1" applyBorder="1" applyAlignment="1">
      <alignment horizontal="right" vertical="center"/>
    </xf>
    <xf numFmtId="9" fontId="7" fillId="5" borderId="6" xfId="2" applyFont="1" applyFill="1" applyBorder="1" applyAlignment="1">
      <alignment horizontal="right" vertical="center"/>
    </xf>
    <xf numFmtId="164" fontId="0" fillId="5" borderId="6" xfId="1" applyNumberFormat="1" applyFont="1" applyFill="1" applyBorder="1" applyAlignment="1">
      <alignment horizontal="right" vertical="center"/>
    </xf>
    <xf numFmtId="0" fontId="0" fillId="5" borderId="6" xfId="0" applyFill="1" applyBorder="1"/>
    <xf numFmtId="164" fontId="0" fillId="5" borderId="29" xfId="1" applyNumberFormat="1" applyFont="1" applyFill="1" applyBorder="1"/>
    <xf numFmtId="164" fontId="0" fillId="5" borderId="0" xfId="1" applyNumberFormat="1" applyFont="1" applyFill="1" applyBorder="1" applyAlignment="1">
      <alignment horizontal="right" vertical="center"/>
    </xf>
    <xf numFmtId="0" fontId="0" fillId="4" borderId="0" xfId="0" applyFill="1" applyAlignment="1">
      <alignment wrapText="1"/>
    </xf>
    <xf numFmtId="0" fontId="0" fillId="5" borderId="15" xfId="0" applyFill="1" applyBorder="1"/>
    <xf numFmtId="9" fontId="0" fillId="5" borderId="30" xfId="2" applyFont="1" applyFill="1" applyBorder="1"/>
    <xf numFmtId="9" fontId="7" fillId="5" borderId="30" xfId="2" applyFont="1" applyFill="1" applyBorder="1" applyAlignment="1">
      <alignment horizontal="right" vertical="center"/>
    </xf>
    <xf numFmtId="164" fontId="7" fillId="5" borderId="30" xfId="1" applyNumberFormat="1" applyFont="1" applyFill="1" applyBorder="1" applyAlignment="1">
      <alignment horizontal="right" vertical="center"/>
    </xf>
    <xf numFmtId="164" fontId="0" fillId="5" borderId="30" xfId="1" applyNumberFormat="1" applyFont="1" applyFill="1" applyBorder="1" applyAlignment="1">
      <alignment horizontal="right" vertical="center"/>
    </xf>
    <xf numFmtId="0" fontId="0" fillId="5" borderId="30" xfId="0" applyFill="1" applyBorder="1"/>
    <xf numFmtId="164" fontId="0" fillId="5" borderId="12" xfId="1" applyNumberFormat="1" applyFont="1" applyFill="1" applyBorder="1" applyAlignment="1">
      <alignment horizontal="right" vertical="center"/>
    </xf>
    <xf numFmtId="9" fontId="0" fillId="5" borderId="12" xfId="2" applyFont="1" applyFill="1" applyBorder="1"/>
    <xf numFmtId="164" fontId="0" fillId="5" borderId="31" xfId="1" applyNumberFormat="1" applyFont="1" applyFill="1" applyBorder="1"/>
    <xf numFmtId="164" fontId="0" fillId="5" borderId="32" xfId="1" applyNumberFormat="1" applyFont="1" applyFill="1" applyBorder="1"/>
    <xf numFmtId="164" fontId="0" fillId="5" borderId="0" xfId="1" applyNumberFormat="1" applyFont="1" applyFill="1" applyAlignment="1">
      <alignment horizontal="right" vertical="center"/>
    </xf>
    <xf numFmtId="9" fontId="0" fillId="5" borderId="33" xfId="2" applyFont="1" applyFill="1" applyBorder="1"/>
    <xf numFmtId="164" fontId="0" fillId="5" borderId="2" xfId="1" applyNumberFormat="1" applyFont="1" applyFill="1" applyBorder="1" applyAlignment="1">
      <alignment horizontal="right" vertical="center"/>
    </xf>
    <xf numFmtId="164" fontId="0" fillId="5" borderId="2" xfId="1" applyNumberFormat="1" applyFont="1" applyFill="1" applyBorder="1"/>
    <xf numFmtId="164" fontId="0" fillId="5" borderId="34" xfId="1" applyNumberFormat="1" applyFont="1" applyFill="1" applyBorder="1"/>
    <xf numFmtId="9" fontId="0" fillId="5" borderId="35" xfId="2" applyFont="1" applyFill="1" applyBorder="1"/>
    <xf numFmtId="164" fontId="0" fillId="5" borderId="7" xfId="1" applyNumberFormat="1" applyFont="1" applyFill="1" applyBorder="1" applyAlignment="1">
      <alignment horizontal="right" vertical="center"/>
    </xf>
    <xf numFmtId="164" fontId="0" fillId="5" borderId="35" xfId="1" applyNumberFormat="1" applyFont="1" applyFill="1" applyBorder="1"/>
    <xf numFmtId="9" fontId="0" fillId="5" borderId="36" xfId="2" applyFont="1" applyFill="1" applyBorder="1"/>
    <xf numFmtId="164" fontId="0" fillId="5" borderId="4" xfId="1" applyNumberFormat="1" applyFont="1" applyFill="1" applyBorder="1" applyAlignment="1">
      <alignment horizontal="right" vertical="center"/>
    </xf>
    <xf numFmtId="164" fontId="0" fillId="5" borderId="36" xfId="1" applyNumberFormat="1" applyFont="1" applyFill="1" applyBorder="1"/>
    <xf numFmtId="9" fontId="0" fillId="5" borderId="37" xfId="2" applyFont="1" applyFill="1" applyBorder="1"/>
    <xf numFmtId="164" fontId="0" fillId="5" borderId="20" xfId="1" applyNumberFormat="1" applyFont="1" applyFill="1" applyBorder="1" applyAlignment="1">
      <alignment horizontal="right" vertical="center"/>
    </xf>
    <xf numFmtId="164" fontId="0" fillId="5" borderId="37" xfId="1" applyNumberFormat="1" applyFont="1" applyFill="1" applyBorder="1"/>
    <xf numFmtId="164" fontId="0" fillId="5" borderId="0" xfId="1" applyNumberFormat="1" applyFont="1" applyFill="1"/>
    <xf numFmtId="9" fontId="0" fillId="5" borderId="29" xfId="2" applyFont="1" applyFill="1" applyBorder="1"/>
    <xf numFmtId="2" fontId="0" fillId="5" borderId="29" xfId="2" applyNumberFormat="1" applyFont="1" applyFill="1" applyBorder="1"/>
    <xf numFmtId="164" fontId="0" fillId="5" borderId="6" xfId="1" applyNumberFormat="1" applyFont="1" applyFill="1" applyBorder="1"/>
    <xf numFmtId="1" fontId="0" fillId="5" borderId="15" xfId="2" applyNumberFormat="1" applyFont="1" applyFill="1" applyBorder="1"/>
    <xf numFmtId="2" fontId="0" fillId="5" borderId="15" xfId="2" applyNumberFormat="1" applyFont="1" applyFill="1" applyBorder="1"/>
    <xf numFmtId="164" fontId="0" fillId="5" borderId="15" xfId="1" applyNumberFormat="1" applyFont="1" applyFill="1" applyBorder="1" applyAlignment="1">
      <alignment horizontal="right" vertical="center"/>
    </xf>
    <xf numFmtId="0" fontId="4" fillId="5" borderId="1" xfId="0" applyFont="1" applyFill="1" applyBorder="1" applyAlignment="1">
      <alignment horizontal="center"/>
    </xf>
    <xf numFmtId="0" fontId="4" fillId="5" borderId="9" xfId="0" applyFont="1" applyFill="1" applyBorder="1" applyAlignment="1">
      <alignment horizontal="center"/>
    </xf>
    <xf numFmtId="0" fontId="4" fillId="4" borderId="0" xfId="0" applyFont="1" applyFill="1" applyAlignment="1">
      <alignment horizontal="center"/>
    </xf>
    <xf numFmtId="0" fontId="4" fillId="3" borderId="1" xfId="0" applyFont="1" applyFill="1" applyBorder="1"/>
    <xf numFmtId="0" fontId="4" fillId="3" borderId="3" xfId="0" applyFont="1" applyFill="1" applyBorder="1"/>
    <xf numFmtId="0" fontId="2" fillId="0" borderId="0" xfId="0" applyFont="1"/>
    <xf numFmtId="2" fontId="0" fillId="0" borderId="0" xfId="0" applyNumberFormat="1"/>
    <xf numFmtId="2" fontId="0" fillId="5" borderId="5" xfId="0" applyNumberFormat="1" applyFill="1" applyBorder="1"/>
    <xf numFmtId="2" fontId="0" fillId="5" borderId="6" xfId="0" applyNumberFormat="1" applyFill="1" applyBorder="1"/>
    <xf numFmtId="0" fontId="0" fillId="5" borderId="6" xfId="0" applyFill="1" applyBorder="1" applyAlignment="1">
      <alignment horizontal="center"/>
    </xf>
    <xf numFmtId="2" fontId="0" fillId="5" borderId="8" xfId="0" applyNumberFormat="1" applyFill="1" applyBorder="1"/>
    <xf numFmtId="2" fontId="0" fillId="5" borderId="0" xfId="0" applyNumberFormat="1" applyFill="1"/>
    <xf numFmtId="0" fontId="0" fillId="5" borderId="0" xfId="0" applyFill="1" applyAlignment="1">
      <alignment horizontal="center"/>
    </xf>
    <xf numFmtId="2" fontId="0" fillId="5" borderId="8" xfId="2" applyNumberFormat="1" applyFont="1" applyFill="1" applyBorder="1"/>
    <xf numFmtId="2" fontId="0" fillId="5" borderId="0" xfId="2" applyNumberFormat="1" applyFont="1" applyFill="1" applyBorder="1"/>
    <xf numFmtId="0" fontId="4" fillId="5" borderId="3" xfId="0" applyFont="1" applyFill="1" applyBorder="1"/>
    <xf numFmtId="0" fontId="0" fillId="5" borderId="10" xfId="0" applyFill="1" applyBorder="1"/>
    <xf numFmtId="164" fontId="0" fillId="5" borderId="6" xfId="0" applyNumberFormat="1" applyFill="1" applyBorder="1"/>
    <xf numFmtId="164" fontId="0" fillId="5" borderId="0" xfId="0" applyNumberFormat="1" applyFill="1"/>
    <xf numFmtId="9" fontId="0" fillId="5" borderId="8" xfId="2" applyFont="1" applyFill="1" applyBorder="1"/>
    <xf numFmtId="0" fontId="0" fillId="5" borderId="8" xfId="0" applyFill="1" applyBorder="1"/>
    <xf numFmtId="164" fontId="0" fillId="5" borderId="11" xfId="0" applyNumberFormat="1" applyFill="1" applyBorder="1"/>
    <xf numFmtId="164" fontId="0" fillId="5" borderId="11" xfId="1" applyNumberFormat="1" applyFont="1" applyFill="1" applyBorder="1"/>
    <xf numFmtId="0" fontId="4" fillId="3" borderId="0" xfId="0" applyFont="1" applyFill="1"/>
    <xf numFmtId="9" fontId="0" fillId="0" borderId="0" xfId="2" applyFont="1" applyFill="1" applyBorder="1"/>
    <xf numFmtId="0" fontId="4" fillId="3" borderId="6" xfId="0" applyFont="1" applyFill="1" applyBorder="1" applyAlignment="1">
      <alignment horizontal="center"/>
    </xf>
    <xf numFmtId="0" fontId="4" fillId="3" borderId="18" xfId="0" applyFont="1" applyFill="1" applyBorder="1" applyAlignment="1">
      <alignment horizontal="center"/>
    </xf>
    <xf numFmtId="0" fontId="4" fillId="3" borderId="5" xfId="0" applyFont="1" applyFill="1" applyBorder="1" applyAlignment="1">
      <alignment horizontal="center"/>
    </xf>
    <xf numFmtId="164" fontId="0" fillId="0" borderId="0" xfId="1" applyNumberFormat="1" applyFont="1" applyBorder="1"/>
    <xf numFmtId="164" fontId="0" fillId="0" borderId="0" xfId="1" applyNumberFormat="1" applyFont="1" applyFill="1" applyBorder="1"/>
    <xf numFmtId="164" fontId="0" fillId="5" borderId="38" xfId="2" applyNumberFormat="1" applyFont="1" applyFill="1" applyBorder="1"/>
    <xf numFmtId="9" fontId="0" fillId="5" borderId="38" xfId="2" applyFont="1" applyFill="1" applyBorder="1"/>
    <xf numFmtId="164" fontId="0" fillId="5" borderId="38" xfId="1" applyNumberFormat="1" applyFont="1" applyFill="1" applyBorder="1"/>
    <xf numFmtId="164" fontId="0" fillId="5" borderId="18" xfId="1" applyNumberFormat="1" applyFont="1" applyFill="1" applyBorder="1" applyAlignment="1">
      <alignment horizontal="right"/>
    </xf>
    <xf numFmtId="164" fontId="0" fillId="5" borderId="7" xfId="1" applyNumberFormat="1" applyFont="1" applyFill="1" applyBorder="1"/>
    <xf numFmtId="164" fontId="0" fillId="5" borderId="20" xfId="1" applyNumberFormat="1" applyFont="1" applyFill="1" applyBorder="1"/>
    <xf numFmtId="164" fontId="0" fillId="5" borderId="0" xfId="1" applyNumberFormat="1" applyFont="1" applyFill="1" applyAlignment="1">
      <alignment horizontal="right"/>
    </xf>
    <xf numFmtId="164" fontId="0" fillId="5" borderId="19" xfId="1" applyNumberFormat="1" applyFont="1" applyFill="1" applyBorder="1" applyAlignment="1">
      <alignment horizontal="right"/>
    </xf>
    <xf numFmtId="164" fontId="0" fillId="0" borderId="0" xfId="1" applyNumberFormat="1" applyFont="1" applyBorder="1" applyAlignment="1">
      <alignment horizontal="right"/>
    </xf>
    <xf numFmtId="164" fontId="0" fillId="5" borderId="6" xfId="1" applyNumberFormat="1" applyFont="1" applyFill="1" applyBorder="1" applyAlignment="1">
      <alignment horizontal="right"/>
    </xf>
    <xf numFmtId="0" fontId="4" fillId="5" borderId="0" xfId="0" applyFont="1" applyFill="1"/>
    <xf numFmtId="0" fontId="4" fillId="3" borderId="2" xfId="0" applyFont="1" applyFill="1" applyBorder="1" applyAlignment="1">
      <alignment horizontal="center"/>
    </xf>
    <xf numFmtId="0" fontId="4" fillId="3" borderId="9" xfId="0" applyFont="1" applyFill="1" applyBorder="1" applyAlignment="1">
      <alignment horizontal="center"/>
    </xf>
    <xf numFmtId="0" fontId="4" fillId="3" borderId="1" xfId="0" applyFont="1" applyFill="1" applyBorder="1" applyAlignment="1">
      <alignment horizontal="center"/>
    </xf>
    <xf numFmtId="0" fontId="0" fillId="3" borderId="0" xfId="0" applyFill="1"/>
    <xf numFmtId="43" fontId="0" fillId="0" borderId="0" xfId="0" applyNumberFormat="1"/>
    <xf numFmtId="10" fontId="0" fillId="0" borderId="0" xfId="0" applyNumberFormat="1"/>
    <xf numFmtId="9" fontId="0" fillId="0" borderId="0" xfId="2" applyFont="1"/>
    <xf numFmtId="9" fontId="0" fillId="0" borderId="0" xfId="2" applyFont="1" applyFill="1"/>
    <xf numFmtId="164" fontId="0" fillId="0" borderId="0" xfId="0" applyNumberFormat="1" applyFill="1" applyBorder="1"/>
    <xf numFmtId="0" fontId="2" fillId="0" borderId="0" xfId="0" applyFont="1" applyFill="1"/>
    <xf numFmtId="0" fontId="2" fillId="4" borderId="0" xfId="0" applyFont="1" applyFill="1"/>
    <xf numFmtId="164" fontId="0" fillId="5" borderId="2" xfId="0" applyNumberFormat="1" applyFill="1" applyBorder="1"/>
    <xf numFmtId="164" fontId="0" fillId="5" borderId="7" xfId="0" applyNumberFormat="1" applyFill="1" applyBorder="1"/>
    <xf numFmtId="164" fontId="0" fillId="5" borderId="4" xfId="0" applyNumberFormat="1" applyFill="1" applyBorder="1"/>
    <xf numFmtId="164" fontId="0" fillId="5" borderId="10" xfId="0" applyNumberFormat="1" applyFill="1" applyBorder="1"/>
    <xf numFmtId="164" fontId="0" fillId="5" borderId="20" xfId="0" applyNumberFormat="1" applyFill="1" applyBorder="1"/>
    <xf numFmtId="164" fontId="0" fillId="5" borderId="10" xfId="1" applyNumberFormat="1" applyFont="1" applyFill="1" applyBorder="1"/>
    <xf numFmtId="164" fontId="0" fillId="5" borderId="18" xfId="0" applyNumberFormat="1" applyFill="1" applyBorder="1"/>
    <xf numFmtId="164" fontId="0" fillId="5" borderId="19" xfId="0" applyNumberFormat="1" applyFill="1" applyBorder="1"/>
    <xf numFmtId="164" fontId="0" fillId="5" borderId="22" xfId="0" applyNumberFormat="1" applyFill="1" applyBorder="1"/>
    <xf numFmtId="0" fontId="4" fillId="3" borderId="2" xfId="0" applyFont="1" applyFill="1" applyBorder="1"/>
    <xf numFmtId="0" fontId="4" fillId="5" borderId="2" xfId="0" applyFont="1" applyFill="1" applyBorder="1"/>
    <xf numFmtId="164" fontId="1" fillId="5" borderId="10" xfId="3" applyNumberFormat="1" applyFont="1" applyFill="1" applyBorder="1" applyAlignment="1"/>
    <xf numFmtId="43" fontId="0" fillId="5" borderId="0" xfId="0" applyNumberFormat="1" applyFill="1"/>
    <xf numFmtId="0" fontId="0" fillId="5" borderId="5" xfId="0" applyFill="1" applyBorder="1"/>
    <xf numFmtId="0" fontId="0" fillId="5" borderId="21" xfId="0" applyFill="1" applyBorder="1"/>
    <xf numFmtId="0" fontId="0" fillId="5" borderId="0" xfId="0" applyFill="1" applyBorder="1"/>
    <xf numFmtId="0" fontId="0" fillId="5" borderId="2" xfId="0" applyFill="1" applyBorder="1"/>
    <xf numFmtId="0" fontId="0" fillId="5" borderId="4" xfId="0" applyFill="1" applyBorder="1"/>
    <xf numFmtId="0" fontId="0" fillId="0" borderId="0" xfId="0" applyBorder="1"/>
    <xf numFmtId="2" fontId="0" fillId="0" borderId="0" xfId="0" applyNumberFormat="1" applyBorder="1"/>
    <xf numFmtId="2" fontId="0" fillId="7" borderId="39" xfId="0" applyNumberFormat="1" applyFill="1" applyBorder="1"/>
    <xf numFmtId="0" fontId="0" fillId="8" borderId="39" xfId="0" applyFill="1" applyBorder="1"/>
    <xf numFmtId="165" fontId="0" fillId="7" borderId="39" xfId="0" applyNumberFormat="1" applyFill="1" applyBorder="1"/>
    <xf numFmtId="166" fontId="0" fillId="7" borderId="39" xfId="0" applyNumberFormat="1" applyFill="1" applyBorder="1"/>
    <xf numFmtId="0" fontId="0" fillId="7" borderId="39" xfId="0" applyFill="1" applyBorder="1"/>
    <xf numFmtId="0" fontId="2" fillId="8" borderId="39" xfId="0" applyFont="1" applyFill="1" applyBorder="1"/>
    <xf numFmtId="43" fontId="0" fillId="7" borderId="39" xfId="0" applyNumberFormat="1" applyFill="1" applyBorder="1"/>
    <xf numFmtId="167" fontId="0" fillId="7" borderId="39" xfId="0" applyNumberFormat="1" applyFill="1" applyBorder="1"/>
    <xf numFmtId="0" fontId="0" fillId="9" borderId="39" xfId="0" applyFill="1" applyBorder="1"/>
    <xf numFmtId="0" fontId="2" fillId="0" borderId="0" xfId="0" applyFont="1" applyBorder="1"/>
    <xf numFmtId="43" fontId="2" fillId="7" borderId="40" xfId="1" applyNumberFormat="1" applyFont="1" applyFill="1" applyBorder="1"/>
    <xf numFmtId="43" fontId="2" fillId="7" borderId="26" xfId="0" applyNumberFormat="1" applyFont="1" applyFill="1" applyBorder="1"/>
    <xf numFmtId="43" fontId="2" fillId="7" borderId="41" xfId="0" applyNumberFormat="1" applyFont="1" applyFill="1" applyBorder="1"/>
    <xf numFmtId="0" fontId="2" fillId="8" borderId="14" xfId="0" applyFont="1" applyFill="1" applyBorder="1"/>
    <xf numFmtId="9" fontId="2" fillId="7" borderId="39" xfId="2" applyFont="1" applyFill="1" applyBorder="1" applyAlignment="1">
      <alignment horizontal="center"/>
    </xf>
    <xf numFmtId="167" fontId="2" fillId="7" borderId="39" xfId="0" applyNumberFormat="1" applyFont="1" applyFill="1" applyBorder="1"/>
    <xf numFmtId="9" fontId="2" fillId="7" borderId="39" xfId="2" applyFont="1" applyFill="1" applyBorder="1"/>
    <xf numFmtId="168" fontId="2" fillId="7" borderId="39" xfId="2" applyNumberFormat="1" applyFont="1" applyFill="1" applyBorder="1"/>
    <xf numFmtId="164" fontId="2" fillId="7" borderId="42" xfId="1" applyNumberFormat="1" applyFont="1" applyFill="1" applyBorder="1"/>
    <xf numFmtId="164" fontId="2" fillId="7" borderId="32" xfId="0" applyNumberFormat="1" applyFont="1" applyFill="1" applyBorder="1"/>
    <xf numFmtId="164" fontId="2" fillId="7" borderId="31" xfId="0" applyNumberFormat="1" applyFont="1" applyFill="1" applyBorder="1"/>
    <xf numFmtId="0" fontId="2" fillId="8" borderId="13" xfId="0" applyFont="1" applyFill="1" applyBorder="1"/>
    <xf numFmtId="9" fontId="0" fillId="7" borderId="39" xfId="2" applyFont="1" applyFill="1" applyBorder="1" applyAlignment="1">
      <alignment horizontal="center"/>
    </xf>
    <xf numFmtId="9" fontId="0" fillId="7" borderId="39" xfId="2" applyFont="1" applyFill="1" applyBorder="1"/>
    <xf numFmtId="168" fontId="0" fillId="7" borderId="39" xfId="2" applyNumberFormat="1" applyFont="1" applyFill="1" applyBorder="1"/>
    <xf numFmtId="164" fontId="0" fillId="7" borderId="24" xfId="1" applyNumberFormat="1" applyFont="1" applyFill="1" applyBorder="1"/>
    <xf numFmtId="0" fontId="0" fillId="7" borderId="6" xfId="0" applyFill="1" applyBorder="1"/>
    <xf numFmtId="0" fontId="0" fillId="7" borderId="29" xfId="0" applyFill="1" applyBorder="1"/>
    <xf numFmtId="0" fontId="0" fillId="8" borderId="13" xfId="0" applyFill="1" applyBorder="1"/>
    <xf numFmtId="164" fontId="0" fillId="7" borderId="43" xfId="1" applyNumberFormat="1" applyFont="1" applyFill="1" applyBorder="1"/>
    <xf numFmtId="164" fontId="0" fillId="7" borderId="0" xfId="0" applyNumberFormat="1" applyFill="1" applyBorder="1"/>
    <xf numFmtId="164" fontId="0" fillId="7" borderId="15" xfId="0" applyNumberFormat="1" applyFill="1" applyBorder="1"/>
    <xf numFmtId="164" fontId="0" fillId="7" borderId="23" xfId="1" applyNumberFormat="1" applyFont="1" applyFill="1" applyBorder="1"/>
    <xf numFmtId="0" fontId="0" fillId="8" borderId="0" xfId="0" applyFill="1" applyBorder="1"/>
    <xf numFmtId="164" fontId="0" fillId="7" borderId="13" xfId="1" applyNumberFormat="1" applyFont="1" applyFill="1" applyBorder="1"/>
    <xf numFmtId="0" fontId="0" fillId="7" borderId="13" xfId="0" applyFill="1" applyBorder="1"/>
    <xf numFmtId="164" fontId="0" fillId="7" borderId="44" xfId="1" applyNumberFormat="1" applyFont="1" applyFill="1" applyBorder="1"/>
    <xf numFmtId="164" fontId="0" fillId="7" borderId="44" xfId="0" applyNumberFormat="1" applyFill="1" applyBorder="1"/>
    <xf numFmtId="164" fontId="0" fillId="7" borderId="17" xfId="1" applyNumberFormat="1" applyFont="1" applyFill="1" applyBorder="1"/>
    <xf numFmtId="164" fontId="0" fillId="7" borderId="17" xfId="0" applyNumberFormat="1" applyFill="1" applyBorder="1"/>
    <xf numFmtId="0" fontId="0" fillId="7" borderId="43" xfId="0" applyFill="1" applyBorder="1"/>
    <xf numFmtId="164" fontId="0" fillId="7" borderId="45" xfId="1" applyNumberFormat="1" applyFont="1" applyFill="1" applyBorder="1"/>
    <xf numFmtId="164" fontId="0" fillId="7" borderId="46" xfId="1" applyNumberFormat="1" applyFont="1" applyFill="1" applyBorder="1"/>
    <xf numFmtId="0" fontId="0" fillId="7" borderId="47" xfId="0" applyFill="1" applyBorder="1" applyAlignment="1">
      <alignment horizontal="right"/>
    </xf>
    <xf numFmtId="0" fontId="0" fillId="7" borderId="48" xfId="0" applyFill="1" applyBorder="1" applyAlignment="1">
      <alignment horizontal="right"/>
    </xf>
    <xf numFmtId="0" fontId="0" fillId="7" borderId="39" xfId="0" applyFill="1" applyBorder="1" applyAlignment="1">
      <alignment horizontal="center"/>
    </xf>
    <xf numFmtId="0" fontId="0" fillId="9" borderId="0" xfId="0" applyFill="1" applyBorder="1"/>
    <xf numFmtId="0" fontId="0" fillId="7" borderId="0" xfId="0" applyFill="1"/>
    <xf numFmtId="0" fontId="0" fillId="8" borderId="46" xfId="0" applyFill="1" applyBorder="1"/>
    <xf numFmtId="0" fontId="0" fillId="9" borderId="13" xfId="0" applyFill="1" applyBorder="1" applyAlignment="1">
      <alignment horizontal="left"/>
    </xf>
    <xf numFmtId="0" fontId="0" fillId="9" borderId="46" xfId="0" applyFill="1" applyBorder="1" applyAlignment="1">
      <alignment horizontal="left"/>
    </xf>
    <xf numFmtId="164" fontId="0" fillId="0" borderId="0" xfId="0" applyNumberFormat="1" applyBorder="1" applyAlignment="1">
      <alignment horizontal="right"/>
    </xf>
    <xf numFmtId="164" fontId="0" fillId="0" borderId="0" xfId="0" applyNumberFormat="1" applyBorder="1"/>
    <xf numFmtId="0" fontId="0" fillId="10" borderId="0" xfId="0" applyFill="1" applyBorder="1"/>
    <xf numFmtId="168" fontId="2" fillId="7" borderId="39" xfId="2" applyNumberFormat="1" applyFont="1" applyFill="1" applyBorder="1" applyAlignment="1">
      <alignment horizontal="center"/>
    </xf>
    <xf numFmtId="164" fontId="2" fillId="7" borderId="44" xfId="1" applyNumberFormat="1" applyFont="1" applyFill="1" applyBorder="1"/>
    <xf numFmtId="164" fontId="2" fillId="7" borderId="44" xfId="0" applyNumberFormat="1" applyFont="1" applyFill="1" applyBorder="1" applyAlignment="1">
      <alignment horizontal="right"/>
    </xf>
    <xf numFmtId="164" fontId="2" fillId="7" borderId="44" xfId="0" applyNumberFormat="1" applyFont="1" applyFill="1" applyBorder="1"/>
    <xf numFmtId="168" fontId="0" fillId="7" borderId="39" xfId="2" applyNumberFormat="1" applyFont="1" applyFill="1" applyBorder="1" applyAlignment="1">
      <alignment horizontal="center"/>
    </xf>
    <xf numFmtId="164" fontId="0" fillId="7" borderId="45" xfId="0" applyNumberFormat="1" applyFill="1" applyBorder="1"/>
    <xf numFmtId="43" fontId="0" fillId="7" borderId="45" xfId="1" applyFont="1" applyFill="1" applyBorder="1"/>
    <xf numFmtId="164" fontId="0" fillId="7" borderId="39" xfId="1" applyNumberFormat="1" applyFont="1" applyFill="1" applyBorder="1"/>
    <xf numFmtId="164" fontId="0" fillId="7" borderId="39" xfId="0" applyNumberFormat="1" applyFill="1" applyBorder="1"/>
    <xf numFmtId="43" fontId="0" fillId="7" borderId="39" xfId="1" applyFont="1" applyFill="1" applyBorder="1"/>
    <xf numFmtId="169" fontId="0" fillId="7" borderId="39" xfId="0" applyNumberFormat="1" applyFill="1" applyBorder="1"/>
    <xf numFmtId="164" fontId="0" fillId="7" borderId="14" xfId="1" applyNumberFormat="1" applyFont="1" applyFill="1" applyBorder="1"/>
    <xf numFmtId="164" fontId="0" fillId="7" borderId="14" xfId="0" applyNumberFormat="1" applyFill="1" applyBorder="1"/>
    <xf numFmtId="43" fontId="0" fillId="8" borderId="13" xfId="1" applyFont="1" applyFill="1" applyBorder="1"/>
    <xf numFmtId="10" fontId="0" fillId="7" borderId="39" xfId="2" applyNumberFormat="1" applyFont="1" applyFill="1" applyBorder="1"/>
    <xf numFmtId="170" fontId="0" fillId="7" borderId="39" xfId="0" applyNumberFormat="1" applyFill="1" applyBorder="1"/>
    <xf numFmtId="164" fontId="0" fillId="8" borderId="13" xfId="1" applyNumberFormat="1" applyFont="1" applyFill="1" applyBorder="1"/>
    <xf numFmtId="170" fontId="0" fillId="7" borderId="14" xfId="0" applyNumberFormat="1" applyFill="1" applyBorder="1"/>
    <xf numFmtId="0" fontId="0" fillId="7" borderId="14" xfId="0" applyFill="1" applyBorder="1"/>
    <xf numFmtId="0" fontId="10" fillId="8" borderId="13" xfId="0" applyFont="1" applyFill="1" applyBorder="1"/>
    <xf numFmtId="0" fontId="0" fillId="7" borderId="17" xfId="0" applyFill="1" applyBorder="1"/>
    <xf numFmtId="0" fontId="0" fillId="7" borderId="45" xfId="0" applyFill="1" applyBorder="1"/>
    <xf numFmtId="0" fontId="0" fillId="7" borderId="39" xfId="0" applyFill="1" applyBorder="1" applyAlignment="1">
      <alignment horizontal="right"/>
    </xf>
    <xf numFmtId="164" fontId="0" fillId="7" borderId="39" xfId="1" applyNumberFormat="1" applyFont="1" applyFill="1" applyBorder="1" applyAlignment="1">
      <alignment horizontal="right"/>
    </xf>
    <xf numFmtId="0" fontId="2" fillId="9" borderId="39" xfId="0" applyFont="1" applyFill="1" applyBorder="1"/>
    <xf numFmtId="0" fontId="10" fillId="9" borderId="13" xfId="0" applyFont="1" applyFill="1" applyBorder="1" applyAlignment="1">
      <alignment horizontal="left"/>
    </xf>
    <xf numFmtId="2" fontId="0" fillId="12" borderId="39" xfId="0" applyNumberFormat="1" applyFill="1" applyBorder="1" applyAlignment="1">
      <alignment horizontal="center"/>
    </xf>
    <xf numFmtId="2" fontId="0" fillId="12" borderId="14" xfId="0" applyNumberFormat="1" applyFill="1" applyBorder="1" applyAlignment="1">
      <alignment horizontal="center"/>
    </xf>
    <xf numFmtId="0" fontId="0" fillId="12" borderId="39" xfId="0" applyFill="1" applyBorder="1"/>
    <xf numFmtId="0" fontId="0" fillId="12" borderId="14" xfId="0" applyFill="1" applyBorder="1"/>
    <xf numFmtId="2" fontId="0" fillId="12" borderId="14" xfId="2" applyNumberFormat="1" applyFont="1" applyFill="1" applyBorder="1" applyAlignment="1">
      <alignment horizontal="center"/>
    </xf>
    <xf numFmtId="2" fontId="0" fillId="0" borderId="14" xfId="0" applyNumberFormat="1" applyBorder="1" applyAlignment="1">
      <alignment horizontal="center"/>
    </xf>
    <xf numFmtId="2" fontId="0" fillId="0" borderId="39" xfId="0" applyNumberFormat="1" applyBorder="1" applyAlignment="1">
      <alignment horizontal="center"/>
    </xf>
    <xf numFmtId="9" fontId="0" fillId="0" borderId="14" xfId="2" applyFont="1" applyBorder="1" applyAlignment="1">
      <alignment horizontal="center"/>
    </xf>
    <xf numFmtId="9" fontId="0" fillId="0" borderId="39" xfId="2" applyFont="1" applyBorder="1" applyAlignment="1">
      <alignment horizontal="center"/>
    </xf>
    <xf numFmtId="1" fontId="0" fillId="0" borderId="14" xfId="0" applyNumberFormat="1" applyBorder="1" applyAlignment="1">
      <alignment horizontal="center"/>
    </xf>
    <xf numFmtId="1" fontId="0" fillId="0" borderId="39" xfId="0" applyNumberFormat="1" applyBorder="1" applyAlignment="1">
      <alignment horizontal="center"/>
    </xf>
    <xf numFmtId="0" fontId="2" fillId="0" borderId="39" xfId="0" applyNumberFormat="1" applyFont="1" applyBorder="1" applyAlignment="1">
      <alignment horizontal="center"/>
    </xf>
    <xf numFmtId="0" fontId="2" fillId="12" borderId="39" xfId="0" applyFont="1" applyFill="1" applyBorder="1"/>
    <xf numFmtId="2" fontId="0" fillId="0" borderId="0" xfId="0" applyNumberFormat="1" applyAlignment="1">
      <alignment horizontal="center"/>
    </xf>
    <xf numFmtId="2" fontId="0" fillId="12" borderId="39" xfId="2" applyNumberFormat="1" applyFont="1" applyFill="1" applyBorder="1" applyAlignment="1">
      <alignment horizontal="center"/>
    </xf>
    <xf numFmtId="9" fontId="0" fillId="12" borderId="49" xfId="2" applyFont="1" applyFill="1" applyBorder="1"/>
    <xf numFmtId="2" fontId="2" fillId="12" borderId="39" xfId="1" applyNumberFormat="1" applyFont="1" applyFill="1" applyBorder="1"/>
    <xf numFmtId="2" fontId="2" fillId="12" borderId="39" xfId="0" applyNumberFormat="1" applyFont="1" applyFill="1" applyBorder="1"/>
    <xf numFmtId="2" fontId="0" fillId="12" borderId="39" xfId="0" applyNumberFormat="1" applyFill="1" applyBorder="1"/>
    <xf numFmtId="2" fontId="0" fillId="12" borderId="46" xfId="1" applyNumberFormat="1" applyFont="1" applyFill="1" applyBorder="1"/>
    <xf numFmtId="2" fontId="2" fillId="12" borderId="39" xfId="0" applyNumberFormat="1" applyFont="1" applyFill="1" applyBorder="1" applyAlignment="1">
      <alignment horizontal="center"/>
    </xf>
    <xf numFmtId="2" fontId="2" fillId="12" borderId="14" xfId="0" applyNumberFormat="1" applyFont="1" applyFill="1" applyBorder="1" applyAlignment="1">
      <alignment horizontal="center"/>
    </xf>
    <xf numFmtId="2" fontId="2" fillId="12" borderId="39" xfId="2" applyNumberFormat="1" applyFont="1" applyFill="1" applyBorder="1" applyAlignment="1">
      <alignment horizontal="center"/>
    </xf>
    <xf numFmtId="3" fontId="2" fillId="12" borderId="14" xfId="0" applyNumberFormat="1" applyFont="1" applyFill="1" applyBorder="1" applyAlignment="1">
      <alignment horizontal="center"/>
    </xf>
    <xf numFmtId="9" fontId="2" fillId="12" borderId="49" xfId="2" applyFont="1" applyFill="1" applyBorder="1"/>
    <xf numFmtId="3" fontId="2" fillId="12" borderId="46" xfId="1" applyNumberFormat="1" applyFont="1" applyFill="1" applyBorder="1" applyAlignment="1">
      <alignment horizontal="center"/>
    </xf>
    <xf numFmtId="3" fontId="2" fillId="12" borderId="39" xfId="0" applyNumberFormat="1" applyFont="1" applyFill="1" applyBorder="1" applyAlignment="1">
      <alignment horizontal="center"/>
    </xf>
    <xf numFmtId="3" fontId="0" fillId="12" borderId="14" xfId="0" applyNumberFormat="1" applyFill="1" applyBorder="1" applyAlignment="1">
      <alignment horizontal="center"/>
    </xf>
    <xf numFmtId="3" fontId="0" fillId="12" borderId="46" xfId="1" applyNumberFormat="1" applyFont="1" applyFill="1" applyBorder="1" applyAlignment="1">
      <alignment horizontal="center"/>
    </xf>
    <xf numFmtId="3" fontId="0" fillId="12" borderId="39" xfId="0" applyNumberFormat="1" applyFill="1" applyBorder="1" applyAlignment="1">
      <alignment horizontal="center"/>
    </xf>
    <xf numFmtId="2" fontId="0" fillId="10" borderId="0" xfId="0" applyNumberFormat="1" applyFill="1" applyAlignment="1">
      <alignment horizontal="center"/>
    </xf>
    <xf numFmtId="0" fontId="0" fillId="10" borderId="0" xfId="0" applyFill="1" applyAlignment="1">
      <alignment horizontal="left"/>
    </xf>
    <xf numFmtId="3" fontId="0" fillId="12" borderId="13" xfId="1" applyNumberFormat="1" applyFont="1" applyFill="1" applyBorder="1" applyAlignment="1">
      <alignment horizontal="center"/>
    </xf>
    <xf numFmtId="9" fontId="2" fillId="12" borderId="49" xfId="2" applyFont="1" applyFill="1" applyBorder="1" applyAlignment="1">
      <alignment horizontal="center"/>
    </xf>
    <xf numFmtId="0" fontId="2" fillId="12" borderId="51" xfId="1" applyNumberFormat="1" applyFont="1" applyFill="1" applyBorder="1" applyAlignment="1">
      <alignment horizontal="center"/>
    </xf>
    <xf numFmtId="0" fontId="2" fillId="12" borderId="51" xfId="0" applyNumberFormat="1" applyFont="1" applyFill="1" applyBorder="1" applyAlignment="1">
      <alignment horizontal="center"/>
    </xf>
    <xf numFmtId="0" fontId="2" fillId="12" borderId="0" xfId="0" applyNumberFormat="1" applyFont="1" applyFill="1" applyAlignment="1">
      <alignment horizontal="center"/>
    </xf>
    <xf numFmtId="2" fontId="0" fillId="0" borderId="0" xfId="0" applyNumberFormat="1" applyFill="1" applyBorder="1" applyAlignment="1">
      <alignment horizontal="center"/>
    </xf>
    <xf numFmtId="2" fontId="0" fillId="0" borderId="0" xfId="2" applyNumberFormat="1" applyFont="1" applyFill="1" applyBorder="1" applyAlignment="1">
      <alignment horizontal="center"/>
    </xf>
    <xf numFmtId="3" fontId="0" fillId="0" borderId="0" xfId="0" applyNumberFormat="1" applyFill="1" applyBorder="1" applyAlignment="1">
      <alignment horizontal="center"/>
    </xf>
    <xf numFmtId="2" fontId="0" fillId="0" borderId="0" xfId="1" applyNumberFormat="1" applyFont="1" applyFill="1" applyBorder="1"/>
    <xf numFmtId="2" fontId="0" fillId="0" borderId="0" xfId="0" applyNumberFormat="1" applyFill="1" applyBorder="1"/>
    <xf numFmtId="0" fontId="0" fillId="0" borderId="0" xfId="0" applyFill="1" applyBorder="1" applyAlignment="1"/>
    <xf numFmtId="2" fontId="0" fillId="12" borderId="46" xfId="0" applyNumberFormat="1" applyFill="1" applyBorder="1" applyAlignment="1">
      <alignment horizontal="center"/>
    </xf>
    <xf numFmtId="2" fontId="0" fillId="12" borderId="13" xfId="0" applyNumberFormat="1" applyFill="1" applyBorder="1" applyAlignment="1">
      <alignment horizontal="center"/>
    </xf>
    <xf numFmtId="2" fontId="0" fillId="12" borderId="46" xfId="2" applyNumberFormat="1" applyFont="1" applyFill="1" applyBorder="1" applyAlignment="1">
      <alignment horizontal="center"/>
    </xf>
    <xf numFmtId="3" fontId="2" fillId="12" borderId="13" xfId="0" applyNumberFormat="1" applyFont="1" applyFill="1" applyBorder="1" applyAlignment="1">
      <alignment horizontal="center"/>
    </xf>
    <xf numFmtId="9" fontId="0" fillId="12" borderId="52" xfId="2" applyFont="1" applyFill="1" applyBorder="1"/>
    <xf numFmtId="3" fontId="2" fillId="12" borderId="46" xfId="0" applyNumberFormat="1" applyFont="1" applyFill="1" applyBorder="1"/>
    <xf numFmtId="3" fontId="0" fillId="12" borderId="46" xfId="0" applyNumberFormat="1" applyFill="1" applyBorder="1" applyAlignment="1">
      <alignment horizontal="center"/>
    </xf>
    <xf numFmtId="3" fontId="0" fillId="12" borderId="39" xfId="0" applyNumberFormat="1" applyFill="1" applyBorder="1"/>
    <xf numFmtId="2" fontId="0" fillId="12" borderId="0" xfId="0" applyNumberFormat="1" applyFill="1" applyAlignment="1">
      <alignment horizontal="center"/>
    </xf>
    <xf numFmtId="0" fontId="0" fillId="0" borderId="15" xfId="0" applyBorder="1"/>
    <xf numFmtId="3" fontId="0" fillId="12" borderId="0" xfId="1" applyNumberFormat="1" applyFont="1" applyFill="1" applyBorder="1" applyAlignment="1">
      <alignment horizontal="center"/>
    </xf>
    <xf numFmtId="3" fontId="0" fillId="12" borderId="50" xfId="0" applyNumberFormat="1" applyFill="1" applyBorder="1" applyAlignment="1">
      <alignment horizontal="center"/>
    </xf>
    <xf numFmtId="3" fontId="0" fillId="12" borderId="39" xfId="1" applyNumberFormat="1" applyFont="1" applyFill="1" applyBorder="1" applyAlignment="1">
      <alignment horizontal="center"/>
    </xf>
    <xf numFmtId="2" fontId="2" fillId="12" borderId="9" xfId="2" applyNumberFormat="1" applyFont="1" applyFill="1" applyBorder="1" applyAlignment="1">
      <alignment horizontal="center"/>
    </xf>
    <xf numFmtId="3" fontId="2" fillId="12" borderId="53" xfId="0" applyNumberFormat="1" applyFont="1" applyFill="1" applyBorder="1" applyAlignment="1">
      <alignment horizontal="center"/>
    </xf>
    <xf numFmtId="9" fontId="2" fillId="12" borderId="54" xfId="2" applyFont="1" applyFill="1" applyBorder="1"/>
    <xf numFmtId="3" fontId="2" fillId="12" borderId="54" xfId="0" applyNumberFormat="1" applyFont="1" applyFill="1" applyBorder="1"/>
    <xf numFmtId="0" fontId="0" fillId="12" borderId="46" xfId="0" applyFill="1" applyBorder="1"/>
    <xf numFmtId="2" fontId="0" fillId="12" borderId="41" xfId="0" applyNumberFormat="1" applyFill="1" applyBorder="1" applyAlignment="1">
      <alignment horizontal="center"/>
    </xf>
    <xf numFmtId="2" fontId="0" fillId="0" borderId="13" xfId="0" applyNumberFormat="1" applyBorder="1" applyAlignment="1">
      <alignment horizontal="center"/>
    </xf>
    <xf numFmtId="2" fontId="2" fillId="12" borderId="49" xfId="2" applyNumberFormat="1" applyFont="1" applyFill="1" applyBorder="1" applyAlignment="1">
      <alignment horizontal="center"/>
    </xf>
    <xf numFmtId="9" fontId="2" fillId="12" borderId="38" xfId="2" applyFont="1" applyFill="1" applyBorder="1" applyAlignment="1">
      <alignment horizontal="center"/>
    </xf>
    <xf numFmtId="2" fontId="0" fillId="12" borderId="50" xfId="0" applyNumberFormat="1" applyFill="1" applyBorder="1" applyAlignment="1">
      <alignment horizontal="center"/>
    </xf>
    <xf numFmtId="2" fontId="0" fillId="12" borderId="0" xfId="2" applyNumberFormat="1" applyFont="1" applyFill="1" applyAlignment="1">
      <alignment horizontal="center"/>
    </xf>
    <xf numFmtId="9" fontId="0" fillId="12" borderId="0" xfId="2" applyFont="1" applyFill="1"/>
    <xf numFmtId="0" fontId="0" fillId="12" borderId="0" xfId="0" applyFill="1"/>
    <xf numFmtId="9" fontId="0" fillId="12" borderId="14" xfId="2" applyFont="1" applyFill="1" applyBorder="1" applyAlignment="1">
      <alignment horizontal="center"/>
    </xf>
    <xf numFmtId="0" fontId="0" fillId="12" borderId="40" xfId="0" applyFill="1" applyBorder="1" applyAlignment="1">
      <alignment horizontal="center"/>
    </xf>
    <xf numFmtId="0" fontId="2" fillId="15" borderId="55" xfId="0" applyFont="1" applyFill="1" applyBorder="1" applyAlignment="1">
      <alignment horizontal="center"/>
    </xf>
    <xf numFmtId="0" fontId="0" fillId="16" borderId="30" xfId="0" applyFill="1" applyBorder="1" applyAlignment="1"/>
    <xf numFmtId="0" fontId="0" fillId="16" borderId="0" xfId="0" applyFill="1" applyBorder="1" applyAlignment="1">
      <alignment horizontal="center"/>
    </xf>
    <xf numFmtId="0" fontId="0" fillId="10" borderId="15" xfId="0" applyFill="1" applyBorder="1"/>
    <xf numFmtId="0" fontId="0" fillId="10" borderId="0" xfId="0" applyFill="1"/>
    <xf numFmtId="0" fontId="0" fillId="12" borderId="39" xfId="0" applyFill="1" applyBorder="1" applyAlignment="1">
      <alignment horizontal="center"/>
    </xf>
    <xf numFmtId="49" fontId="0" fillId="12" borderId="39" xfId="0" applyNumberFormat="1" applyFill="1" applyBorder="1" applyAlignment="1">
      <alignment horizontal="center"/>
    </xf>
    <xf numFmtId="0" fontId="0" fillId="12" borderId="39" xfId="2" applyNumberFormat="1" applyFont="1" applyFill="1" applyBorder="1"/>
    <xf numFmtId="0" fontId="0" fillId="0" borderId="0" xfId="0" applyBorder="1" applyAlignment="1"/>
    <xf numFmtId="0" fontId="0" fillId="0" borderId="39" xfId="0" applyBorder="1"/>
    <xf numFmtId="9" fontId="0" fillId="0" borderId="39" xfId="2" applyFont="1" applyBorder="1"/>
    <xf numFmtId="1" fontId="0" fillId="0" borderId="50" xfId="0" applyNumberFormat="1" applyBorder="1" applyAlignment="1">
      <alignment horizontal="center"/>
    </xf>
    <xf numFmtId="0" fontId="0" fillId="0" borderId="39" xfId="0" applyBorder="1" applyAlignment="1">
      <alignment horizontal="center"/>
    </xf>
    <xf numFmtId="0" fontId="0" fillId="0" borderId="50" xfId="0" applyBorder="1" applyAlignment="1">
      <alignment horizontal="center"/>
    </xf>
    <xf numFmtId="0" fontId="2" fillId="0" borderId="39" xfId="0" applyFont="1" applyBorder="1" applyAlignment="1">
      <alignment horizontal="center"/>
    </xf>
    <xf numFmtId="3" fontId="0" fillId="0" borderId="0" xfId="0" applyNumberFormat="1" applyBorder="1"/>
    <xf numFmtId="0" fontId="2" fillId="10" borderId="0" xfId="0" applyFont="1" applyFill="1" applyBorder="1" applyAlignment="1"/>
    <xf numFmtId="9" fontId="0" fillId="0" borderId="0" xfId="2" applyFont="1" applyBorder="1"/>
    <xf numFmtId="49" fontId="2" fillId="12" borderId="30" xfId="0" applyNumberFormat="1" applyFont="1" applyFill="1" applyBorder="1" applyAlignment="1">
      <alignment horizontal="center"/>
    </xf>
    <xf numFmtId="3" fontId="2" fillId="12" borderId="30" xfId="0" applyNumberFormat="1" applyFont="1" applyFill="1" applyBorder="1" applyAlignment="1">
      <alignment horizontal="center"/>
    </xf>
    <xf numFmtId="3" fontId="0" fillId="12" borderId="0" xfId="0" applyNumberFormat="1" applyFill="1" applyAlignment="1"/>
    <xf numFmtId="0" fontId="0" fillId="12" borderId="57" xfId="0" applyFill="1" applyBorder="1"/>
    <xf numFmtId="3" fontId="0" fillId="12" borderId="0" xfId="0" applyNumberFormat="1" applyFill="1"/>
    <xf numFmtId="3" fontId="0" fillId="12" borderId="27" xfId="0" applyNumberFormat="1" applyFill="1" applyBorder="1"/>
    <xf numFmtId="0" fontId="0" fillId="0" borderId="4" xfId="0" applyBorder="1"/>
    <xf numFmtId="4" fontId="2" fillId="12" borderId="32" xfId="0" applyNumberFormat="1" applyFont="1" applyFill="1" applyBorder="1" applyAlignment="1">
      <alignment horizontal="center"/>
    </xf>
    <xf numFmtId="4" fontId="2" fillId="12" borderId="58" xfId="0" applyNumberFormat="1" applyFont="1" applyFill="1" applyBorder="1" applyAlignment="1">
      <alignment horizontal="center"/>
    </xf>
    <xf numFmtId="4" fontId="2" fillId="12" borderId="46" xfId="0" applyNumberFormat="1" applyFont="1" applyFill="1" applyBorder="1" applyAlignment="1">
      <alignment horizontal="center"/>
    </xf>
    <xf numFmtId="9" fontId="2" fillId="12" borderId="39" xfId="2" applyFont="1" applyFill="1" applyBorder="1"/>
    <xf numFmtId="3" fontId="2" fillId="12" borderId="39" xfId="2" applyNumberFormat="1" applyFont="1" applyFill="1" applyBorder="1"/>
    <xf numFmtId="9" fontId="2" fillId="12" borderId="14" xfId="2" applyFont="1" applyFill="1" applyBorder="1"/>
    <xf numFmtId="3" fontId="2" fillId="12" borderId="39" xfId="0" applyNumberFormat="1" applyFont="1" applyFill="1" applyBorder="1"/>
    <xf numFmtId="3" fontId="2" fillId="12" borderId="12" xfId="0" applyNumberFormat="1" applyFont="1" applyFill="1" applyBorder="1" applyAlignment="1">
      <alignment horizontal="center"/>
    </xf>
    <xf numFmtId="3" fontId="2" fillId="12" borderId="52" xfId="0" applyNumberFormat="1" applyFont="1" applyFill="1" applyBorder="1" applyAlignment="1">
      <alignment horizontal="center"/>
    </xf>
    <xf numFmtId="3" fontId="2" fillId="12" borderId="46" xfId="0" applyNumberFormat="1" applyFont="1" applyFill="1" applyBorder="1" applyAlignment="1">
      <alignment horizontal="center"/>
    </xf>
    <xf numFmtId="4" fontId="0" fillId="12" borderId="34" xfId="0" applyNumberFormat="1" applyFill="1" applyBorder="1" applyAlignment="1">
      <alignment horizontal="center"/>
    </xf>
    <xf numFmtId="4" fontId="0" fillId="12" borderId="17" xfId="0" applyNumberFormat="1" applyFill="1" applyBorder="1" applyAlignment="1">
      <alignment horizontal="center"/>
    </xf>
    <xf numFmtId="4" fontId="0" fillId="12" borderId="16" xfId="0" applyNumberFormat="1" applyFill="1" applyBorder="1" applyAlignment="1">
      <alignment horizontal="center"/>
    </xf>
    <xf numFmtId="9" fontId="0" fillId="12" borderId="39" xfId="2" applyFont="1" applyFill="1" applyBorder="1"/>
    <xf numFmtId="9" fontId="0" fillId="12" borderId="14" xfId="2" applyFont="1" applyFill="1" applyBorder="1"/>
    <xf numFmtId="3" fontId="0" fillId="12" borderId="40" xfId="0" applyNumberFormat="1" applyFill="1" applyBorder="1" applyAlignment="1">
      <alignment horizontal="center"/>
    </xf>
    <xf numFmtId="4" fontId="0" fillId="12" borderId="50" xfId="0" applyNumberFormat="1" applyFill="1" applyBorder="1" applyAlignment="1">
      <alignment horizontal="center"/>
    </xf>
    <xf numFmtId="4" fontId="0" fillId="12" borderId="39" xfId="0" applyNumberFormat="1" applyFill="1" applyBorder="1" applyAlignment="1">
      <alignment horizontal="center"/>
    </xf>
    <xf numFmtId="4" fontId="0" fillId="12" borderId="63" xfId="0" applyNumberFormat="1" applyFill="1" applyBorder="1" applyAlignment="1">
      <alignment horizontal="center"/>
    </xf>
    <xf numFmtId="3" fontId="2" fillId="0" borderId="0" xfId="0" applyNumberFormat="1" applyFont="1" applyBorder="1" applyAlignment="1">
      <alignment horizontal="center"/>
    </xf>
    <xf numFmtId="3" fontId="0" fillId="12" borderId="64" xfId="0" applyNumberFormat="1" applyFill="1" applyBorder="1" applyAlignment="1">
      <alignment horizontal="center"/>
    </xf>
    <xf numFmtId="4" fontId="0" fillId="12" borderId="65" xfId="0" applyNumberFormat="1" applyFill="1" applyBorder="1" applyAlignment="1">
      <alignment horizontal="center"/>
    </xf>
    <xf numFmtId="3" fontId="0" fillId="12" borderId="64" xfId="0" applyNumberFormat="1" applyFill="1" applyBorder="1"/>
    <xf numFmtId="4" fontId="0" fillId="12" borderId="66" xfId="0" applyNumberFormat="1" applyFill="1" applyBorder="1" applyAlignment="1">
      <alignment horizontal="center"/>
    </xf>
    <xf numFmtId="4" fontId="0" fillId="12" borderId="14" xfId="0" applyNumberFormat="1" applyFill="1" applyBorder="1" applyAlignment="1">
      <alignment horizontal="center"/>
    </xf>
    <xf numFmtId="4" fontId="0" fillId="12" borderId="67" xfId="0" applyNumberFormat="1" applyFill="1" applyBorder="1" applyAlignment="1">
      <alignment horizontal="center"/>
    </xf>
    <xf numFmtId="3" fontId="0" fillId="12" borderId="68" xfId="0" applyNumberFormat="1" applyFill="1" applyBorder="1"/>
    <xf numFmtId="3" fontId="0" fillId="12" borderId="68" xfId="0" applyNumberFormat="1" applyFill="1" applyBorder="1" applyAlignment="1">
      <alignment horizontal="center"/>
    </xf>
    <xf numFmtId="4" fontId="0" fillId="12" borderId="46" xfId="0" applyNumberFormat="1" applyFill="1" applyBorder="1" applyAlignment="1">
      <alignment horizontal="center"/>
    </xf>
    <xf numFmtId="4" fontId="0" fillId="12" borderId="45" xfId="0" applyNumberFormat="1" applyFill="1" applyBorder="1" applyAlignment="1">
      <alignment horizontal="center"/>
    </xf>
    <xf numFmtId="3" fontId="0" fillId="12" borderId="46" xfId="0" applyNumberFormat="1" applyFill="1" applyBorder="1"/>
    <xf numFmtId="9" fontId="1" fillId="12" borderId="39" xfId="2" applyFont="1" applyFill="1" applyBorder="1"/>
    <xf numFmtId="3" fontId="0" fillId="12" borderId="39" xfId="0" applyNumberFormat="1" applyFont="1" applyFill="1" applyBorder="1"/>
    <xf numFmtId="3" fontId="0" fillId="12" borderId="54" xfId="0" applyNumberFormat="1" applyFill="1" applyBorder="1" applyAlignment="1">
      <alignment horizontal="center"/>
    </xf>
    <xf numFmtId="3" fontId="0" fillId="12" borderId="45" xfId="0" applyNumberFormat="1" applyFill="1" applyBorder="1" applyAlignment="1">
      <alignment horizontal="center"/>
    </xf>
    <xf numFmtId="3" fontId="0" fillId="0" borderId="0" xfId="0" applyNumberFormat="1" applyBorder="1" applyAlignment="1">
      <alignment horizontal="center"/>
    </xf>
    <xf numFmtId="4" fontId="0" fillId="12" borderId="14" xfId="0" applyNumberFormat="1" applyFont="1" applyFill="1" applyBorder="1" applyAlignment="1">
      <alignment horizontal="center"/>
    </xf>
    <xf numFmtId="4" fontId="0" fillId="12" borderId="69" xfId="0" applyNumberFormat="1" applyFont="1" applyFill="1" applyBorder="1" applyAlignment="1">
      <alignment horizontal="center"/>
    </xf>
    <xf numFmtId="4" fontId="0" fillId="12" borderId="70" xfId="0" applyNumberFormat="1" applyFill="1" applyBorder="1" applyAlignment="1">
      <alignment horizontal="center"/>
    </xf>
    <xf numFmtId="3" fontId="0" fillId="12" borderId="46" xfId="0" applyNumberFormat="1" applyFont="1" applyFill="1" applyBorder="1" applyAlignment="1">
      <alignment horizontal="center"/>
    </xf>
    <xf numFmtId="9" fontId="2" fillId="12" borderId="39" xfId="0" applyNumberFormat="1" applyFont="1" applyFill="1" applyBorder="1" applyAlignment="1">
      <alignment horizontal="center"/>
    </xf>
    <xf numFmtId="3" fontId="0" fillId="12" borderId="14" xfId="0" applyNumberFormat="1" applyFill="1" applyBorder="1"/>
    <xf numFmtId="0" fontId="2" fillId="12" borderId="39" xfId="0" applyFont="1" applyFill="1" applyBorder="1" applyAlignment="1">
      <alignment horizontal="center"/>
    </xf>
    <xf numFmtId="49" fontId="2" fillId="12" borderId="55" xfId="0" applyNumberFormat="1" applyFont="1" applyFill="1" applyBorder="1" applyAlignment="1">
      <alignment horizontal="center"/>
    </xf>
    <xf numFmtId="0" fontId="0" fillId="0" borderId="26" xfId="0" applyFill="1" applyBorder="1" applyAlignment="1">
      <alignment horizontal="center"/>
    </xf>
    <xf numFmtId="3" fontId="0" fillId="0" borderId="0" xfId="0" applyNumberFormat="1" applyFill="1" applyBorder="1"/>
    <xf numFmtId="0" fontId="0" fillId="0" borderId="0" xfId="0" applyFont="1" applyFill="1" applyBorder="1" applyAlignment="1">
      <alignment horizontal="left"/>
    </xf>
    <xf numFmtId="0" fontId="0" fillId="0" borderId="0" xfId="0" applyFill="1" applyBorder="1" applyAlignment="1">
      <alignment horizontal="center"/>
    </xf>
    <xf numFmtId="4" fontId="2" fillId="12" borderId="22" xfId="0" applyNumberFormat="1" applyFont="1" applyFill="1" applyBorder="1" applyAlignment="1">
      <alignment horizontal="center"/>
    </xf>
    <xf numFmtId="4" fontId="2" fillId="12" borderId="33" xfId="0" applyNumberFormat="1" applyFont="1" applyFill="1" applyBorder="1" applyAlignment="1">
      <alignment horizontal="center"/>
    </xf>
    <xf numFmtId="4" fontId="2" fillId="12" borderId="16" xfId="0" applyNumberFormat="1" applyFont="1" applyFill="1" applyBorder="1" applyAlignment="1">
      <alignment horizontal="center"/>
    </xf>
    <xf numFmtId="9" fontId="2" fillId="12" borderId="46" xfId="2" applyFont="1" applyFill="1" applyBorder="1"/>
    <xf numFmtId="9" fontId="2" fillId="12" borderId="13" xfId="2" applyFont="1" applyFill="1" applyBorder="1"/>
    <xf numFmtId="3" fontId="0" fillId="12" borderId="16" xfId="0" applyNumberFormat="1" applyFill="1" applyBorder="1" applyAlignment="1">
      <alignment horizontal="center"/>
    </xf>
    <xf numFmtId="3" fontId="0" fillId="12" borderId="13" xfId="0" applyNumberFormat="1" applyFill="1" applyBorder="1" applyAlignment="1">
      <alignment horizontal="center"/>
    </xf>
    <xf numFmtId="0" fontId="0" fillId="12" borderId="46" xfId="0" applyFill="1" applyBorder="1" applyAlignment="1">
      <alignment horizontal="center"/>
    </xf>
    <xf numFmtId="3" fontId="0" fillId="12" borderId="45" xfId="0" applyNumberFormat="1" applyFill="1" applyBorder="1"/>
    <xf numFmtId="4" fontId="2" fillId="12" borderId="14" xfId="0" applyNumberFormat="1" applyFont="1" applyFill="1" applyBorder="1" applyAlignment="1">
      <alignment horizontal="center"/>
    </xf>
    <xf numFmtId="3" fontId="2" fillId="12" borderId="54" xfId="0" applyNumberFormat="1" applyFont="1" applyFill="1" applyBorder="1" applyAlignment="1">
      <alignment horizontal="center"/>
    </xf>
    <xf numFmtId="4" fontId="0" fillId="12" borderId="71" xfId="0" applyNumberFormat="1" applyFill="1" applyBorder="1" applyAlignment="1">
      <alignment horizontal="center"/>
    </xf>
    <xf numFmtId="4" fontId="0" fillId="12" borderId="72" xfId="0" applyNumberFormat="1" applyFill="1" applyBorder="1" applyAlignment="1">
      <alignment horizontal="center"/>
    </xf>
    <xf numFmtId="3" fontId="0" fillId="12" borderId="17" xfId="0" applyNumberFormat="1" applyFill="1" applyBorder="1" applyAlignment="1">
      <alignment horizontal="center"/>
    </xf>
    <xf numFmtId="3" fontId="0" fillId="12" borderId="73" xfId="0" applyNumberFormat="1" applyFill="1" applyBorder="1" applyAlignment="1">
      <alignment horizontal="center"/>
    </xf>
    <xf numFmtId="3" fontId="0" fillId="12" borderId="62" xfId="0" applyNumberFormat="1" applyFill="1" applyBorder="1" applyAlignment="1">
      <alignment horizontal="center"/>
    </xf>
    <xf numFmtId="3" fontId="0" fillId="12" borderId="74" xfId="0" applyNumberFormat="1" applyFill="1" applyBorder="1" applyAlignment="1">
      <alignment horizontal="center" vertical="center"/>
    </xf>
    <xf numFmtId="3" fontId="0" fillId="12" borderId="19" xfId="0" applyNumberFormat="1" applyFill="1" applyBorder="1" applyAlignment="1">
      <alignment horizontal="center" vertical="center"/>
    </xf>
    <xf numFmtId="0" fontId="0" fillId="13" borderId="40" xfId="0" applyFont="1" applyFill="1" applyBorder="1" applyAlignment="1">
      <alignment horizontal="left"/>
    </xf>
    <xf numFmtId="3" fontId="0" fillId="12" borderId="19" xfId="0" applyNumberFormat="1" applyFill="1" applyBorder="1" applyAlignment="1">
      <alignment horizontal="center"/>
    </xf>
    <xf numFmtId="4" fontId="0" fillId="12" borderId="54" xfId="0" applyNumberFormat="1" applyFill="1" applyBorder="1" applyAlignment="1">
      <alignment horizontal="center"/>
    </xf>
    <xf numFmtId="3" fontId="0" fillId="12" borderId="33" xfId="0" applyNumberFormat="1" applyFill="1" applyBorder="1" applyAlignment="1">
      <alignment horizontal="center"/>
    </xf>
    <xf numFmtId="0" fontId="0" fillId="13" borderId="39" xfId="0" applyFont="1" applyFill="1" applyBorder="1" applyAlignment="1">
      <alignment horizontal="left"/>
    </xf>
    <xf numFmtId="3" fontId="0" fillId="12" borderId="7" xfId="0" applyNumberFormat="1" applyFill="1" applyBorder="1" applyAlignment="1">
      <alignment horizontal="center"/>
    </xf>
    <xf numFmtId="3" fontId="0" fillId="12" borderId="4" xfId="0" applyNumberFormat="1" applyFill="1" applyBorder="1" applyAlignment="1">
      <alignment horizontal="center"/>
    </xf>
    <xf numFmtId="3" fontId="0" fillId="12" borderId="77" xfId="0" applyNumberFormat="1" applyFill="1" applyBorder="1" applyAlignment="1">
      <alignment horizontal="center"/>
    </xf>
    <xf numFmtId="3" fontId="0" fillId="12" borderId="78" xfId="0" applyNumberFormat="1" applyFill="1" applyBorder="1" applyAlignment="1">
      <alignment horizontal="center"/>
    </xf>
    <xf numFmtId="4" fontId="2" fillId="12" borderId="54" xfId="0" applyNumberFormat="1" applyFont="1" applyFill="1" applyBorder="1" applyAlignment="1">
      <alignment horizontal="center"/>
    </xf>
    <xf numFmtId="3" fontId="0" fillId="12" borderId="18" xfId="0" applyNumberFormat="1" applyFill="1" applyBorder="1" applyAlignment="1">
      <alignment horizontal="center"/>
    </xf>
    <xf numFmtId="3" fontId="0" fillId="12" borderId="52" xfId="0" applyNumberFormat="1" applyFill="1" applyBorder="1"/>
    <xf numFmtId="0" fontId="0" fillId="12" borderId="57" xfId="0" applyFill="1" applyBorder="1" applyAlignment="1">
      <alignment horizontal="center"/>
    </xf>
    <xf numFmtId="0" fontId="0" fillId="12" borderId="14" xfId="0" applyFill="1" applyBorder="1" applyAlignment="1">
      <alignment horizontal="center"/>
    </xf>
    <xf numFmtId="4" fontId="0" fillId="12" borderId="13" xfId="0" applyNumberFormat="1" applyFill="1" applyBorder="1" applyAlignment="1">
      <alignment horizontal="center"/>
    </xf>
    <xf numFmtId="3" fontId="0" fillId="12" borderId="57" xfId="0" applyNumberFormat="1" applyFill="1" applyBorder="1" applyAlignment="1">
      <alignment horizontal="center"/>
    </xf>
    <xf numFmtId="4" fontId="2" fillId="12" borderId="13" xfId="0" applyNumberFormat="1" applyFont="1" applyFill="1" applyBorder="1" applyAlignment="1">
      <alignment horizontal="center"/>
    </xf>
    <xf numFmtId="4" fontId="2" fillId="12" borderId="79" xfId="0" applyNumberFormat="1" applyFont="1" applyFill="1" applyBorder="1" applyAlignment="1">
      <alignment horizontal="center"/>
    </xf>
    <xf numFmtId="3" fontId="2" fillId="12" borderId="79" xfId="0" applyNumberFormat="1" applyFont="1" applyFill="1" applyBorder="1" applyAlignment="1">
      <alignment horizontal="center"/>
    </xf>
    <xf numFmtId="3" fontId="2" fillId="12" borderId="80" xfId="0" applyNumberFormat="1" applyFont="1" applyFill="1" applyBorder="1" applyAlignment="1">
      <alignment horizontal="center"/>
    </xf>
    <xf numFmtId="3" fontId="2" fillId="12" borderId="81" xfId="0" applyNumberFormat="1" applyFont="1" applyFill="1" applyBorder="1" applyAlignment="1">
      <alignment horizontal="center"/>
    </xf>
    <xf numFmtId="4" fontId="0" fillId="12" borderId="23" xfId="0" applyNumberFormat="1" applyFill="1" applyBorder="1" applyAlignment="1">
      <alignment horizontal="center"/>
    </xf>
    <xf numFmtId="3" fontId="0" fillId="12" borderId="9" xfId="0" applyNumberFormat="1" applyFill="1" applyBorder="1" applyAlignment="1">
      <alignment horizontal="center"/>
    </xf>
    <xf numFmtId="3" fontId="0" fillId="12" borderId="0" xfId="0" applyNumberFormat="1" applyFill="1" applyBorder="1" applyAlignment="1">
      <alignment horizontal="center"/>
    </xf>
    <xf numFmtId="4" fontId="0" fillId="12" borderId="61" xfId="0" applyNumberFormat="1" applyFill="1" applyBorder="1" applyAlignment="1">
      <alignment horizontal="center"/>
    </xf>
    <xf numFmtId="3" fontId="0" fillId="12" borderId="82" xfId="0" applyNumberFormat="1" applyFill="1" applyBorder="1" applyAlignment="1">
      <alignment horizontal="center"/>
    </xf>
    <xf numFmtId="4" fontId="0" fillId="12" borderId="76" xfId="0" applyNumberFormat="1" applyFill="1" applyBorder="1" applyAlignment="1">
      <alignment horizontal="center"/>
    </xf>
    <xf numFmtId="4" fontId="0" fillId="12" borderId="60" xfId="0" applyNumberFormat="1" applyFill="1" applyBorder="1" applyAlignment="1">
      <alignment horizontal="center"/>
    </xf>
    <xf numFmtId="3" fontId="2" fillId="12" borderId="69" xfId="0" applyNumberFormat="1" applyFont="1" applyFill="1" applyBorder="1" applyAlignment="1">
      <alignment horizontal="center"/>
    </xf>
    <xf numFmtId="3" fontId="0" fillId="12" borderId="70" xfId="0" applyNumberFormat="1" applyFill="1" applyBorder="1" applyAlignment="1">
      <alignment horizontal="center"/>
    </xf>
    <xf numFmtId="0" fontId="2" fillId="15" borderId="39" xfId="0" applyFont="1" applyFill="1" applyBorder="1"/>
    <xf numFmtId="0" fontId="0" fillId="0" borderId="47" xfId="0" applyBorder="1"/>
    <xf numFmtId="0" fontId="0" fillId="12" borderId="39" xfId="0" applyNumberFormat="1" applyFill="1" applyBorder="1" applyAlignment="1">
      <alignment horizontal="center"/>
    </xf>
    <xf numFmtId="0" fontId="0" fillId="12" borderId="14" xfId="0" applyNumberFormat="1" applyFill="1" applyBorder="1" applyAlignment="1">
      <alignment horizontal="center"/>
    </xf>
    <xf numFmtId="0" fontId="0" fillId="12" borderId="46" xfId="0" applyNumberFormat="1" applyFill="1" applyBorder="1" applyAlignment="1">
      <alignment horizontal="center"/>
    </xf>
    <xf numFmtId="4" fontId="0" fillId="12" borderId="84" xfId="0" applyNumberFormat="1" applyFill="1" applyBorder="1" applyAlignment="1">
      <alignment horizontal="center"/>
    </xf>
    <xf numFmtId="4" fontId="0" fillId="12" borderId="57" xfId="0" applyNumberFormat="1" applyFill="1" applyBorder="1" applyAlignment="1">
      <alignment horizontal="center"/>
    </xf>
    <xf numFmtId="9" fontId="0" fillId="0" borderId="46" xfId="2" applyFont="1" applyBorder="1" applyAlignment="1">
      <alignment horizontal="center"/>
    </xf>
    <xf numFmtId="3" fontId="0" fillId="0" borderId="46" xfId="0" applyNumberFormat="1" applyBorder="1" applyAlignment="1">
      <alignment horizontal="center"/>
    </xf>
    <xf numFmtId="3" fontId="0" fillId="0" borderId="14" xfId="0" applyNumberFormat="1" applyBorder="1" applyAlignment="1">
      <alignment horizontal="center"/>
    </xf>
    <xf numFmtId="4" fontId="0" fillId="12" borderId="12" xfId="0" applyNumberFormat="1" applyFill="1" applyBorder="1" applyAlignment="1">
      <alignment horizontal="center"/>
    </xf>
    <xf numFmtId="4" fontId="0" fillId="0" borderId="46" xfId="0" applyNumberFormat="1" applyBorder="1" applyAlignment="1">
      <alignment horizontal="center"/>
    </xf>
    <xf numFmtId="4" fontId="0" fillId="0" borderId="14" xfId="0" applyNumberFormat="1" applyBorder="1" applyAlignment="1">
      <alignment horizontal="center"/>
    </xf>
    <xf numFmtId="0" fontId="2" fillId="0" borderId="46" xfId="0" applyNumberFormat="1" applyFont="1" applyBorder="1" applyAlignment="1">
      <alignment horizontal="center"/>
    </xf>
    <xf numFmtId="0" fontId="0" fillId="0" borderId="0" xfId="0" applyAlignment="1">
      <alignment horizontal="center"/>
    </xf>
    <xf numFmtId="4" fontId="0" fillId="0" borderId="0" xfId="0" applyNumberFormat="1" applyBorder="1" applyAlignment="1">
      <alignment horizontal="center"/>
    </xf>
    <xf numFmtId="0" fontId="0" fillId="0" borderId="0" xfId="0" applyNumberFormat="1" applyBorder="1" applyAlignment="1">
      <alignment horizontal="center"/>
    </xf>
    <xf numFmtId="0" fontId="2" fillId="12" borderId="55" xfId="0" applyFont="1" applyFill="1" applyBorder="1" applyAlignment="1">
      <alignment horizontal="center"/>
    </xf>
    <xf numFmtId="4" fontId="0" fillId="12" borderId="57" xfId="0" applyNumberFormat="1" applyFill="1" applyBorder="1"/>
    <xf numFmtId="4" fontId="0" fillId="12" borderId="14" xfId="0" applyNumberFormat="1" applyFill="1" applyBorder="1"/>
    <xf numFmtId="4" fontId="2" fillId="12" borderId="33" xfId="0" applyNumberFormat="1" applyFont="1" applyFill="1" applyBorder="1"/>
    <xf numFmtId="4" fontId="2" fillId="12" borderId="25" xfId="0" applyNumberFormat="1" applyFont="1" applyFill="1" applyBorder="1"/>
    <xf numFmtId="4" fontId="2" fillId="12" borderId="44" xfId="0" applyNumberFormat="1" applyFont="1" applyFill="1" applyBorder="1"/>
    <xf numFmtId="9" fontId="2" fillId="12" borderId="54" xfId="2" applyFont="1" applyFill="1" applyBorder="1" applyAlignment="1">
      <alignment horizontal="center"/>
    </xf>
    <xf numFmtId="4" fontId="0" fillId="12" borderId="46" xfId="0" applyNumberFormat="1" applyFill="1" applyBorder="1"/>
    <xf numFmtId="9" fontId="0" fillId="12" borderId="46" xfId="2" applyFont="1" applyFill="1" applyBorder="1" applyAlignment="1">
      <alignment horizontal="center"/>
    </xf>
    <xf numFmtId="9" fontId="0" fillId="12" borderId="13" xfId="2" applyFont="1" applyFill="1" applyBorder="1" applyAlignment="1">
      <alignment horizontal="center"/>
    </xf>
    <xf numFmtId="4" fontId="0" fillId="12" borderId="39" xfId="0" applyNumberFormat="1" applyFill="1" applyBorder="1"/>
    <xf numFmtId="9" fontId="0" fillId="12" borderId="39" xfId="2" applyFont="1" applyFill="1" applyBorder="1" applyAlignment="1">
      <alignment horizontal="center"/>
    </xf>
    <xf numFmtId="0" fontId="0" fillId="12" borderId="17" xfId="0" applyFill="1" applyBorder="1" applyAlignment="1">
      <alignment horizontal="center"/>
    </xf>
    <xf numFmtId="0" fontId="0" fillId="12" borderId="73" xfId="0" applyFill="1" applyBorder="1" applyAlignment="1">
      <alignment horizontal="center"/>
    </xf>
    <xf numFmtId="0" fontId="0" fillId="12" borderId="68" xfId="0" applyFill="1" applyBorder="1" applyAlignment="1">
      <alignment horizontal="center"/>
    </xf>
    <xf numFmtId="0" fontId="0" fillId="12" borderId="0" xfId="0" applyFill="1" applyAlignment="1">
      <alignment horizontal="center"/>
    </xf>
    <xf numFmtId="0" fontId="0" fillId="12" borderId="85" xfId="0" applyFill="1" applyBorder="1" applyAlignment="1">
      <alignment horizontal="center"/>
    </xf>
    <xf numFmtId="0" fontId="0" fillId="13" borderId="40" xfId="0" applyFill="1" applyBorder="1" applyAlignment="1">
      <alignment vertical="center"/>
    </xf>
    <xf numFmtId="0" fontId="0" fillId="13" borderId="26" xfId="0" applyFill="1" applyBorder="1" applyAlignment="1">
      <alignment vertical="center"/>
    </xf>
    <xf numFmtId="0" fontId="0" fillId="13" borderId="41" xfId="0" applyFill="1" applyBorder="1" applyAlignment="1">
      <alignment vertical="center"/>
    </xf>
    <xf numFmtId="0" fontId="0" fillId="13" borderId="52" xfId="0" applyFill="1" applyBorder="1" applyAlignment="1">
      <alignment vertical="center"/>
    </xf>
    <xf numFmtId="0" fontId="0" fillId="13" borderId="47" xfId="0" applyFill="1" applyBorder="1" applyAlignment="1">
      <alignment vertical="center"/>
    </xf>
    <xf numFmtId="0" fontId="0" fillId="13" borderId="48" xfId="0" applyFill="1" applyBorder="1" applyAlignment="1">
      <alignment vertical="center"/>
    </xf>
    <xf numFmtId="4" fontId="0" fillId="12" borderId="54" xfId="0" applyNumberFormat="1" applyFill="1" applyBorder="1"/>
    <xf numFmtId="4" fontId="2" fillId="12" borderId="9" xfId="0" applyNumberFormat="1" applyFont="1" applyFill="1" applyBorder="1" applyAlignment="1">
      <alignment horizontal="center"/>
    </xf>
    <xf numFmtId="4" fontId="2" fillId="12" borderId="3" xfId="0" applyNumberFormat="1" applyFont="1" applyFill="1" applyBorder="1" applyAlignment="1">
      <alignment horizontal="center"/>
    </xf>
    <xf numFmtId="9" fontId="2" fillId="12" borderId="39" xfId="2" applyFont="1" applyFill="1" applyBorder="1" applyAlignment="1">
      <alignment horizontal="center"/>
    </xf>
    <xf numFmtId="9" fontId="2" fillId="12" borderId="14" xfId="2" applyFont="1" applyFill="1" applyBorder="1" applyAlignment="1">
      <alignment horizontal="center"/>
    </xf>
    <xf numFmtId="4" fontId="2" fillId="12" borderId="54" xfId="0" applyNumberFormat="1" applyFont="1" applyFill="1" applyBorder="1"/>
    <xf numFmtId="4" fontId="2" fillId="12" borderId="39" xfId="0" applyNumberFormat="1" applyFont="1" applyFill="1" applyBorder="1" applyAlignment="1">
      <alignment horizontal="center"/>
    </xf>
    <xf numFmtId="4" fontId="0" fillId="12" borderId="13" xfId="0" applyNumberFormat="1" applyFill="1" applyBorder="1" applyAlignment="1"/>
    <xf numFmtId="4" fontId="2" fillId="12" borderId="67" xfId="0" applyNumberFormat="1" applyFont="1" applyFill="1" applyBorder="1" applyAlignment="1">
      <alignment horizontal="center"/>
    </xf>
    <xf numFmtId="4" fontId="2" fillId="12" borderId="53" xfId="0" applyNumberFormat="1" applyFont="1" applyFill="1" applyBorder="1" applyAlignment="1">
      <alignment horizontal="center"/>
    </xf>
    <xf numFmtId="9" fontId="0" fillId="12" borderId="39" xfId="0" applyNumberFormat="1" applyFill="1" applyBorder="1" applyAlignment="1">
      <alignment horizontal="center"/>
    </xf>
    <xf numFmtId="0" fontId="2" fillId="12" borderId="14" xfId="0" applyFont="1" applyFill="1" applyBorder="1" applyAlignment="1">
      <alignment horizontal="center"/>
    </xf>
    <xf numFmtId="0" fontId="2" fillId="12" borderId="55" xfId="0" applyFont="1" applyFill="1" applyBorder="1" applyAlignment="1">
      <alignment horizontal="center" vertical="center"/>
    </xf>
    <xf numFmtId="3" fontId="2" fillId="0" borderId="0" xfId="0" applyNumberFormat="1" applyFont="1" applyFill="1" applyBorder="1" applyAlignment="1">
      <alignment horizontal="center"/>
    </xf>
    <xf numFmtId="0" fontId="12" fillId="0" borderId="0" xfId="0" applyFont="1" applyFill="1" applyBorder="1" applyAlignment="1">
      <alignment horizontal="left"/>
    </xf>
    <xf numFmtId="9" fontId="0" fillId="12" borderId="14" xfId="0" applyNumberFormat="1" applyFill="1" applyBorder="1" applyAlignment="1">
      <alignment horizontal="center"/>
    </xf>
    <xf numFmtId="0" fontId="0" fillId="12" borderId="13" xfId="0" applyFill="1" applyBorder="1" applyAlignment="1">
      <alignment horizontal="center"/>
    </xf>
    <xf numFmtId="4" fontId="2" fillId="12" borderId="87" xfId="0" applyNumberFormat="1" applyFont="1" applyFill="1" applyBorder="1"/>
    <xf numFmtId="4" fontId="2" fillId="12" borderId="22" xfId="0" applyNumberFormat="1" applyFont="1" applyFill="1" applyBorder="1"/>
    <xf numFmtId="9" fontId="2" fillId="12" borderId="44" xfId="2" applyFont="1" applyFill="1" applyBorder="1" applyAlignment="1">
      <alignment horizontal="center"/>
    </xf>
    <xf numFmtId="3" fontId="2" fillId="12" borderId="44" xfId="0" applyNumberFormat="1" applyFont="1" applyFill="1" applyBorder="1" applyAlignment="1">
      <alignment horizontal="center"/>
    </xf>
    <xf numFmtId="3" fontId="2" fillId="12" borderId="16" xfId="0" applyNumberFormat="1" applyFont="1" applyFill="1" applyBorder="1" applyAlignment="1">
      <alignment horizontal="center"/>
    </xf>
    <xf numFmtId="4" fontId="0" fillId="12" borderId="13" xfId="0" applyNumberFormat="1" applyFill="1" applyBorder="1"/>
    <xf numFmtId="3" fontId="0" fillId="12" borderId="23" xfId="0" applyNumberFormat="1" applyFill="1" applyBorder="1" applyAlignment="1">
      <alignment horizontal="center"/>
    </xf>
    <xf numFmtId="10" fontId="0" fillId="12" borderId="14" xfId="2" applyNumberFormat="1" applyFont="1" applyFill="1" applyBorder="1" applyAlignment="1">
      <alignment horizontal="center"/>
    </xf>
    <xf numFmtId="4" fontId="2" fillId="12" borderId="9" xfId="0" applyNumberFormat="1" applyFont="1" applyFill="1" applyBorder="1"/>
    <xf numFmtId="9" fontId="2" fillId="12" borderId="88" xfId="2" applyFont="1" applyFill="1" applyBorder="1" applyAlignment="1">
      <alignment horizontal="center"/>
    </xf>
    <xf numFmtId="3" fontId="2" fillId="12" borderId="17" xfId="0" applyNumberFormat="1" applyFont="1" applyFill="1" applyBorder="1" applyAlignment="1">
      <alignment horizontal="center"/>
    </xf>
    <xf numFmtId="9" fontId="2" fillId="12" borderId="17" xfId="2" applyFont="1" applyFill="1" applyBorder="1" applyAlignment="1">
      <alignment horizontal="center"/>
    </xf>
    <xf numFmtId="3" fontId="2" fillId="12" borderId="89" xfId="0" applyNumberFormat="1" applyFont="1" applyFill="1" applyBorder="1" applyAlignment="1">
      <alignment horizontal="center"/>
    </xf>
    <xf numFmtId="3" fontId="0" fillId="12" borderId="74" xfId="0" applyNumberFormat="1" applyFill="1" applyBorder="1" applyAlignment="1">
      <alignment horizontal="center"/>
    </xf>
    <xf numFmtId="3" fontId="0" fillId="12" borderId="49" xfId="0" applyNumberFormat="1" applyFill="1" applyBorder="1" applyAlignment="1">
      <alignment horizontal="center"/>
    </xf>
    <xf numFmtId="0" fontId="0" fillId="12" borderId="49" xfId="0" applyFill="1" applyBorder="1" applyAlignment="1">
      <alignment horizontal="center"/>
    </xf>
    <xf numFmtId="0" fontId="0" fillId="12" borderId="50" xfId="0" applyFill="1" applyBorder="1" applyAlignment="1">
      <alignment horizontal="center"/>
    </xf>
    <xf numFmtId="0" fontId="0" fillId="0" borderId="13" xfId="0" applyBorder="1"/>
    <xf numFmtId="9" fontId="0" fillId="12" borderId="54" xfId="2" applyFont="1" applyFill="1" applyBorder="1" applyAlignment="1">
      <alignment horizontal="center"/>
    </xf>
    <xf numFmtId="3" fontId="2" fillId="12" borderId="40" xfId="0" applyNumberFormat="1" applyFont="1" applyFill="1" applyBorder="1" applyAlignment="1">
      <alignment horizontal="center"/>
    </xf>
    <xf numFmtId="4" fontId="0" fillId="12" borderId="48" xfId="0" applyNumberFormat="1" applyFill="1" applyBorder="1"/>
    <xf numFmtId="3" fontId="0" fillId="12" borderId="48" xfId="0" applyNumberFormat="1" applyFill="1" applyBorder="1" applyAlignment="1">
      <alignment horizontal="center"/>
    </xf>
    <xf numFmtId="4" fontId="0" fillId="12" borderId="50" xfId="0" applyNumberFormat="1" applyFill="1" applyBorder="1"/>
    <xf numFmtId="4" fontId="0" fillId="12" borderId="41" xfId="0" applyNumberFormat="1" applyFill="1" applyBorder="1"/>
    <xf numFmtId="4" fontId="0" fillId="12" borderId="90" xfId="0" applyNumberFormat="1" applyFill="1" applyBorder="1"/>
    <xf numFmtId="0" fontId="0" fillId="12" borderId="48" xfId="0" applyFill="1" applyBorder="1"/>
    <xf numFmtId="0" fontId="0" fillId="12" borderId="50" xfId="0" applyFill="1" applyBorder="1"/>
    <xf numFmtId="0" fontId="0" fillId="12" borderId="91" xfId="0" applyFill="1" applyBorder="1"/>
    <xf numFmtId="0" fontId="0" fillId="12" borderId="44" xfId="0" applyFill="1" applyBorder="1" applyAlignment="1">
      <alignment horizontal="center"/>
    </xf>
    <xf numFmtId="0" fontId="0" fillId="12" borderId="25" xfId="0" applyFill="1" applyBorder="1" applyAlignment="1">
      <alignment horizontal="center"/>
    </xf>
    <xf numFmtId="0" fontId="0" fillId="12" borderId="22" xfId="0" applyFill="1" applyBorder="1" applyAlignment="1">
      <alignment horizontal="center"/>
    </xf>
    <xf numFmtId="9" fontId="2" fillId="12" borderId="79" xfId="2" applyFont="1" applyFill="1" applyBorder="1" applyAlignment="1">
      <alignment horizontal="center"/>
    </xf>
    <xf numFmtId="0" fontId="0" fillId="12" borderId="45" xfId="0" applyFill="1" applyBorder="1" applyAlignment="1">
      <alignment horizontal="center"/>
    </xf>
    <xf numFmtId="3" fontId="2" fillId="12" borderId="0" xfId="0" applyNumberFormat="1" applyFont="1" applyFill="1" applyAlignment="1">
      <alignment horizontal="center"/>
    </xf>
    <xf numFmtId="4" fontId="0" fillId="12" borderId="72" xfId="0" applyNumberFormat="1" applyFill="1" applyBorder="1"/>
    <xf numFmtId="4" fontId="0" fillId="12" borderId="63" xfId="0" applyNumberFormat="1" applyFill="1" applyBorder="1"/>
    <xf numFmtId="4" fontId="0" fillId="12" borderId="49" xfId="0" applyNumberFormat="1" applyFill="1" applyBorder="1"/>
    <xf numFmtId="0" fontId="0" fillId="0" borderId="8" xfId="0" applyBorder="1"/>
    <xf numFmtId="0" fontId="0" fillId="12" borderId="64" xfId="0" applyFill="1" applyBorder="1" applyAlignment="1">
      <alignment horizontal="center"/>
    </xf>
    <xf numFmtId="9" fontId="0" fillId="12" borderId="0" xfId="2" applyFont="1" applyFill="1" applyAlignment="1">
      <alignment horizontal="center"/>
    </xf>
    <xf numFmtId="4" fontId="0" fillId="12" borderId="67" xfId="0" applyNumberFormat="1" applyFill="1" applyBorder="1"/>
    <xf numFmtId="4" fontId="2" fillId="12" borderId="16" xfId="0" applyNumberFormat="1" applyFont="1" applyFill="1" applyBorder="1"/>
    <xf numFmtId="9" fontId="2" fillId="12" borderId="46" xfId="2" applyFont="1" applyFill="1" applyBorder="1" applyAlignment="1">
      <alignment horizontal="center"/>
    </xf>
    <xf numFmtId="171" fontId="0" fillId="12" borderId="14" xfId="0" applyNumberFormat="1" applyFill="1" applyBorder="1" applyAlignment="1">
      <alignment horizontal="center"/>
    </xf>
    <xf numFmtId="0" fontId="0" fillId="12" borderId="13" xfId="0" applyFill="1" applyBorder="1"/>
    <xf numFmtId="0" fontId="2" fillId="15" borderId="51" xfId="0" applyFont="1" applyFill="1" applyBorder="1" applyAlignment="1">
      <alignment horizontal="center"/>
    </xf>
    <xf numFmtId="0" fontId="0" fillId="10" borderId="0" xfId="0" applyFill="1" applyAlignment="1"/>
    <xf numFmtId="169" fontId="0" fillId="7" borderId="39" xfId="2" applyNumberFormat="1" applyFont="1" applyFill="1" applyBorder="1"/>
    <xf numFmtId="0" fontId="0" fillId="9" borderId="0" xfId="0" applyFill="1" applyAlignment="1">
      <alignment horizontal="center"/>
    </xf>
    <xf numFmtId="43" fontId="0" fillId="7" borderId="14" xfId="1" applyFont="1" applyFill="1" applyBorder="1"/>
    <xf numFmtId="172" fontId="2" fillId="7" borderId="39" xfId="0" applyNumberFormat="1" applyFont="1" applyFill="1" applyBorder="1"/>
    <xf numFmtId="173" fontId="2" fillId="7" borderId="39" xfId="0" applyNumberFormat="1" applyFont="1" applyFill="1" applyBorder="1"/>
    <xf numFmtId="172" fontId="0" fillId="7" borderId="39" xfId="0" applyNumberFormat="1" applyFill="1" applyBorder="1"/>
    <xf numFmtId="173" fontId="0" fillId="7" borderId="39" xfId="0" applyNumberFormat="1" applyFill="1" applyBorder="1"/>
    <xf numFmtId="3" fontId="0" fillId="7" borderId="45" xfId="0" applyNumberFormat="1" applyFill="1" applyBorder="1"/>
    <xf numFmtId="0" fontId="0" fillId="9" borderId="39" xfId="0" applyFill="1" applyBorder="1" applyAlignment="1">
      <alignment horizontal="left"/>
    </xf>
    <xf numFmtId="0" fontId="2" fillId="7" borderId="39" xfId="0" applyFont="1" applyFill="1" applyBorder="1"/>
    <xf numFmtId="164" fontId="2" fillId="7" borderId="79" xfId="0" applyNumberFormat="1" applyFont="1" applyFill="1" applyBorder="1"/>
    <xf numFmtId="164" fontId="2" fillId="7" borderId="79" xfId="1" applyNumberFormat="1" applyFont="1" applyFill="1" applyBorder="1"/>
    <xf numFmtId="164" fontId="0" fillId="7" borderId="23" xfId="0" applyNumberFormat="1" applyFill="1" applyBorder="1"/>
    <xf numFmtId="164" fontId="0" fillId="7" borderId="14" xfId="1" applyNumberFormat="1" applyFont="1" applyFill="1" applyBorder="1" applyAlignment="1">
      <alignment horizontal="right"/>
    </xf>
    <xf numFmtId="164" fontId="0" fillId="7" borderId="45" xfId="1" applyNumberFormat="1" applyFont="1" applyFill="1" applyBorder="1" applyAlignment="1">
      <alignment horizontal="right"/>
    </xf>
    <xf numFmtId="9" fontId="0" fillId="7" borderId="39" xfId="2" applyNumberFormat="1" applyFont="1" applyFill="1" applyBorder="1"/>
    <xf numFmtId="164" fontId="0" fillId="8" borderId="39" xfId="1" applyNumberFormat="1" applyFont="1" applyFill="1" applyBorder="1" applyAlignment="1">
      <alignment horizontal="left"/>
    </xf>
    <xf numFmtId="0" fontId="0" fillId="8" borderId="39" xfId="0" applyFill="1" applyBorder="1" applyAlignment="1">
      <alignment horizontal="left"/>
    </xf>
    <xf numFmtId="0" fontId="10" fillId="8" borderId="39" xfId="0" applyFont="1" applyFill="1" applyBorder="1"/>
    <xf numFmtId="43" fontId="2" fillId="7" borderId="39" xfId="0" applyNumberFormat="1" applyFont="1" applyFill="1" applyBorder="1"/>
    <xf numFmtId="0" fontId="10" fillId="9" borderId="39" xfId="0" applyFont="1" applyFill="1" applyBorder="1" applyAlignment="1">
      <alignment horizontal="left"/>
    </xf>
    <xf numFmtId="174" fontId="0" fillId="7" borderId="39" xfId="0" applyNumberFormat="1" applyFill="1" applyBorder="1"/>
    <xf numFmtId="173" fontId="0" fillId="7" borderId="39" xfId="1" applyNumberFormat="1" applyFont="1" applyFill="1" applyBorder="1"/>
    <xf numFmtId="1" fontId="0" fillId="7" borderId="39" xfId="0" applyNumberFormat="1" applyFill="1" applyBorder="1"/>
    <xf numFmtId="43" fontId="0" fillId="7" borderId="39" xfId="2" applyNumberFormat="1" applyFont="1" applyFill="1" applyBorder="1"/>
    <xf numFmtId="2" fontId="0" fillId="7" borderId="39" xfId="2" applyNumberFormat="1" applyFont="1" applyFill="1" applyBorder="1"/>
    <xf numFmtId="166" fontId="0" fillId="7" borderId="39" xfId="2" applyNumberFormat="1" applyFont="1" applyFill="1" applyBorder="1"/>
    <xf numFmtId="0" fontId="0" fillId="9" borderId="39" xfId="0" applyFill="1" applyBorder="1" applyAlignment="1">
      <alignment horizontal="center"/>
    </xf>
    <xf numFmtId="0" fontId="0" fillId="7" borderId="14" xfId="0" applyFill="1" applyBorder="1" applyAlignment="1">
      <alignment horizontal="center"/>
    </xf>
    <xf numFmtId="43" fontId="2" fillId="7" borderId="39" xfId="0" applyNumberFormat="1" applyFont="1" applyFill="1" applyBorder="1" applyAlignment="1">
      <alignment horizontal="center"/>
    </xf>
    <xf numFmtId="43" fontId="0" fillId="7" borderId="39" xfId="0" applyNumberFormat="1" applyFill="1" applyBorder="1" applyAlignment="1">
      <alignment horizontal="center"/>
    </xf>
    <xf numFmtId="0" fontId="0" fillId="9" borderId="0" xfId="0" applyFill="1" applyBorder="1" applyAlignment="1">
      <alignment horizontal="center"/>
    </xf>
    <xf numFmtId="1" fontId="0" fillId="0" borderId="0" xfId="0" applyNumberFormat="1" applyBorder="1"/>
    <xf numFmtId="0" fontId="0" fillId="0" borderId="0" xfId="2" applyNumberFormat="1" applyFont="1" applyBorder="1"/>
    <xf numFmtId="164" fontId="0" fillId="7" borderId="0" xfId="1" applyNumberFormat="1" applyFont="1" applyFill="1" applyBorder="1"/>
    <xf numFmtId="173" fontId="2" fillId="7" borderId="39" xfId="0" applyNumberFormat="1" applyFont="1" applyFill="1" applyBorder="1" applyAlignment="1">
      <alignment horizontal="center"/>
    </xf>
    <xf numFmtId="173" fontId="0" fillId="7" borderId="39" xfId="0" applyNumberFormat="1" applyFill="1" applyBorder="1" applyAlignment="1">
      <alignment horizontal="center"/>
    </xf>
    <xf numFmtId="0" fontId="2" fillId="0" borderId="0" xfId="0" applyFont="1" applyAlignment="1">
      <alignment horizontal="center"/>
    </xf>
    <xf numFmtId="0" fontId="2" fillId="9" borderId="39" xfId="0" applyFont="1" applyFill="1" applyBorder="1" applyAlignment="1">
      <alignment horizontal="center"/>
    </xf>
    <xf numFmtId="0" fontId="17" fillId="0" borderId="0" xfId="0" applyFont="1"/>
    <xf numFmtId="0" fontId="17" fillId="10" borderId="0" xfId="0" applyFont="1" applyFill="1" applyAlignment="1">
      <alignment wrapText="1"/>
    </xf>
    <xf numFmtId="0" fontId="17" fillId="17" borderId="0" xfId="0" applyFont="1" applyFill="1" applyAlignment="1">
      <alignment wrapText="1"/>
    </xf>
    <xf numFmtId="0" fontId="0" fillId="17" borderId="0" xfId="0" applyFill="1"/>
    <xf numFmtId="0" fontId="18" fillId="17" borderId="0" xfId="0" applyFont="1" applyFill="1" applyAlignment="1">
      <alignment horizontal="center" vertical="center"/>
    </xf>
    <xf numFmtId="0" fontId="20" fillId="17" borderId="0" xfId="0" applyFont="1" applyFill="1" applyAlignment="1">
      <alignment horizontal="center" vertical="center"/>
    </xf>
    <xf numFmtId="0" fontId="4" fillId="17" borderId="0" xfId="0" applyFont="1" applyFill="1" applyAlignment="1">
      <alignment horizontal="center" vertical="center"/>
    </xf>
    <xf numFmtId="0" fontId="21" fillId="17" borderId="0" xfId="0" applyFont="1" applyFill="1" applyAlignment="1">
      <alignment horizontal="center" vertical="center"/>
    </xf>
    <xf numFmtId="0" fontId="21" fillId="17" borderId="0" xfId="0" applyFont="1" applyFill="1" applyAlignment="1">
      <alignment vertical="center"/>
    </xf>
    <xf numFmtId="0" fontId="22" fillId="17" borderId="0" xfId="0" applyFont="1" applyFill="1" applyAlignment="1">
      <alignment horizontal="center" vertical="center" wrapText="1"/>
    </xf>
    <xf numFmtId="0" fontId="16" fillId="17" borderId="0" xfId="0" applyFont="1" applyFill="1" applyAlignment="1">
      <alignment horizontal="center" vertical="center"/>
    </xf>
    <xf numFmtId="0" fontId="23" fillId="17" borderId="0" xfId="0" applyFont="1" applyFill="1" applyAlignment="1">
      <alignment horizontal="center" vertical="center"/>
    </xf>
    <xf numFmtId="0" fontId="0" fillId="7" borderId="5" xfId="0" applyFill="1" applyBorder="1"/>
    <xf numFmtId="0" fontId="0" fillId="7" borderId="7" xfId="0" applyFill="1" applyBorder="1" applyAlignment="1">
      <alignment horizontal="center"/>
    </xf>
    <xf numFmtId="0" fontId="0" fillId="7" borderId="7" xfId="0" applyFill="1" applyBorder="1"/>
    <xf numFmtId="0" fontId="0" fillId="7" borderId="92" xfId="0" applyFill="1" applyBorder="1"/>
    <xf numFmtId="0" fontId="0" fillId="7" borderId="47" xfId="0" applyFill="1" applyBorder="1"/>
    <xf numFmtId="0" fontId="0" fillId="7" borderId="93" xfId="0" applyFill="1" applyBorder="1" applyAlignment="1">
      <alignment horizontal="center"/>
    </xf>
    <xf numFmtId="0" fontId="0" fillId="7" borderId="8" xfId="0" applyFill="1" applyBorder="1"/>
    <xf numFmtId="0" fontId="0" fillId="7" borderId="0" xfId="0" applyFill="1" applyBorder="1"/>
    <xf numFmtId="0" fontId="0" fillId="7" borderId="4" xfId="0" applyFill="1" applyBorder="1"/>
    <xf numFmtId="0" fontId="0" fillId="7" borderId="4" xfId="0" applyFill="1" applyBorder="1" applyAlignment="1">
      <alignment horizontal="center"/>
    </xf>
    <xf numFmtId="0" fontId="0" fillId="7" borderId="93" xfId="0" applyFill="1" applyBorder="1" applyAlignment="1">
      <alignment horizontal="left"/>
    </xf>
    <xf numFmtId="0" fontId="0" fillId="7" borderId="21" xfId="0" applyFill="1" applyBorder="1"/>
    <xf numFmtId="0" fontId="0" fillId="7" borderId="10" xfId="0" applyFill="1" applyBorder="1"/>
    <xf numFmtId="0" fontId="0" fillId="7" borderId="20" xfId="0" applyFill="1" applyBorder="1" applyAlignment="1">
      <alignment horizontal="left"/>
    </xf>
    <xf numFmtId="0" fontId="2" fillId="9" borderId="94" xfId="0" applyFont="1" applyFill="1" applyBorder="1"/>
    <xf numFmtId="0" fontId="2" fillId="9" borderId="83" xfId="0" applyFont="1" applyFill="1" applyBorder="1"/>
    <xf numFmtId="0" fontId="2" fillId="9" borderId="78" xfId="0" applyFont="1" applyFill="1" applyBorder="1"/>
    <xf numFmtId="0" fontId="0" fillId="0" borderId="6" xfId="0" applyBorder="1"/>
    <xf numFmtId="0" fontId="0" fillId="0" borderId="10" xfId="0" applyBorder="1"/>
    <xf numFmtId="3" fontId="0" fillId="7" borderId="8" xfId="0" applyNumberFormat="1" applyFill="1" applyBorder="1"/>
    <xf numFmtId="3" fontId="0" fillId="7" borderId="0" xfId="0" applyNumberFormat="1" applyFill="1" applyBorder="1"/>
    <xf numFmtId="0" fontId="0" fillId="7" borderId="4" xfId="0" applyFill="1" applyBorder="1" applyAlignment="1">
      <alignment horizontal="left"/>
    </xf>
    <xf numFmtId="3" fontId="0" fillId="7" borderId="92" xfId="0" applyNumberFormat="1" applyFill="1" applyBorder="1"/>
    <xf numFmtId="3" fontId="0" fillId="7" borderId="47" xfId="0" applyNumberFormat="1" applyFill="1" applyBorder="1"/>
    <xf numFmtId="3" fontId="0" fillId="7" borderId="21" xfId="0" applyNumberFormat="1" applyFill="1" applyBorder="1"/>
    <xf numFmtId="3" fontId="0" fillId="7" borderId="10" xfId="0" applyNumberFormat="1" applyFill="1" applyBorder="1"/>
    <xf numFmtId="0" fontId="0" fillId="7" borderId="20" xfId="0" applyFill="1" applyBorder="1" applyAlignment="1">
      <alignment horizontal="center"/>
    </xf>
    <xf numFmtId="3" fontId="0" fillId="7" borderId="95" xfId="0" applyNumberFormat="1" applyFill="1" applyBorder="1"/>
    <xf numFmtId="3" fontId="0" fillId="7" borderId="85" xfId="0" applyNumberFormat="1" applyFill="1" applyBorder="1"/>
    <xf numFmtId="0" fontId="0" fillId="7" borderId="82" xfId="0" applyFill="1" applyBorder="1" applyAlignment="1">
      <alignment horizontal="right"/>
    </xf>
    <xf numFmtId="0" fontId="0" fillId="7" borderId="93" xfId="0" applyFill="1" applyBorder="1" applyAlignment="1">
      <alignment horizontal="right"/>
    </xf>
    <xf numFmtId="0" fontId="0" fillId="7" borderId="93" xfId="0" applyFill="1" applyBorder="1"/>
    <xf numFmtId="3" fontId="0" fillId="7" borderId="0" xfId="0" applyNumberFormat="1" applyFill="1" applyBorder="1" applyAlignment="1">
      <alignment horizontal="center" vertical="top"/>
    </xf>
    <xf numFmtId="0" fontId="0" fillId="7" borderId="4" xfId="0" applyFill="1" applyBorder="1" applyAlignment="1"/>
    <xf numFmtId="0" fontId="0" fillId="7" borderId="20" xfId="0" applyFill="1" applyBorder="1"/>
    <xf numFmtId="168" fontId="0" fillId="0" borderId="0" xfId="2" applyNumberFormat="1" applyFont="1"/>
    <xf numFmtId="10" fontId="0" fillId="7" borderId="39" xfId="0" applyNumberFormat="1" applyFill="1" applyBorder="1"/>
    <xf numFmtId="3" fontId="0" fillId="7" borderId="39" xfId="0" applyNumberFormat="1" applyFill="1" applyBorder="1"/>
    <xf numFmtId="0" fontId="0" fillId="9" borderId="0" xfId="0" applyFill="1"/>
    <xf numFmtId="10" fontId="2" fillId="7" borderId="39" xfId="0" applyNumberFormat="1" applyFont="1" applyFill="1" applyBorder="1"/>
    <xf numFmtId="3" fontId="2" fillId="7" borderId="39" xfId="0" applyNumberFormat="1" applyFont="1" applyFill="1" applyBorder="1"/>
    <xf numFmtId="0" fontId="2" fillId="9" borderId="0" xfId="0" applyFont="1" applyFill="1"/>
    <xf numFmtId="3" fontId="0" fillId="0" borderId="0" xfId="0" applyNumberFormat="1"/>
    <xf numFmtId="0" fontId="0" fillId="9" borderId="14" xfId="0" applyFill="1" applyBorder="1"/>
    <xf numFmtId="0" fontId="0" fillId="18" borderId="0" xfId="0" applyFill="1"/>
    <xf numFmtId="168" fontId="2" fillId="7" borderId="39" xfId="0" applyNumberFormat="1" applyFont="1" applyFill="1" applyBorder="1"/>
    <xf numFmtId="168" fontId="2" fillId="7" borderId="46" xfId="2" applyNumberFormat="1" applyFont="1" applyFill="1" applyBorder="1"/>
    <xf numFmtId="3" fontId="2" fillId="7" borderId="46" xfId="0" applyNumberFormat="1" applyFont="1" applyFill="1" applyBorder="1"/>
    <xf numFmtId="168" fontId="0" fillId="7" borderId="39" xfId="0" applyNumberFormat="1" applyFill="1" applyBorder="1"/>
    <xf numFmtId="3" fontId="0" fillId="7" borderId="14" xfId="0" applyNumberFormat="1" applyFill="1" applyBorder="1"/>
    <xf numFmtId="0" fontId="0" fillId="7" borderId="95" xfId="0" applyFill="1" applyBorder="1"/>
    <xf numFmtId="0" fontId="0" fillId="7" borderId="85" xfId="0" applyFill="1" applyBorder="1"/>
    <xf numFmtId="0" fontId="0" fillId="7" borderId="82" xfId="0" applyFill="1" applyBorder="1" applyAlignment="1">
      <alignment horizontal="center"/>
    </xf>
    <xf numFmtId="0" fontId="2" fillId="8" borderId="21" xfId="0" applyFont="1" applyFill="1" applyBorder="1"/>
    <xf numFmtId="0" fontId="2" fillId="8" borderId="10" xfId="0" applyFont="1" applyFill="1" applyBorder="1"/>
    <xf numFmtId="0" fontId="2" fillId="8" borderId="20" xfId="0" applyFont="1" applyFill="1" applyBorder="1"/>
    <xf numFmtId="0" fontId="0" fillId="0" borderId="0" xfId="0" applyBorder="1" applyAlignment="1">
      <alignment horizontal="center"/>
    </xf>
    <xf numFmtId="0" fontId="0" fillId="7" borderId="82" xfId="0" applyFill="1" applyBorder="1"/>
    <xf numFmtId="10" fontId="2" fillId="7" borderId="39" xfId="2" applyNumberFormat="1" applyFont="1" applyFill="1" applyBorder="1"/>
    <xf numFmtId="10" fontId="2" fillId="7" borderId="46" xfId="2" applyNumberFormat="1" applyFont="1" applyFill="1" applyBorder="1"/>
    <xf numFmtId="164" fontId="2" fillId="0" borderId="0" xfId="0" applyNumberFormat="1" applyFont="1" applyFill="1" applyBorder="1"/>
    <xf numFmtId="164" fontId="2" fillId="6" borderId="28" xfId="0" applyNumberFormat="1" applyFont="1" applyFill="1" applyBorder="1"/>
    <xf numFmtId="164" fontId="2" fillId="13" borderId="12" xfId="3" applyNumberFormat="1" applyFont="1" applyFill="1" applyBorder="1" applyAlignment="1"/>
    <xf numFmtId="164" fontId="2" fillId="13" borderId="96" xfId="3" applyNumberFormat="1" applyFont="1" applyFill="1" applyBorder="1" applyAlignment="1"/>
    <xf numFmtId="164" fontId="2" fillId="13" borderId="28" xfId="3" applyNumberFormat="1" applyFont="1" applyFill="1" applyBorder="1" applyAlignment="1"/>
    <xf numFmtId="0" fontId="16" fillId="11" borderId="43" xfId="0" applyFont="1" applyFill="1" applyBorder="1"/>
    <xf numFmtId="164" fontId="0" fillId="6" borderId="0" xfId="0" applyNumberFormat="1" applyFill="1"/>
    <xf numFmtId="164" fontId="0" fillId="13" borderId="13" xfId="0" applyNumberFormat="1" applyFill="1" applyBorder="1"/>
    <xf numFmtId="164" fontId="0" fillId="13" borderId="43" xfId="0" applyNumberFormat="1" applyFill="1" applyBorder="1"/>
    <xf numFmtId="164" fontId="0" fillId="13" borderId="14" xfId="0" applyNumberFormat="1" applyFill="1" applyBorder="1"/>
    <xf numFmtId="164" fontId="0" fillId="13" borderId="41" xfId="0" applyNumberFormat="1" applyFill="1" applyBorder="1"/>
    <xf numFmtId="164" fontId="1" fillId="13" borderId="43" xfId="3" applyNumberFormat="1" applyFont="1" applyFill="1" applyBorder="1" applyAlignment="1"/>
    <xf numFmtId="0" fontId="24" fillId="11" borderId="43" xfId="0" applyFont="1" applyFill="1" applyBorder="1"/>
    <xf numFmtId="164" fontId="0" fillId="13" borderId="13" xfId="0" applyNumberFormat="1" applyFill="1" applyBorder="1" applyAlignment="1"/>
    <xf numFmtId="164" fontId="0" fillId="13" borderId="43" xfId="0" applyNumberFormat="1" applyFill="1" applyBorder="1" applyAlignment="1">
      <alignment horizontal="center"/>
    </xf>
    <xf numFmtId="164" fontId="0" fillId="13" borderId="13" xfId="0" applyNumberFormat="1" applyFill="1" applyBorder="1" applyAlignment="1">
      <alignment horizontal="center"/>
    </xf>
    <xf numFmtId="164" fontId="0" fillId="13" borderId="15" xfId="0" applyNumberFormat="1" applyFill="1" applyBorder="1"/>
    <xf numFmtId="164" fontId="0" fillId="13" borderId="13" xfId="1" applyNumberFormat="1" applyFont="1" applyFill="1" applyBorder="1"/>
    <xf numFmtId="164" fontId="25" fillId="13" borderId="13" xfId="0" applyNumberFormat="1" applyFont="1" applyFill="1" applyBorder="1"/>
    <xf numFmtId="164" fontId="0" fillId="13" borderId="43" xfId="1" applyNumberFormat="1" applyFont="1" applyFill="1" applyBorder="1"/>
    <xf numFmtId="164" fontId="2" fillId="6" borderId="48" xfId="0" applyNumberFormat="1" applyFont="1" applyFill="1" applyBorder="1"/>
    <xf numFmtId="164" fontId="2" fillId="13" borderId="13" xfId="3" applyNumberFormat="1" applyFont="1" applyFill="1" applyBorder="1" applyAlignment="1"/>
    <xf numFmtId="164" fontId="2" fillId="13" borderId="52" xfId="3" applyNumberFormat="1" applyFont="1" applyFill="1" applyBorder="1" applyAlignment="1"/>
    <xf numFmtId="164" fontId="2" fillId="13" borderId="48" xfId="3" applyNumberFormat="1" applyFont="1" applyFill="1" applyBorder="1" applyAlignment="1"/>
    <xf numFmtId="164" fontId="2" fillId="13" borderId="46" xfId="3" applyNumberFormat="1" applyFont="1" applyFill="1" applyBorder="1" applyAlignment="1"/>
    <xf numFmtId="164" fontId="1" fillId="13" borderId="14" xfId="3" applyNumberFormat="1" applyFont="1" applyFill="1" applyBorder="1" applyAlignment="1"/>
    <xf numFmtId="164" fontId="1" fillId="13" borderId="15" xfId="3" applyNumberFormat="1" applyFont="1" applyFill="1" applyBorder="1" applyAlignment="1"/>
    <xf numFmtId="164" fontId="1" fillId="13" borderId="13" xfId="3" applyNumberFormat="1" applyFont="1" applyFill="1" applyBorder="1" applyAlignment="1"/>
    <xf numFmtId="164" fontId="2" fillId="13" borderId="13" xfId="0" applyNumberFormat="1" applyFont="1" applyFill="1" applyBorder="1"/>
    <xf numFmtId="0" fontId="0" fillId="0" borderId="0" xfId="0" applyAlignment="1"/>
    <xf numFmtId="164" fontId="0" fillId="13" borderId="15" xfId="1" applyNumberFormat="1" applyFont="1" applyFill="1" applyBorder="1"/>
    <xf numFmtId="164" fontId="0" fillId="13" borderId="43" xfId="0" applyNumberFormat="1" applyFill="1" applyBorder="1" applyAlignment="1"/>
    <xf numFmtId="0" fontId="24" fillId="11" borderId="43" xfId="0" applyFont="1" applyFill="1" applyBorder="1" applyAlignment="1"/>
    <xf numFmtId="164" fontId="2" fillId="13" borderId="97" xfId="3" applyNumberFormat="1" applyFont="1" applyFill="1" applyBorder="1" applyAlignment="1"/>
    <xf numFmtId="164" fontId="2" fillId="13" borderId="98" xfId="3" applyNumberFormat="1" applyFont="1" applyFill="1" applyBorder="1" applyAlignment="1"/>
    <xf numFmtId="164" fontId="2" fillId="13" borderId="99" xfId="3" applyNumberFormat="1" applyFont="1" applyFill="1" applyBorder="1" applyAlignment="1"/>
    <xf numFmtId="164" fontId="1" fillId="13" borderId="100" xfId="3" applyNumberFormat="1" applyFont="1" applyFill="1" applyBorder="1" applyAlignment="1"/>
    <xf numFmtId="164" fontId="0" fillId="6" borderId="15" xfId="0" applyNumberFormat="1" applyFill="1" applyBorder="1"/>
    <xf numFmtId="164" fontId="0" fillId="13" borderId="14" xfId="0" applyNumberFormat="1" applyFill="1" applyBorder="1" applyAlignment="1">
      <alignment horizontal="center"/>
    </xf>
    <xf numFmtId="164" fontId="25" fillId="13" borderId="13" xfId="0" applyNumberFormat="1" applyFont="1" applyFill="1" applyBorder="1" applyAlignment="1"/>
    <xf numFmtId="164" fontId="0" fillId="13" borderId="46" xfId="0" applyNumberFormat="1" applyFill="1" applyBorder="1" applyAlignment="1">
      <alignment horizontal="center"/>
    </xf>
    <xf numFmtId="164" fontId="26" fillId="13" borderId="13" xfId="0" applyNumberFormat="1" applyFont="1" applyFill="1" applyBorder="1" applyAlignment="1">
      <alignment vertical="center" wrapText="1"/>
    </xf>
    <xf numFmtId="164" fontId="0" fillId="0" borderId="0" xfId="0" applyNumberFormat="1" applyFill="1"/>
    <xf numFmtId="164" fontId="2" fillId="0" borderId="0" xfId="0" applyNumberFormat="1" applyFont="1" applyBorder="1"/>
    <xf numFmtId="0" fontId="16" fillId="0" borderId="0" xfId="0" applyFont="1" applyFill="1"/>
    <xf numFmtId="164" fontId="0" fillId="6" borderId="39" xfId="0" applyNumberFormat="1" applyFill="1" applyBorder="1"/>
    <xf numFmtId="164" fontId="2" fillId="13" borderId="101" xfId="0" applyNumberFormat="1" applyFont="1" applyFill="1" applyBorder="1"/>
    <xf numFmtId="164" fontId="2" fillId="13" borderId="102" xfId="0" applyNumberFormat="1" applyFont="1" applyFill="1" applyBorder="1"/>
    <xf numFmtId="164" fontId="2" fillId="13" borderId="103" xfId="0" applyNumberFormat="1" applyFont="1" applyFill="1" applyBorder="1"/>
    <xf numFmtId="164" fontId="2" fillId="13" borderId="12" xfId="0" applyNumberFormat="1" applyFont="1" applyFill="1" applyBorder="1"/>
    <xf numFmtId="0" fontId="16" fillId="11" borderId="104" xfId="0" applyFont="1" applyFill="1" applyBorder="1"/>
    <xf numFmtId="164" fontId="0" fillId="13" borderId="0" xfId="0" applyNumberFormat="1" applyFill="1" applyBorder="1"/>
    <xf numFmtId="0" fontId="24" fillId="11" borderId="15" xfId="0" applyFont="1" applyFill="1" applyBorder="1"/>
    <xf numFmtId="164" fontId="0" fillId="13" borderId="46" xfId="0" applyNumberFormat="1" applyFill="1" applyBorder="1"/>
    <xf numFmtId="164" fontId="0" fillId="13" borderId="105" xfId="0" applyNumberFormat="1" applyFill="1" applyBorder="1"/>
    <xf numFmtId="164" fontId="0" fillId="13" borderId="106" xfId="0" applyNumberFormat="1" applyFill="1" applyBorder="1" applyAlignment="1">
      <alignment horizontal="center"/>
    </xf>
    <xf numFmtId="164" fontId="0" fillId="13" borderId="39" xfId="0" applyNumberFormat="1" applyFill="1" applyBorder="1" applyAlignment="1">
      <alignment horizontal="center"/>
    </xf>
    <xf numFmtId="164" fontId="0" fillId="13" borderId="106" xfId="1" applyNumberFormat="1" applyFont="1" applyFill="1" applyBorder="1"/>
    <xf numFmtId="164" fontId="0" fillId="13" borderId="107" xfId="1" applyNumberFormat="1" applyFont="1" applyFill="1" applyBorder="1"/>
    <xf numFmtId="164" fontId="0" fillId="13" borderId="39" xfId="0" applyNumberFormat="1" applyFill="1" applyBorder="1"/>
    <xf numFmtId="164" fontId="0" fillId="13" borderId="106" xfId="0" applyNumberFormat="1" applyFill="1" applyBorder="1"/>
    <xf numFmtId="0" fontId="24" fillId="11" borderId="106" xfId="0" applyFont="1" applyFill="1" applyBorder="1"/>
    <xf numFmtId="164" fontId="0" fillId="13" borderId="105" xfId="0" applyNumberFormat="1" applyFill="1" applyBorder="1" applyAlignment="1">
      <alignment horizontal="center"/>
    </xf>
    <xf numFmtId="164" fontId="0" fillId="13" borderId="106" xfId="0" applyNumberFormat="1" applyFill="1" applyBorder="1" applyAlignment="1"/>
    <xf numFmtId="164" fontId="0" fillId="13" borderId="107" xfId="0" applyNumberFormat="1" applyFill="1" applyBorder="1"/>
    <xf numFmtId="164" fontId="0" fillId="13" borderId="39" xfId="1" applyNumberFormat="1" applyFont="1" applyFill="1" applyBorder="1"/>
    <xf numFmtId="164" fontId="0" fillId="13" borderId="105" xfId="0" applyNumberFormat="1" applyFill="1" applyBorder="1" applyAlignment="1">
      <alignment vertical="center"/>
    </xf>
    <xf numFmtId="0" fontId="16" fillId="11" borderId="15" xfId="0" applyFont="1" applyFill="1" applyBorder="1"/>
    <xf numFmtId="0" fontId="0" fillId="0" borderId="0" xfId="0" applyFont="1"/>
    <xf numFmtId="164" fontId="0" fillId="13" borderId="0" xfId="0" applyNumberFormat="1" applyFont="1" applyFill="1" applyBorder="1"/>
    <xf numFmtId="164" fontId="0" fillId="13" borderId="13" xfId="0" applyNumberFormat="1" applyFont="1" applyFill="1" applyBorder="1"/>
    <xf numFmtId="164" fontId="0" fillId="13" borderId="105" xfId="0" applyNumberFormat="1" applyFill="1" applyBorder="1" applyAlignment="1"/>
    <xf numFmtId="164" fontId="0" fillId="13" borderId="50" xfId="0" applyNumberFormat="1" applyFill="1" applyBorder="1"/>
    <xf numFmtId="164" fontId="0" fillId="13" borderId="49" xfId="0" applyNumberFormat="1" applyFill="1" applyBorder="1"/>
    <xf numFmtId="0" fontId="24" fillId="11" borderId="50" xfId="0" applyFont="1" applyFill="1" applyBorder="1"/>
    <xf numFmtId="0" fontId="24" fillId="11" borderId="106" xfId="0" applyFont="1" applyFill="1" applyBorder="1" applyAlignment="1">
      <alignment wrapText="1"/>
    </xf>
    <xf numFmtId="164" fontId="0" fillId="13" borderId="46" xfId="0" applyNumberFormat="1" applyFill="1" applyBorder="1" applyAlignment="1">
      <alignment vertical="center"/>
    </xf>
    <xf numFmtId="164" fontId="0" fillId="13" borderId="108" xfId="0" applyNumberFormat="1" applyFill="1" applyBorder="1" applyAlignment="1">
      <alignment horizontal="center"/>
    </xf>
    <xf numFmtId="164" fontId="0" fillId="13" borderId="109" xfId="0" applyNumberFormat="1" applyFill="1" applyBorder="1" applyAlignment="1">
      <alignment horizontal="center"/>
    </xf>
    <xf numFmtId="164" fontId="0" fillId="13" borderId="109" xfId="0" applyNumberFormat="1" applyFill="1" applyBorder="1"/>
    <xf numFmtId="164" fontId="0" fillId="13" borderId="110" xfId="0" applyNumberFormat="1" applyFill="1" applyBorder="1"/>
    <xf numFmtId="164" fontId="0" fillId="13" borderId="108" xfId="0" applyNumberFormat="1" applyFill="1" applyBorder="1"/>
    <xf numFmtId="164" fontId="0" fillId="13" borderId="109" xfId="1" applyNumberFormat="1" applyFont="1" applyFill="1" applyBorder="1"/>
    <xf numFmtId="0" fontId="28" fillId="11" borderId="15" xfId="0" applyFont="1" applyFill="1" applyBorder="1"/>
    <xf numFmtId="164" fontId="0" fillId="13" borderId="12" xfId="0" applyNumberFormat="1" applyFill="1" applyBorder="1"/>
    <xf numFmtId="164" fontId="0" fillId="13" borderId="96" xfId="0" applyNumberFormat="1" applyFill="1" applyBorder="1"/>
    <xf numFmtId="164" fontId="0" fillId="13" borderId="28" xfId="0" applyNumberFormat="1" applyFill="1" applyBorder="1"/>
    <xf numFmtId="0" fontId="16" fillId="11" borderId="12" xfId="0" applyFont="1" applyFill="1" applyBorder="1"/>
    <xf numFmtId="164" fontId="0" fillId="13" borderId="49" xfId="1" applyNumberFormat="1" applyFont="1" applyFill="1" applyBorder="1"/>
    <xf numFmtId="164" fontId="0" fillId="13" borderId="39" xfId="0" applyNumberFormat="1" applyFill="1" applyBorder="1" applyAlignment="1">
      <alignment wrapText="1"/>
    </xf>
    <xf numFmtId="0" fontId="24" fillId="11" borderId="39" xfId="0" applyFont="1" applyFill="1" applyBorder="1"/>
    <xf numFmtId="164" fontId="0" fillId="13" borderId="39" xfId="0" applyNumberFormat="1" applyFill="1" applyBorder="1" applyAlignment="1"/>
    <xf numFmtId="0" fontId="24" fillId="11" borderId="39" xfId="0" applyFont="1" applyFill="1" applyBorder="1" applyAlignment="1">
      <alignment wrapText="1"/>
    </xf>
    <xf numFmtId="164" fontId="0" fillId="13" borderId="39" xfId="1" applyNumberFormat="1" applyFont="1" applyFill="1" applyBorder="1" applyAlignment="1">
      <alignment horizontal="right"/>
    </xf>
    <xf numFmtId="164" fontId="0" fillId="13" borderId="43" xfId="0" applyNumberFormat="1" applyFont="1" applyFill="1" applyBorder="1"/>
    <xf numFmtId="164" fontId="0" fillId="13" borderId="46" xfId="0" applyNumberFormat="1" applyFont="1" applyFill="1" applyBorder="1"/>
    <xf numFmtId="0" fontId="24" fillId="11" borderId="39" xfId="0" applyFont="1" applyFill="1" applyBorder="1" applyAlignment="1"/>
    <xf numFmtId="0" fontId="0" fillId="6" borderId="0" xfId="0" applyFill="1"/>
    <xf numFmtId="164" fontId="2" fillId="6" borderId="39" xfId="0" applyNumberFormat="1" applyFont="1" applyFill="1" applyBorder="1"/>
    <xf numFmtId="164" fontId="2" fillId="13" borderId="28" xfId="0" applyNumberFormat="1" applyFont="1" applyFill="1" applyBorder="1"/>
    <xf numFmtId="164" fontId="2" fillId="13" borderId="96" xfId="0" applyNumberFormat="1" applyFont="1" applyFill="1" applyBorder="1"/>
    <xf numFmtId="164" fontId="2" fillId="13" borderId="11" xfId="0" applyNumberFormat="1" applyFont="1" applyFill="1" applyBorder="1"/>
    <xf numFmtId="164" fontId="0" fillId="6" borderId="14" xfId="0" applyNumberFormat="1" applyFill="1" applyBorder="1"/>
    <xf numFmtId="164" fontId="0" fillId="13" borderId="26" xfId="0" applyNumberFormat="1" applyFill="1" applyBorder="1"/>
    <xf numFmtId="164" fontId="0" fillId="13" borderId="40" xfId="0" applyNumberFormat="1" applyFill="1" applyBorder="1"/>
    <xf numFmtId="0" fontId="24" fillId="11" borderId="111" xfId="0" applyFont="1" applyFill="1" applyBorder="1"/>
    <xf numFmtId="164" fontId="0" fillId="6" borderId="13" xfId="0" applyNumberFormat="1" applyFill="1" applyBorder="1"/>
    <xf numFmtId="164" fontId="0" fillId="13" borderId="0" xfId="0" applyNumberFormat="1" applyFill="1" applyBorder="1" applyAlignment="1">
      <alignment horizontal="center"/>
    </xf>
    <xf numFmtId="0" fontId="0" fillId="13" borderId="13" xfId="0" applyFill="1" applyBorder="1"/>
    <xf numFmtId="164" fontId="0" fillId="13" borderId="0" xfId="1" applyNumberFormat="1" applyFont="1" applyFill="1" applyBorder="1"/>
    <xf numFmtId="164" fontId="0" fillId="6" borderId="46" xfId="0" applyNumberFormat="1" applyFill="1" applyBorder="1"/>
    <xf numFmtId="164" fontId="2" fillId="13" borderId="0" xfId="0" applyNumberFormat="1" applyFont="1" applyFill="1" applyBorder="1"/>
    <xf numFmtId="164" fontId="2" fillId="13" borderId="43" xfId="0" applyNumberFormat="1" applyFont="1" applyFill="1" applyBorder="1"/>
    <xf numFmtId="164" fontId="2" fillId="13" borderId="46" xfId="0" applyNumberFormat="1" applyFont="1" applyFill="1" applyBorder="1"/>
    <xf numFmtId="164" fontId="2" fillId="13" borderId="15" xfId="0" applyNumberFormat="1" applyFont="1" applyFill="1" applyBorder="1"/>
    <xf numFmtId="164" fontId="2" fillId="13" borderId="47" xfId="0" applyNumberFormat="1" applyFont="1" applyFill="1" applyBorder="1"/>
    <xf numFmtId="164" fontId="2" fillId="13" borderId="52" xfId="0" applyNumberFormat="1" applyFont="1" applyFill="1" applyBorder="1"/>
    <xf numFmtId="164" fontId="2" fillId="13" borderId="48" xfId="0" applyNumberFormat="1" applyFont="1" applyFill="1" applyBorder="1"/>
    <xf numFmtId="164" fontId="0" fillId="13" borderId="26" xfId="0" applyNumberFormat="1" applyFill="1" applyBorder="1" applyAlignment="1">
      <alignment horizontal="center"/>
    </xf>
    <xf numFmtId="164" fontId="0" fillId="13" borderId="40" xfId="0" applyNumberFormat="1" applyFill="1" applyBorder="1" applyAlignment="1">
      <alignment horizontal="center"/>
    </xf>
    <xf numFmtId="164" fontId="0" fillId="13" borderId="14" xfId="1" applyNumberFormat="1" applyFont="1" applyFill="1" applyBorder="1"/>
    <xf numFmtId="164" fontId="0" fillId="13" borderId="26" xfId="1" applyNumberFormat="1" applyFont="1" applyFill="1" applyBorder="1"/>
    <xf numFmtId="164" fontId="1" fillId="13" borderId="40" xfId="3" applyNumberFormat="1" applyFont="1" applyFill="1" applyBorder="1" applyAlignment="1"/>
    <xf numFmtId="164" fontId="0" fillId="13" borderId="52" xfId="0" applyNumberFormat="1" applyFill="1" applyBorder="1" applyAlignment="1">
      <alignment horizontal="center"/>
    </xf>
    <xf numFmtId="164" fontId="0" fillId="13" borderId="46" xfId="1" applyNumberFormat="1" applyFont="1" applyFill="1" applyBorder="1"/>
    <xf numFmtId="0" fontId="0" fillId="13" borderId="13" xfId="0" applyFill="1" applyBorder="1" applyAlignment="1">
      <alignment horizontal="right"/>
    </xf>
    <xf numFmtId="164" fontId="25" fillId="13" borderId="48" xfId="0" applyNumberFormat="1" applyFont="1" applyFill="1" applyBorder="1"/>
    <xf numFmtId="0" fontId="16" fillId="11" borderId="28" xfId="0" applyFont="1" applyFill="1" applyBorder="1"/>
    <xf numFmtId="164" fontId="0" fillId="13" borderId="38" xfId="0" applyNumberFormat="1" applyFill="1" applyBorder="1"/>
    <xf numFmtId="164" fontId="0" fillId="13" borderId="39" xfId="0" applyNumberFormat="1" applyFill="1" applyBorder="1" applyAlignment="1">
      <alignment vertical="center"/>
    </xf>
    <xf numFmtId="164" fontId="0" fillId="13" borderId="39" xfId="0" applyNumberFormat="1" applyFill="1" applyBorder="1" applyAlignment="1">
      <alignment horizontal="center" vertical="center"/>
    </xf>
    <xf numFmtId="0" fontId="24" fillId="11" borderId="50" xfId="0" applyFont="1" applyFill="1" applyBorder="1" applyAlignment="1">
      <alignment wrapText="1"/>
    </xf>
    <xf numFmtId="0" fontId="24" fillId="11" borderId="41" xfId="0" applyFont="1" applyFill="1" applyBorder="1"/>
    <xf numFmtId="0" fontId="24" fillId="11" borderId="12" xfId="0" applyFont="1" applyFill="1" applyBorder="1"/>
    <xf numFmtId="0" fontId="0" fillId="13" borderId="0" xfId="0" applyFill="1"/>
    <xf numFmtId="164" fontId="2" fillId="6" borderId="12" xfId="0" applyNumberFormat="1" applyFont="1" applyFill="1" applyBorder="1"/>
    <xf numFmtId="0" fontId="24" fillId="11" borderId="50" xfId="0" applyFont="1" applyFill="1" applyBorder="1" applyAlignment="1"/>
    <xf numFmtId="164" fontId="0" fillId="13" borderId="39" xfId="1" applyNumberFormat="1" applyFont="1" applyFill="1" applyBorder="1" applyAlignment="1">
      <alignment horizontal="right" vertical="center"/>
    </xf>
    <xf numFmtId="164" fontId="0" fillId="13" borderId="40" xfId="1" applyNumberFormat="1" applyFont="1" applyFill="1" applyBorder="1"/>
    <xf numFmtId="0" fontId="16" fillId="11" borderId="13" xfId="0" applyFont="1" applyFill="1" applyBorder="1"/>
    <xf numFmtId="0" fontId="28" fillId="11" borderId="13" xfId="0" applyFont="1" applyFill="1" applyBorder="1"/>
    <xf numFmtId="164" fontId="0" fillId="6" borderId="47" xfId="0" applyNumberFormat="1" applyFill="1" applyBorder="1"/>
    <xf numFmtId="164" fontId="0" fillId="13" borderId="52" xfId="0" applyNumberFormat="1" applyFill="1" applyBorder="1"/>
    <xf numFmtId="0" fontId="29" fillId="11" borderId="13" xfId="0" applyFont="1" applyFill="1" applyBorder="1" applyAlignment="1">
      <alignment vertical="top" wrapText="1"/>
    </xf>
    <xf numFmtId="0" fontId="29" fillId="11" borderId="15" xfId="0" applyFont="1" applyFill="1" applyBorder="1" applyAlignment="1">
      <alignment vertical="top" wrapText="1"/>
    </xf>
    <xf numFmtId="164" fontId="2" fillId="6" borderId="11" xfId="0" applyNumberFormat="1" applyFont="1" applyFill="1" applyBorder="1"/>
    <xf numFmtId="164" fontId="2" fillId="13" borderId="79" xfId="0" applyNumberFormat="1" applyFont="1" applyFill="1" applyBorder="1"/>
    <xf numFmtId="0" fontId="16" fillId="11" borderId="0" xfId="0" applyFont="1" applyFill="1" applyBorder="1"/>
    <xf numFmtId="164" fontId="0" fillId="6" borderId="26" xfId="0" applyNumberFormat="1" applyFill="1" applyBorder="1"/>
    <xf numFmtId="164" fontId="0" fillId="13" borderId="79" xfId="0" applyNumberFormat="1" applyFill="1" applyBorder="1"/>
    <xf numFmtId="0" fontId="24" fillId="11" borderId="0" xfId="0" applyFont="1" applyFill="1" applyBorder="1"/>
    <xf numFmtId="164" fontId="0" fillId="13" borderId="0" xfId="1" applyNumberFormat="1" applyFont="1" applyFill="1" applyBorder="1" applyAlignment="1">
      <alignment horizontal="center"/>
    </xf>
    <xf numFmtId="164" fontId="2" fillId="6" borderId="0" xfId="0" applyNumberFormat="1" applyFont="1" applyFill="1"/>
    <xf numFmtId="0" fontId="24" fillId="11" borderId="0" xfId="0" applyFont="1" applyFill="1" applyBorder="1" applyAlignment="1"/>
    <xf numFmtId="164" fontId="0" fillId="13" borderId="13" xfId="0" applyNumberFormat="1" applyFont="1" applyFill="1" applyBorder="1" applyAlignment="1">
      <alignment horizontal="center"/>
    </xf>
    <xf numFmtId="0" fontId="24" fillId="11" borderId="14" xfId="0" applyFont="1" applyFill="1" applyBorder="1"/>
    <xf numFmtId="164" fontId="0" fillId="13" borderId="48" xfId="0" applyNumberFormat="1" applyFill="1" applyBorder="1"/>
    <xf numFmtId="0" fontId="24" fillId="11" borderId="46" xfId="0" applyFont="1" applyFill="1" applyBorder="1"/>
    <xf numFmtId="164" fontId="0" fillId="13" borderId="46" xfId="1" applyNumberFormat="1" applyFont="1" applyFill="1" applyBorder="1" applyAlignment="1">
      <alignment horizontal="center"/>
    </xf>
    <xf numFmtId="164" fontId="0" fillId="13" borderId="49" xfId="1" applyNumberFormat="1" applyFont="1" applyFill="1" applyBorder="1" applyAlignment="1">
      <alignment horizontal="right"/>
    </xf>
    <xf numFmtId="0" fontId="16" fillId="11" borderId="39" xfId="0" applyFont="1" applyFill="1" applyBorder="1"/>
    <xf numFmtId="0" fontId="16" fillId="11" borderId="14" xfId="0" applyFont="1" applyFill="1" applyBorder="1"/>
    <xf numFmtId="0" fontId="24" fillId="11" borderId="13" xfId="0" applyFont="1" applyFill="1" applyBorder="1"/>
    <xf numFmtId="0" fontId="24" fillId="11" borderId="84" xfId="0" applyFont="1" applyFill="1" applyBorder="1"/>
    <xf numFmtId="0" fontId="0" fillId="13" borderId="39" xfId="0" applyFill="1" applyBorder="1"/>
    <xf numFmtId="164" fontId="0" fillId="13" borderId="39" xfId="1" applyNumberFormat="1" applyFont="1" applyFill="1" applyBorder="1" applyAlignment="1">
      <alignment horizontal="center"/>
    </xf>
    <xf numFmtId="0" fontId="0" fillId="13" borderId="39" xfId="0" applyFill="1" applyBorder="1" applyAlignment="1">
      <alignment horizontal="right"/>
    </xf>
    <xf numFmtId="164" fontId="0" fillId="13" borderId="50" xfId="1" applyNumberFormat="1" applyFont="1" applyFill="1" applyBorder="1"/>
    <xf numFmtId="164" fontId="0" fillId="13" borderId="38" xfId="1" applyNumberFormat="1" applyFont="1" applyFill="1" applyBorder="1"/>
    <xf numFmtId="0" fontId="0" fillId="6" borderId="0" xfId="0" applyFill="1" applyBorder="1"/>
    <xf numFmtId="0" fontId="2" fillId="7" borderId="11" xfId="0" applyFont="1" applyFill="1" applyBorder="1"/>
    <xf numFmtId="0" fontId="2" fillId="7" borderId="0" xfId="0" applyFont="1" applyFill="1"/>
    <xf numFmtId="164" fontId="2" fillId="7" borderId="11" xfId="0" applyNumberFormat="1" applyFont="1" applyFill="1" applyBorder="1"/>
    <xf numFmtId="164" fontId="2" fillId="7" borderId="0" xfId="0" applyNumberFormat="1" applyFont="1" applyFill="1"/>
    <xf numFmtId="164" fontId="2" fillId="7" borderId="11" xfId="0" applyNumberFormat="1" applyFont="1" applyFill="1" applyBorder="1" applyAlignment="1">
      <alignment horizontal="right"/>
    </xf>
    <xf numFmtId="164" fontId="0" fillId="7" borderId="0" xfId="0" applyNumberFormat="1" applyFill="1"/>
    <xf numFmtId="164" fontId="0" fillId="20" borderId="13" xfId="0" applyNumberFormat="1" applyFill="1" applyBorder="1"/>
    <xf numFmtId="164" fontId="0" fillId="7" borderId="13" xfId="0" applyNumberFormat="1" applyFill="1" applyBorder="1"/>
    <xf numFmtId="0" fontId="0" fillId="7" borderId="46" xfId="0" applyFill="1" applyBorder="1"/>
    <xf numFmtId="164" fontId="0" fillId="7" borderId="46" xfId="0" applyNumberFormat="1" applyFill="1" applyBorder="1"/>
    <xf numFmtId="0" fontId="3" fillId="20" borderId="39" xfId="0" applyFont="1" applyFill="1" applyBorder="1" applyAlignment="1">
      <alignment horizontal="center" vertical="center"/>
    </xf>
    <xf numFmtId="0" fontId="0" fillId="20" borderId="46" xfId="0" applyFill="1" applyBorder="1"/>
    <xf numFmtId="0" fontId="0" fillId="0" borderId="5" xfId="0" applyBorder="1"/>
    <xf numFmtId="0" fontId="0" fillId="0" borderId="7" xfId="0" applyBorder="1"/>
    <xf numFmtId="0" fontId="0" fillId="0" borderId="21" xfId="0" applyBorder="1"/>
    <xf numFmtId="0" fontId="0" fillId="0" borderId="20" xfId="0" applyBorder="1"/>
    <xf numFmtId="175" fontId="0" fillId="12" borderId="0" xfId="0" applyNumberFormat="1" applyFill="1"/>
    <xf numFmtId="175" fontId="0" fillId="12" borderId="0" xfId="0" applyNumberFormat="1" applyFill="1" applyBorder="1"/>
    <xf numFmtId="0" fontId="0" fillId="20" borderId="0" xfId="0" applyFill="1"/>
    <xf numFmtId="0" fontId="24" fillId="20" borderId="0" xfId="0" applyFont="1" applyFill="1" applyBorder="1" applyAlignment="1"/>
    <xf numFmtId="175" fontId="0" fillId="12" borderId="14" xfId="0" applyNumberFormat="1" applyFill="1" applyBorder="1"/>
    <xf numFmtId="175" fontId="0" fillId="12" borderId="13" xfId="0" applyNumberFormat="1" applyFill="1" applyBorder="1"/>
    <xf numFmtId="175" fontId="0" fillId="12" borderId="46" xfId="0" applyNumberFormat="1" applyFill="1" applyBorder="1"/>
    <xf numFmtId="0" fontId="16" fillId="20" borderId="0" xfId="0" applyFont="1" applyFill="1" applyBorder="1" applyAlignment="1"/>
    <xf numFmtId="0" fontId="0" fillId="20" borderId="0" xfId="0" applyFill="1" applyBorder="1"/>
    <xf numFmtId="0" fontId="32" fillId="12" borderId="0" xfId="0" applyFont="1" applyFill="1" applyBorder="1" applyAlignment="1">
      <alignment horizontal="center" vertical="center"/>
    </xf>
    <xf numFmtId="0" fontId="32" fillId="20" borderId="0" xfId="0" applyFont="1" applyFill="1" applyBorder="1" applyAlignment="1">
      <alignment horizontal="center" vertical="center"/>
    </xf>
    <xf numFmtId="43" fontId="2" fillId="12" borderId="30" xfId="0" applyNumberFormat="1" applyFont="1" applyFill="1" applyBorder="1"/>
    <xf numFmtId="164" fontId="2" fillId="12" borderId="30" xfId="0" applyNumberFormat="1" applyFont="1" applyFill="1" applyBorder="1"/>
    <xf numFmtId="0" fontId="2" fillId="12" borderId="0" xfId="0" applyFont="1" applyFill="1"/>
    <xf numFmtId="43" fontId="2" fillId="12" borderId="0" xfId="0" applyNumberFormat="1" applyFont="1" applyFill="1" applyBorder="1"/>
    <xf numFmtId="0" fontId="16" fillId="11" borderId="30" xfId="0" applyFont="1" applyFill="1" applyBorder="1"/>
    <xf numFmtId="43" fontId="0" fillId="12" borderId="85" xfId="0" applyNumberFormat="1" applyFill="1" applyBorder="1"/>
    <xf numFmtId="164" fontId="0" fillId="12" borderId="85" xfId="0" applyNumberFormat="1" applyFill="1" applyBorder="1"/>
    <xf numFmtId="43" fontId="0" fillId="12" borderId="6" xfId="0" applyNumberFormat="1" applyFill="1" applyBorder="1"/>
    <xf numFmtId="43" fontId="0" fillId="12" borderId="0" xfId="0" applyNumberFormat="1" applyFill="1" applyBorder="1"/>
    <xf numFmtId="164" fontId="0" fillId="12" borderId="6" xfId="0" applyNumberFormat="1" applyFill="1" applyBorder="1"/>
    <xf numFmtId="164" fontId="0" fillId="12" borderId="0" xfId="0" applyNumberFormat="1" applyFill="1" applyBorder="1"/>
    <xf numFmtId="0" fontId="24" fillId="11" borderId="6" xfId="0" applyFont="1" applyFill="1" applyBorder="1"/>
    <xf numFmtId="43" fontId="0" fillId="12" borderId="0" xfId="0" applyNumberFormat="1" applyFill="1"/>
    <xf numFmtId="164" fontId="0" fillId="12" borderId="0" xfId="0" applyNumberFormat="1" applyFill="1"/>
    <xf numFmtId="0" fontId="0" fillId="12" borderId="0" xfId="0" applyFill="1" applyBorder="1"/>
    <xf numFmtId="43" fontId="2" fillId="12" borderId="0" xfId="0" applyNumberFormat="1" applyFont="1" applyFill="1"/>
    <xf numFmtId="164" fontId="2" fillId="12" borderId="0" xfId="0" applyNumberFormat="1" applyFont="1" applyFill="1"/>
    <xf numFmtId="164" fontId="2" fillId="12" borderId="0" xfId="0" applyNumberFormat="1" applyFont="1" applyFill="1" applyBorder="1"/>
    <xf numFmtId="0" fontId="16" fillId="11" borderId="47" xfId="0" applyFont="1" applyFill="1" applyBorder="1"/>
    <xf numFmtId="164" fontId="0" fillId="12" borderId="47" xfId="0" applyNumberFormat="1" applyFill="1" applyBorder="1"/>
    <xf numFmtId="43" fontId="0" fillId="0" borderId="0" xfId="0" applyNumberFormat="1" applyFill="1"/>
    <xf numFmtId="43" fontId="0" fillId="12" borderId="11" xfId="0" applyNumberFormat="1" applyFill="1" applyBorder="1"/>
    <xf numFmtId="164" fontId="0" fillId="12" borderId="11" xfId="0" applyNumberFormat="1" applyFill="1" applyBorder="1"/>
    <xf numFmtId="2" fontId="2" fillId="12" borderId="11" xfId="0" applyNumberFormat="1" applyFont="1" applyFill="1" applyBorder="1"/>
    <xf numFmtId="2" fontId="2" fillId="12" borderId="0" xfId="0" applyNumberFormat="1" applyFont="1" applyFill="1"/>
    <xf numFmtId="164" fontId="2" fillId="12" borderId="11" xfId="0" applyNumberFormat="1" applyFont="1" applyFill="1" applyBorder="1"/>
    <xf numFmtId="0" fontId="16" fillId="12" borderId="11" xfId="0" applyFont="1" applyFill="1" applyBorder="1"/>
    <xf numFmtId="0" fontId="16" fillId="11" borderId="11" xfId="0" applyFont="1" applyFill="1" applyBorder="1"/>
    <xf numFmtId="2" fontId="0" fillId="12" borderId="0" xfId="0" applyNumberFormat="1" applyFill="1"/>
    <xf numFmtId="0" fontId="24" fillId="12" borderId="0" xfId="0" applyFont="1" applyFill="1" applyBorder="1"/>
    <xf numFmtId="43" fontId="0" fillId="12" borderId="14" xfId="0" applyNumberFormat="1" applyFill="1" applyBorder="1"/>
    <xf numFmtId="164" fontId="0" fillId="12" borderId="14" xfId="0" applyNumberFormat="1" applyFill="1" applyBorder="1"/>
    <xf numFmtId="2" fontId="0" fillId="12" borderId="14" xfId="0" applyNumberFormat="1" applyFill="1" applyBorder="1"/>
    <xf numFmtId="0" fontId="24" fillId="20" borderId="18" xfId="0" applyFont="1" applyFill="1" applyBorder="1"/>
    <xf numFmtId="43" fontId="0" fillId="12" borderId="13" xfId="0" applyNumberFormat="1" applyFill="1" applyBorder="1"/>
    <xf numFmtId="164" fontId="0" fillId="12" borderId="13" xfId="0" applyNumberFormat="1" applyFill="1" applyBorder="1"/>
    <xf numFmtId="2" fontId="0" fillId="12" borderId="13" xfId="0" applyNumberFormat="1" applyFill="1" applyBorder="1"/>
    <xf numFmtId="0" fontId="24" fillId="20" borderId="19" xfId="0" applyFont="1" applyFill="1" applyBorder="1"/>
    <xf numFmtId="164" fontId="0" fillId="12" borderId="13" xfId="1" applyNumberFormat="1" applyFont="1" applyFill="1" applyBorder="1" applyAlignment="1">
      <alignment horizontal="center"/>
    </xf>
    <xf numFmtId="164" fontId="0" fillId="12" borderId="0" xfId="0" applyNumberFormat="1" applyFill="1" applyBorder="1" applyAlignment="1">
      <alignment horizontal="center"/>
    </xf>
    <xf numFmtId="164" fontId="0" fillId="12" borderId="13" xfId="0" applyNumberFormat="1" applyFill="1" applyBorder="1" applyAlignment="1">
      <alignment horizontal="center"/>
    </xf>
    <xf numFmtId="2" fontId="0" fillId="12" borderId="0" xfId="0" applyNumberFormat="1" applyFill="1" applyBorder="1"/>
    <xf numFmtId="164" fontId="0" fillId="12" borderId="13" xfId="1" applyNumberFormat="1" applyFont="1" applyFill="1" applyBorder="1"/>
    <xf numFmtId="164" fontId="0" fillId="12" borderId="0" xfId="0" applyNumberFormat="1" applyFill="1" applyBorder="1" applyAlignment="1"/>
    <xf numFmtId="164" fontId="0" fillId="12" borderId="13" xfId="0" applyNumberFormat="1" applyFill="1" applyBorder="1" applyAlignment="1"/>
    <xf numFmtId="0" fontId="24" fillId="20" borderId="19" xfId="0" applyFont="1" applyFill="1" applyBorder="1" applyAlignment="1">
      <alignment wrapText="1"/>
    </xf>
    <xf numFmtId="43" fontId="0" fillId="12" borderId="46" xfId="0" applyNumberFormat="1" applyFill="1" applyBorder="1"/>
    <xf numFmtId="164" fontId="0" fillId="12" borderId="46" xfId="0" applyNumberFormat="1" applyFill="1" applyBorder="1"/>
    <xf numFmtId="2" fontId="0" fillId="12" borderId="46" xfId="0" applyNumberFormat="1" applyFill="1" applyBorder="1"/>
    <xf numFmtId="0" fontId="24" fillId="20" borderId="22" xfId="0" applyFont="1" applyFill="1" applyBorder="1"/>
    <xf numFmtId="0" fontId="16" fillId="12" borderId="0" xfId="0" applyFont="1" applyFill="1" applyBorder="1"/>
    <xf numFmtId="164" fontId="0" fillId="12" borderId="14" xfId="1" applyNumberFormat="1" applyFont="1" applyFill="1" applyBorder="1" applyAlignment="1">
      <alignment horizontal="center"/>
    </xf>
    <xf numFmtId="0" fontId="24" fillId="11" borderId="18" xfId="0" applyFont="1" applyFill="1" applyBorder="1"/>
    <xf numFmtId="0" fontId="24" fillId="11" borderId="19" xfId="0" applyFont="1" applyFill="1" applyBorder="1"/>
    <xf numFmtId="0" fontId="24" fillId="11" borderId="19" xfId="0" applyFont="1" applyFill="1" applyBorder="1" applyAlignment="1">
      <alignment wrapText="1"/>
    </xf>
    <xf numFmtId="0" fontId="24" fillId="11" borderId="22" xfId="0" applyFont="1" applyFill="1" applyBorder="1"/>
    <xf numFmtId="0" fontId="24" fillId="12" borderId="0" xfId="0" applyFont="1" applyFill="1" applyBorder="1" applyAlignment="1"/>
    <xf numFmtId="0" fontId="24" fillId="11" borderId="19" xfId="0" applyFont="1" applyFill="1" applyBorder="1" applyAlignment="1"/>
    <xf numFmtId="0" fontId="28" fillId="12" borderId="0" xfId="0" applyFont="1" applyFill="1" applyBorder="1"/>
    <xf numFmtId="0" fontId="24" fillId="12" borderId="0" xfId="0" applyFont="1" applyFill="1" applyBorder="1" applyAlignment="1">
      <alignment wrapText="1"/>
    </xf>
    <xf numFmtId="0" fontId="0" fillId="12" borderId="0" xfId="0" applyNumberFormat="1" applyFill="1"/>
    <xf numFmtId="0" fontId="0" fillId="12" borderId="13" xfId="0" applyNumberFormat="1" applyFill="1" applyBorder="1"/>
    <xf numFmtId="0" fontId="16" fillId="20" borderId="15" xfId="0" applyFont="1" applyFill="1" applyBorder="1"/>
    <xf numFmtId="0" fontId="28" fillId="20" borderId="15" xfId="0" applyFont="1" applyFill="1" applyBorder="1"/>
    <xf numFmtId="0" fontId="0" fillId="12" borderId="39" xfId="0" applyFill="1" applyBorder="1" applyAlignment="1">
      <alignment horizontal="center" vertical="center"/>
    </xf>
    <xf numFmtId="0" fontId="3" fillId="12" borderId="0" xfId="0" applyFont="1" applyFill="1" applyAlignment="1">
      <alignment horizontal="center" vertical="center"/>
    </xf>
    <xf numFmtId="0" fontId="35" fillId="12" borderId="0" xfId="0" applyFont="1" applyFill="1" applyBorder="1" applyAlignment="1">
      <alignment horizontal="center" vertical="center" wrapText="1"/>
    </xf>
    <xf numFmtId="0" fontId="35" fillId="20" borderId="15" xfId="0" applyFont="1" applyFill="1" applyBorder="1" applyAlignment="1">
      <alignment horizontal="center" vertical="center" wrapText="1"/>
    </xf>
    <xf numFmtId="0" fontId="37" fillId="17" borderId="0" xfId="4" applyFont="1" applyFill="1" applyAlignment="1">
      <alignment horizontal="left" vertical="center"/>
    </xf>
    <xf numFmtId="0" fontId="19" fillId="17" borderId="0" xfId="0" applyFont="1" applyFill="1" applyAlignment="1">
      <alignment horizontal="center" vertical="center"/>
    </xf>
    <xf numFmtId="0" fontId="8" fillId="6" borderId="0" xfId="0" applyFont="1" applyFill="1" applyBorder="1" applyAlignment="1">
      <alignment horizontal="center" vertical="center"/>
    </xf>
    <xf numFmtId="0" fontId="4" fillId="4" borderId="3" xfId="0" applyFont="1" applyFill="1" applyBorder="1" applyAlignment="1">
      <alignment horizontal="center"/>
    </xf>
    <xf numFmtId="0" fontId="4" fillId="4" borderId="2" xfId="0" applyFont="1" applyFill="1" applyBorder="1" applyAlignment="1">
      <alignment horizontal="center"/>
    </xf>
    <xf numFmtId="0" fontId="4" fillId="4" borderId="1" xfId="0" applyFont="1" applyFill="1" applyBorder="1" applyAlignment="1">
      <alignment horizontal="center"/>
    </xf>
    <xf numFmtId="0" fontId="5" fillId="3" borderId="4" xfId="0" applyFont="1" applyFill="1" applyBorder="1" applyAlignment="1">
      <alignment horizontal="center" vertical="center"/>
    </xf>
    <xf numFmtId="0" fontId="5" fillId="3" borderId="0" xfId="0" applyFont="1" applyFill="1" applyBorder="1" applyAlignment="1">
      <alignment horizontal="center" vertical="center"/>
    </xf>
    <xf numFmtId="0" fontId="0" fillId="0" borderId="0" xfId="0" applyFill="1" applyAlignment="1">
      <alignment horizontal="center"/>
    </xf>
    <xf numFmtId="0" fontId="4" fillId="5" borderId="3" xfId="0" applyFont="1" applyFill="1" applyBorder="1" applyAlignment="1">
      <alignment horizontal="center"/>
    </xf>
    <xf numFmtId="0" fontId="4" fillId="5" borderId="1" xfId="0" applyFont="1" applyFill="1" applyBorder="1" applyAlignment="1">
      <alignment horizontal="center"/>
    </xf>
    <xf numFmtId="0" fontId="4" fillId="3" borderId="7" xfId="0" applyFont="1" applyFill="1" applyBorder="1" applyAlignment="1">
      <alignment horizontal="center"/>
    </xf>
    <xf numFmtId="0" fontId="4" fillId="3" borderId="6" xfId="0" applyFont="1" applyFill="1" applyBorder="1" applyAlignment="1">
      <alignment horizontal="center"/>
    </xf>
    <xf numFmtId="0" fontId="4" fillId="3" borderId="3" xfId="0" applyFont="1" applyFill="1" applyBorder="1" applyAlignment="1">
      <alignment horizontal="center"/>
    </xf>
    <xf numFmtId="0" fontId="4" fillId="3" borderId="1" xfId="0" applyFont="1" applyFill="1" applyBorder="1" applyAlignment="1">
      <alignment horizontal="center"/>
    </xf>
    <xf numFmtId="0" fontId="5" fillId="3" borderId="3" xfId="0" applyFont="1" applyFill="1" applyBorder="1" applyAlignment="1">
      <alignment horizontal="center"/>
    </xf>
    <xf numFmtId="0" fontId="5" fillId="3" borderId="2" xfId="0" applyFont="1" applyFill="1" applyBorder="1" applyAlignment="1">
      <alignment horizontal="center"/>
    </xf>
    <xf numFmtId="0" fontId="5" fillId="3" borderId="1" xfId="0" applyFont="1" applyFill="1" applyBorder="1" applyAlignment="1">
      <alignment horizontal="center"/>
    </xf>
    <xf numFmtId="0" fontId="4" fillId="3" borderId="2" xfId="0" applyFont="1" applyFill="1" applyBorder="1" applyAlignment="1">
      <alignment horizontal="center"/>
    </xf>
    <xf numFmtId="0" fontId="4" fillId="5" borderId="2" xfId="0" applyFont="1" applyFill="1" applyBorder="1" applyAlignment="1">
      <alignment horizontal="center"/>
    </xf>
    <xf numFmtId="0" fontId="4" fillId="6" borderId="4" xfId="0" applyFont="1" applyFill="1" applyBorder="1" applyAlignment="1">
      <alignment horizontal="center"/>
    </xf>
    <xf numFmtId="0" fontId="4" fillId="6" borderId="0" xfId="0" applyFont="1" applyFill="1" applyBorder="1" applyAlignment="1">
      <alignment horizontal="center"/>
    </xf>
    <xf numFmtId="0" fontId="0" fillId="9" borderId="50" xfId="0" applyFill="1" applyBorder="1" applyAlignment="1">
      <alignment horizontal="center"/>
    </xf>
    <xf numFmtId="0" fontId="0" fillId="9" borderId="38" xfId="0" applyFill="1" applyBorder="1" applyAlignment="1">
      <alignment horizontal="center"/>
    </xf>
    <xf numFmtId="0" fontId="0" fillId="9" borderId="49" xfId="0" applyFill="1" applyBorder="1" applyAlignment="1">
      <alignment horizontal="center"/>
    </xf>
    <xf numFmtId="0" fontId="0" fillId="9" borderId="41" xfId="0" applyFill="1" applyBorder="1" applyAlignment="1">
      <alignment horizontal="center"/>
    </xf>
    <xf numFmtId="0" fontId="0" fillId="9" borderId="40" xfId="0" applyFill="1" applyBorder="1" applyAlignment="1">
      <alignment horizontal="center"/>
    </xf>
    <xf numFmtId="0" fontId="8" fillId="6" borderId="43" xfId="0" applyFont="1" applyFill="1" applyBorder="1" applyAlignment="1">
      <alignment horizontal="center" vertical="center"/>
    </xf>
    <xf numFmtId="0" fontId="2" fillId="9" borderId="39" xfId="0" applyFont="1" applyFill="1" applyBorder="1" applyAlignment="1">
      <alignment horizontal="center"/>
    </xf>
    <xf numFmtId="0" fontId="0" fillId="4" borderId="39" xfId="0" applyFill="1" applyBorder="1" applyAlignment="1">
      <alignment horizontal="center"/>
    </xf>
    <xf numFmtId="0" fontId="0" fillId="9" borderId="39" xfId="0" applyFill="1" applyBorder="1" applyAlignment="1">
      <alignment horizontal="center"/>
    </xf>
    <xf numFmtId="0" fontId="0" fillId="4" borderId="0" xfId="0" applyFill="1" applyAlignment="1">
      <alignment horizontal="left"/>
    </xf>
    <xf numFmtId="0" fontId="2" fillId="4" borderId="39" xfId="0" applyFont="1" applyFill="1" applyBorder="1" applyAlignment="1">
      <alignment horizontal="center"/>
    </xf>
    <xf numFmtId="0" fontId="0" fillId="4" borderId="39" xfId="0" applyFill="1" applyBorder="1" applyAlignment="1">
      <alignment horizontal="left"/>
    </xf>
    <xf numFmtId="0" fontId="0" fillId="7" borderId="39" xfId="0" applyFill="1" applyBorder="1" applyAlignment="1">
      <alignment horizontal="center"/>
    </xf>
    <xf numFmtId="0" fontId="0" fillId="7" borderId="26" xfId="0" applyFill="1" applyBorder="1" applyAlignment="1">
      <alignment horizontal="center"/>
    </xf>
    <xf numFmtId="0" fontId="2" fillId="9" borderId="38" xfId="0" applyFont="1" applyFill="1" applyBorder="1" applyAlignment="1">
      <alignment horizontal="center"/>
    </xf>
    <xf numFmtId="0" fontId="0" fillId="4" borderId="0" xfId="0" applyFill="1" applyAlignment="1">
      <alignment horizontal="center"/>
    </xf>
    <xf numFmtId="0" fontId="0" fillId="10" borderId="0" xfId="0" applyFill="1" applyAlignment="1">
      <alignment horizontal="left"/>
    </xf>
    <xf numFmtId="0" fontId="0" fillId="13" borderId="39" xfId="0" applyFill="1" applyBorder="1" applyAlignment="1">
      <alignment horizontal="left"/>
    </xf>
    <xf numFmtId="0" fontId="0" fillId="13" borderId="50" xfId="0" applyFill="1" applyBorder="1" applyAlignment="1">
      <alignment horizontal="left" vertical="center"/>
    </xf>
    <xf numFmtId="0" fontId="0" fillId="13" borderId="38" xfId="0" applyFill="1" applyBorder="1" applyAlignment="1">
      <alignment horizontal="left" vertical="center"/>
    </xf>
    <xf numFmtId="0" fontId="0" fillId="13" borderId="49" xfId="0" applyFill="1" applyBorder="1" applyAlignment="1">
      <alignment horizontal="left" vertical="center"/>
    </xf>
    <xf numFmtId="0" fontId="12" fillId="13" borderId="39" xfId="0" applyFont="1" applyFill="1" applyBorder="1" applyAlignment="1">
      <alignment horizontal="left"/>
    </xf>
    <xf numFmtId="0" fontId="0" fillId="13" borderId="50" xfId="0" applyFill="1" applyBorder="1" applyAlignment="1">
      <alignment horizontal="left"/>
    </xf>
    <xf numFmtId="0" fontId="0" fillId="13" borderId="38" xfId="0" applyFill="1" applyBorder="1" applyAlignment="1">
      <alignment horizontal="left"/>
    </xf>
    <xf numFmtId="0" fontId="0" fillId="13" borderId="49" xfId="0" applyFill="1" applyBorder="1" applyAlignment="1">
      <alignment horizontal="left"/>
    </xf>
    <xf numFmtId="0" fontId="12" fillId="13" borderId="50" xfId="0" applyFont="1" applyFill="1" applyBorder="1" applyAlignment="1">
      <alignment horizontal="left"/>
    </xf>
    <xf numFmtId="0" fontId="12" fillId="13" borderId="38" xfId="0" applyFont="1" applyFill="1" applyBorder="1" applyAlignment="1">
      <alignment horizontal="left"/>
    </xf>
    <xf numFmtId="0" fontId="12" fillId="13" borderId="49" xfId="0" applyFont="1" applyFill="1" applyBorder="1" applyAlignment="1">
      <alignment horizontal="left"/>
    </xf>
    <xf numFmtId="0" fontId="12" fillId="13" borderId="46" xfId="0" applyFont="1" applyFill="1" applyBorder="1" applyAlignment="1">
      <alignment horizontal="left"/>
    </xf>
    <xf numFmtId="0" fontId="0" fillId="14" borderId="0" xfId="0" applyFill="1" applyAlignment="1">
      <alignment horizontal="left"/>
    </xf>
    <xf numFmtId="0" fontId="0" fillId="13" borderId="39" xfId="0" applyFont="1" applyFill="1" applyBorder="1" applyAlignment="1">
      <alignment horizontal="left"/>
    </xf>
    <xf numFmtId="0" fontId="11" fillId="11" borderId="0" xfId="0" applyFont="1" applyFill="1" applyAlignment="1">
      <alignment horizontal="center" vertical="center"/>
    </xf>
    <xf numFmtId="0" fontId="2" fillId="12" borderId="26" xfId="0" applyFont="1" applyFill="1" applyBorder="1" applyAlignment="1">
      <alignment horizontal="center"/>
    </xf>
    <xf numFmtId="0" fontId="0" fillId="13" borderId="15" xfId="0" applyFill="1" applyBorder="1" applyAlignment="1">
      <alignment horizontal="left"/>
    </xf>
    <xf numFmtId="0" fontId="0" fillId="13" borderId="0" xfId="0" applyFill="1" applyBorder="1" applyAlignment="1">
      <alignment horizontal="left"/>
    </xf>
    <xf numFmtId="0" fontId="0" fillId="13" borderId="43" xfId="0" applyFill="1" applyBorder="1" applyAlignment="1">
      <alignment horizontal="left"/>
    </xf>
    <xf numFmtId="0" fontId="2" fillId="9" borderId="50" xfId="0" applyFont="1" applyFill="1" applyBorder="1" applyAlignment="1">
      <alignment horizontal="left"/>
    </xf>
    <xf numFmtId="0" fontId="2" fillId="9" borderId="38" xfId="0" applyFont="1" applyFill="1" applyBorder="1" applyAlignment="1">
      <alignment horizontal="left"/>
    </xf>
    <xf numFmtId="0" fontId="2" fillId="9" borderId="49" xfId="0" applyFont="1" applyFill="1" applyBorder="1" applyAlignment="1">
      <alignment horizontal="left"/>
    </xf>
    <xf numFmtId="0" fontId="2" fillId="9" borderId="50" xfId="0" applyFont="1" applyFill="1" applyBorder="1" applyAlignment="1">
      <alignment horizontal="center"/>
    </xf>
    <xf numFmtId="0" fontId="2" fillId="9" borderId="49" xfId="0" applyFont="1" applyFill="1" applyBorder="1" applyAlignment="1">
      <alignment horizontal="center"/>
    </xf>
    <xf numFmtId="2" fontId="0" fillId="13" borderId="50" xfId="0" applyNumberFormat="1" applyFill="1" applyBorder="1" applyAlignment="1">
      <alignment horizontal="center"/>
    </xf>
    <xf numFmtId="2" fontId="0" fillId="13" borderId="38" xfId="0" applyNumberFormat="1" applyFill="1" applyBorder="1" applyAlignment="1">
      <alignment horizontal="center"/>
    </xf>
    <xf numFmtId="2" fontId="0" fillId="13" borderId="49" xfId="0" applyNumberFormat="1" applyFill="1" applyBorder="1" applyAlignment="1">
      <alignment horizontal="center"/>
    </xf>
    <xf numFmtId="3" fontId="0" fillId="12" borderId="46" xfId="0" applyNumberFormat="1" applyFill="1" applyBorder="1" applyAlignment="1">
      <alignment horizontal="center" vertical="center"/>
    </xf>
    <xf numFmtId="3" fontId="0" fillId="12" borderId="14" xfId="0" applyNumberFormat="1" applyFill="1" applyBorder="1" applyAlignment="1">
      <alignment horizontal="center" vertical="center"/>
    </xf>
    <xf numFmtId="3" fontId="2" fillId="12" borderId="26" xfId="0" applyNumberFormat="1" applyFont="1" applyFill="1" applyBorder="1" applyAlignment="1">
      <alignment horizontal="center"/>
    </xf>
    <xf numFmtId="0" fontId="0" fillId="13" borderId="39" xfId="0" applyFill="1" applyBorder="1" applyAlignment="1"/>
    <xf numFmtId="0" fontId="12" fillId="13" borderId="39" xfId="0" applyFont="1" applyFill="1" applyBorder="1" applyAlignment="1"/>
    <xf numFmtId="0" fontId="0" fillId="16" borderId="0" xfId="0" applyFill="1" applyBorder="1" applyAlignment="1">
      <alignment horizontal="center"/>
    </xf>
    <xf numFmtId="0" fontId="0" fillId="15" borderId="55" xfId="0" applyFill="1" applyBorder="1" applyAlignment="1">
      <alignment horizontal="center"/>
    </xf>
    <xf numFmtId="0" fontId="2" fillId="15" borderId="15" xfId="0" applyFont="1" applyFill="1" applyBorder="1" applyAlignment="1">
      <alignment horizontal="center"/>
    </xf>
    <xf numFmtId="0" fontId="2" fillId="15" borderId="56" xfId="0" applyFont="1" applyFill="1" applyBorder="1" applyAlignment="1">
      <alignment horizontal="center"/>
    </xf>
    <xf numFmtId="2" fontId="0" fillId="13" borderId="50" xfId="0" applyNumberFormat="1" applyFill="1" applyBorder="1" applyAlignment="1">
      <alignment horizontal="left"/>
    </xf>
    <xf numFmtId="2" fontId="0" fillId="13" borderId="38" xfId="0" applyNumberFormat="1" applyFill="1" applyBorder="1" applyAlignment="1">
      <alignment horizontal="left"/>
    </xf>
    <xf numFmtId="2" fontId="0" fillId="13" borderId="49" xfId="0" applyNumberFormat="1" applyFill="1" applyBorder="1" applyAlignment="1">
      <alignment horizontal="left"/>
    </xf>
    <xf numFmtId="2" fontId="2" fillId="9" borderId="50" xfId="0" applyNumberFormat="1" applyFont="1" applyFill="1" applyBorder="1" applyAlignment="1">
      <alignment horizontal="left"/>
    </xf>
    <xf numFmtId="2" fontId="2" fillId="9" borderId="38" xfId="0" applyNumberFormat="1" applyFont="1" applyFill="1" applyBorder="1" applyAlignment="1">
      <alignment horizontal="left"/>
    </xf>
    <xf numFmtId="2" fontId="2" fillId="9" borderId="49" xfId="0" applyNumberFormat="1" applyFont="1" applyFill="1" applyBorder="1" applyAlignment="1">
      <alignment horizontal="left"/>
    </xf>
    <xf numFmtId="2" fontId="0" fillId="0" borderId="50" xfId="0" applyNumberFormat="1" applyBorder="1" applyAlignment="1">
      <alignment horizontal="center"/>
    </xf>
    <xf numFmtId="2" fontId="0" fillId="0" borderId="49" xfId="0" applyNumberFormat="1" applyBorder="1" applyAlignment="1">
      <alignment horizontal="center"/>
    </xf>
    <xf numFmtId="0" fontId="0" fillId="13" borderId="50" xfId="0" applyFill="1" applyBorder="1" applyAlignment="1">
      <alignment horizontal="center"/>
    </xf>
    <xf numFmtId="0" fontId="0" fillId="13" borderId="38" xfId="0" applyFill="1" applyBorder="1" applyAlignment="1">
      <alignment horizontal="center"/>
    </xf>
    <xf numFmtId="0" fontId="0" fillId="13" borderId="49" xfId="0" applyFill="1" applyBorder="1" applyAlignment="1">
      <alignment horizontal="center"/>
    </xf>
    <xf numFmtId="4" fontId="0" fillId="13" borderId="50" xfId="0" applyNumberFormat="1" applyFill="1" applyBorder="1" applyAlignment="1">
      <alignment horizontal="left"/>
    </xf>
    <xf numFmtId="4" fontId="0" fillId="13" borderId="38" xfId="0" applyNumberFormat="1" applyFill="1" applyBorder="1" applyAlignment="1">
      <alignment horizontal="left"/>
    </xf>
    <xf numFmtId="4" fontId="0" fillId="13" borderId="49" xfId="0" applyNumberFormat="1" applyFill="1" applyBorder="1" applyAlignment="1">
      <alignment horizontal="left"/>
    </xf>
    <xf numFmtId="4" fontId="0" fillId="13" borderId="50" xfId="0" applyNumberFormat="1" applyFill="1" applyBorder="1" applyAlignment="1">
      <alignment horizontal="center"/>
    </xf>
    <xf numFmtId="4" fontId="0" fillId="13" borderId="38" xfId="0" applyNumberFormat="1" applyFill="1" applyBorder="1" applyAlignment="1">
      <alignment horizontal="center"/>
    </xf>
    <xf numFmtId="4" fontId="0" fillId="13" borderId="49" xfId="0" applyNumberFormat="1" applyFill="1" applyBorder="1" applyAlignment="1">
      <alignment horizontal="center"/>
    </xf>
    <xf numFmtId="0" fontId="2" fillId="14" borderId="50" xfId="0" applyFont="1" applyFill="1" applyBorder="1" applyAlignment="1">
      <alignment horizontal="left"/>
    </xf>
    <xf numFmtId="0" fontId="2" fillId="14" borderId="38" xfId="0" applyFont="1" applyFill="1" applyBorder="1" applyAlignment="1">
      <alignment horizontal="left"/>
    </xf>
    <xf numFmtId="0" fontId="2" fillId="14" borderId="49" xfId="0" applyFont="1" applyFill="1" applyBorder="1" applyAlignment="1">
      <alignment horizontal="left"/>
    </xf>
    <xf numFmtId="3" fontId="0" fillId="12" borderId="46" xfId="0" applyNumberFormat="1" applyFill="1" applyBorder="1" applyAlignment="1">
      <alignment horizontal="center"/>
    </xf>
    <xf numFmtId="0" fontId="0" fillId="12" borderId="14" xfId="0" applyFill="1" applyBorder="1" applyAlignment="1">
      <alignment horizontal="center"/>
    </xf>
    <xf numFmtId="9" fontId="0" fillId="12" borderId="46" xfId="2" applyFont="1" applyFill="1" applyBorder="1" applyAlignment="1">
      <alignment horizontal="center"/>
    </xf>
    <xf numFmtId="9" fontId="0" fillId="12" borderId="14" xfId="2" applyFont="1" applyFill="1" applyBorder="1" applyAlignment="1">
      <alignment horizontal="center"/>
    </xf>
    <xf numFmtId="3" fontId="0" fillId="12" borderId="20" xfId="0" applyNumberFormat="1" applyFill="1" applyBorder="1" applyAlignment="1">
      <alignment horizontal="center" vertical="center"/>
    </xf>
    <xf numFmtId="3" fontId="0" fillId="12" borderId="86" xfId="0" applyNumberFormat="1" applyFill="1" applyBorder="1" applyAlignment="1">
      <alignment horizontal="center" vertical="center"/>
    </xf>
    <xf numFmtId="3" fontId="0" fillId="12" borderId="22" xfId="0" applyNumberFormat="1" applyFill="1" applyBorder="1" applyAlignment="1">
      <alignment horizontal="center" vertical="center"/>
    </xf>
    <xf numFmtId="3" fontId="0" fillId="12" borderId="74" xfId="0" applyNumberFormat="1" applyFill="1" applyBorder="1" applyAlignment="1">
      <alignment horizontal="center" vertical="center"/>
    </xf>
    <xf numFmtId="4" fontId="0" fillId="12" borderId="46" xfId="0" applyNumberFormat="1" applyFill="1" applyBorder="1" applyAlignment="1">
      <alignment horizontal="center" vertical="center"/>
    </xf>
    <xf numFmtId="4" fontId="0" fillId="12" borderId="14" xfId="0" applyNumberFormat="1" applyFill="1" applyBorder="1" applyAlignment="1">
      <alignment horizontal="center" vertical="center"/>
    </xf>
    <xf numFmtId="0" fontId="9" fillId="13" borderId="39" xfId="0" applyFont="1" applyFill="1" applyBorder="1" applyAlignment="1">
      <alignment horizontal="left"/>
    </xf>
    <xf numFmtId="0" fontId="15" fillId="6" borderId="20" xfId="0" applyFont="1" applyFill="1" applyBorder="1" applyAlignment="1">
      <alignment horizontal="center" vertical="center"/>
    </xf>
    <xf numFmtId="0" fontId="15" fillId="6" borderId="10" xfId="0" applyFont="1" applyFill="1" applyBorder="1" applyAlignment="1">
      <alignment horizontal="center" vertical="center"/>
    </xf>
    <xf numFmtId="0" fontId="15" fillId="6" borderId="21" xfId="0" applyFont="1" applyFill="1" applyBorder="1" applyAlignment="1">
      <alignment horizontal="center" vertical="center"/>
    </xf>
    <xf numFmtId="0" fontId="15" fillId="6" borderId="7" xfId="0" applyFont="1" applyFill="1" applyBorder="1" applyAlignment="1">
      <alignment horizontal="center" vertical="center"/>
    </xf>
    <xf numFmtId="0" fontId="15" fillId="6" borderId="6" xfId="0" applyFont="1" applyFill="1" applyBorder="1" applyAlignment="1">
      <alignment horizontal="center" vertical="center"/>
    </xf>
    <xf numFmtId="0" fontId="15" fillId="6" borderId="5" xfId="0" applyFont="1" applyFill="1" applyBorder="1" applyAlignment="1">
      <alignment horizontal="center" vertical="center"/>
    </xf>
    <xf numFmtId="0" fontId="0" fillId="16" borderId="3" xfId="0" applyFill="1" applyBorder="1" applyAlignment="1">
      <alignment horizontal="center"/>
    </xf>
    <xf numFmtId="0" fontId="0" fillId="16" borderId="2" xfId="0" applyFill="1" applyBorder="1" applyAlignment="1">
      <alignment horizontal="center"/>
    </xf>
    <xf numFmtId="0" fontId="0" fillId="16" borderId="1" xfId="0" applyFill="1" applyBorder="1" applyAlignment="1">
      <alignment horizontal="center"/>
    </xf>
    <xf numFmtId="0" fontId="2" fillId="15" borderId="51" xfId="0" applyFont="1" applyFill="1" applyBorder="1" applyAlignment="1">
      <alignment horizontal="center"/>
    </xf>
    <xf numFmtId="0" fontId="2" fillId="12" borderId="55" xfId="0" applyFont="1" applyFill="1" applyBorder="1" applyAlignment="1">
      <alignment horizontal="center"/>
    </xf>
    <xf numFmtId="4" fontId="0" fillId="0" borderId="50" xfId="0" applyNumberFormat="1" applyBorder="1" applyAlignment="1">
      <alignment horizontal="center"/>
    </xf>
    <xf numFmtId="4" fontId="0" fillId="0" borderId="49" xfId="0" applyNumberFormat="1" applyBorder="1" applyAlignment="1">
      <alignment horizontal="center"/>
    </xf>
    <xf numFmtId="4" fontId="2" fillId="9" borderId="50" xfId="0" applyNumberFormat="1" applyFont="1" applyFill="1" applyBorder="1" applyAlignment="1">
      <alignment horizontal="left"/>
    </xf>
    <xf numFmtId="4" fontId="2" fillId="9" borderId="38" xfId="0" applyNumberFormat="1" applyFont="1" applyFill="1" applyBorder="1" applyAlignment="1">
      <alignment horizontal="left"/>
    </xf>
    <xf numFmtId="4" fontId="2" fillId="9" borderId="49" xfId="0" applyNumberFormat="1" applyFont="1" applyFill="1" applyBorder="1" applyAlignment="1">
      <alignment horizontal="left"/>
    </xf>
    <xf numFmtId="0" fontId="0" fillId="13" borderId="48" xfId="0" applyFill="1" applyBorder="1" applyAlignment="1">
      <alignment horizontal="left"/>
    </xf>
    <xf numFmtId="0" fontId="0" fillId="13" borderId="47" xfId="0" applyFill="1" applyBorder="1" applyAlignment="1">
      <alignment horizontal="left"/>
    </xf>
    <xf numFmtId="0" fontId="0" fillId="13" borderId="52" xfId="0" applyFill="1" applyBorder="1" applyAlignment="1">
      <alignment horizontal="left"/>
    </xf>
    <xf numFmtId="0" fontId="0" fillId="0" borderId="0" xfId="0" applyFill="1" applyBorder="1" applyAlignment="1">
      <alignment horizontal="left"/>
    </xf>
    <xf numFmtId="3" fontId="0" fillId="12" borderId="62" xfId="0" applyNumberFormat="1" applyFill="1" applyBorder="1" applyAlignment="1">
      <alignment horizontal="center" vertical="center"/>
    </xf>
    <xf numFmtId="0" fontId="14" fillId="13" borderId="39" xfId="0" applyFont="1" applyFill="1" applyBorder="1" applyAlignment="1">
      <alignment horizontal="left"/>
    </xf>
    <xf numFmtId="4" fontId="0" fillId="12" borderId="60" xfId="0" applyNumberFormat="1" applyFill="1" applyBorder="1" applyAlignment="1">
      <alignment horizontal="center" vertical="center"/>
    </xf>
    <xf numFmtId="4" fontId="0" fillId="12" borderId="75" xfId="0" applyNumberFormat="1" applyFill="1" applyBorder="1" applyAlignment="1">
      <alignment horizontal="center" vertical="center"/>
    </xf>
    <xf numFmtId="4" fontId="0" fillId="12" borderId="61" xfId="0" applyNumberFormat="1" applyFill="1" applyBorder="1" applyAlignment="1">
      <alignment horizontal="center"/>
    </xf>
    <xf numFmtId="4" fontId="0" fillId="12" borderId="59" xfId="0" applyNumberFormat="1" applyFill="1" applyBorder="1" applyAlignment="1">
      <alignment horizontal="center"/>
    </xf>
    <xf numFmtId="4" fontId="0" fillId="12" borderId="46" xfId="0" applyNumberFormat="1" applyFill="1" applyBorder="1" applyAlignment="1">
      <alignment horizontal="center"/>
    </xf>
    <xf numFmtId="4" fontId="0" fillId="12" borderId="13" xfId="0" applyNumberFormat="1" applyFill="1" applyBorder="1" applyAlignment="1">
      <alignment horizontal="center"/>
    </xf>
    <xf numFmtId="4" fontId="0" fillId="12" borderId="60" xfId="0" applyNumberFormat="1" applyFill="1" applyBorder="1" applyAlignment="1">
      <alignment horizontal="center"/>
    </xf>
    <xf numFmtId="4" fontId="0" fillId="12" borderId="36" xfId="0" applyNumberFormat="1" applyFill="1" applyBorder="1" applyAlignment="1">
      <alignment horizontal="center"/>
    </xf>
    <xf numFmtId="3" fontId="0" fillId="12" borderId="18" xfId="0" applyNumberFormat="1" applyFill="1" applyBorder="1" applyAlignment="1">
      <alignment horizontal="center" vertical="center"/>
    </xf>
    <xf numFmtId="0" fontId="0" fillId="12" borderId="46" xfId="0" applyFill="1" applyBorder="1" applyAlignment="1">
      <alignment horizontal="center"/>
    </xf>
    <xf numFmtId="4" fontId="0" fillId="12" borderId="61" xfId="0" applyNumberFormat="1" applyFill="1" applyBorder="1" applyAlignment="1">
      <alignment horizontal="center" vertical="center"/>
    </xf>
    <xf numFmtId="4" fontId="0" fillId="12" borderId="76" xfId="0" applyNumberFormat="1" applyFill="1" applyBorder="1" applyAlignment="1">
      <alignment horizontal="center" vertical="center"/>
    </xf>
    <xf numFmtId="0" fontId="2" fillId="12" borderId="41" xfId="0" applyFont="1" applyFill="1" applyBorder="1" applyAlignment="1">
      <alignment horizontal="center"/>
    </xf>
    <xf numFmtId="0" fontId="2" fillId="12" borderId="40" xfId="0" applyFont="1" applyFill="1" applyBorder="1" applyAlignment="1">
      <alignment horizontal="center"/>
    </xf>
    <xf numFmtId="0" fontId="2" fillId="12" borderId="50" xfId="0" applyFont="1" applyFill="1" applyBorder="1" applyAlignment="1">
      <alignment horizontal="center"/>
    </xf>
    <xf numFmtId="0" fontId="2" fillId="12" borderId="49" xfId="0" applyFont="1" applyFill="1" applyBorder="1" applyAlignment="1">
      <alignment horizontal="center"/>
    </xf>
    <xf numFmtId="3" fontId="0" fillId="12" borderId="62" xfId="0" applyNumberFormat="1" applyFill="1" applyBorder="1" applyAlignment="1">
      <alignment horizontal="center"/>
    </xf>
    <xf numFmtId="3" fontId="0" fillId="12" borderId="18" xfId="0" applyNumberFormat="1" applyFill="1" applyBorder="1" applyAlignment="1">
      <alignment horizontal="center"/>
    </xf>
    <xf numFmtId="0" fontId="0" fillId="13" borderId="50" xfId="0" applyFont="1" applyFill="1" applyBorder="1" applyAlignment="1">
      <alignment horizontal="left"/>
    </xf>
    <xf numFmtId="0" fontId="0" fillId="13" borderId="38" xfId="0" applyFont="1" applyFill="1" applyBorder="1" applyAlignment="1">
      <alignment horizontal="left"/>
    </xf>
    <xf numFmtId="0" fontId="0" fillId="13" borderId="49" xfId="0" applyFont="1" applyFill="1" applyBorder="1" applyAlignment="1">
      <alignment horizontal="left"/>
    </xf>
    <xf numFmtId="0" fontId="2" fillId="14" borderId="0" xfId="0" applyFont="1" applyFill="1" applyAlignment="1">
      <alignment horizontal="left"/>
    </xf>
    <xf numFmtId="0" fontId="0" fillId="13" borderId="48" xfId="0" applyFont="1" applyFill="1" applyBorder="1" applyAlignment="1">
      <alignment horizontal="left"/>
    </xf>
    <xf numFmtId="0" fontId="0" fillId="13" borderId="47" xfId="0" applyFont="1" applyFill="1" applyBorder="1" applyAlignment="1">
      <alignment horizontal="left"/>
    </xf>
    <xf numFmtId="0" fontId="0" fillId="13" borderId="52" xfId="0" applyFont="1" applyFill="1" applyBorder="1" applyAlignment="1">
      <alignment horizontal="left"/>
    </xf>
    <xf numFmtId="0" fontId="0" fillId="13" borderId="41" xfId="0" applyFont="1" applyFill="1" applyBorder="1" applyAlignment="1">
      <alignment horizontal="left"/>
    </xf>
    <xf numFmtId="0" fontId="0" fillId="13" borderId="26" xfId="0" applyFont="1" applyFill="1" applyBorder="1" applyAlignment="1">
      <alignment horizontal="left"/>
    </xf>
    <xf numFmtId="0" fontId="0" fillId="13" borderId="40" xfId="0" applyFont="1" applyFill="1" applyBorder="1" applyAlignment="1">
      <alignment horizontal="left"/>
    </xf>
    <xf numFmtId="0" fontId="0" fillId="16" borderId="26" xfId="0" applyFill="1" applyBorder="1" applyAlignment="1">
      <alignment horizontal="center"/>
    </xf>
    <xf numFmtId="0" fontId="0" fillId="16" borderId="83" xfId="0" applyFill="1" applyBorder="1" applyAlignment="1">
      <alignment horizontal="center"/>
    </xf>
    <xf numFmtId="0" fontId="2" fillId="15" borderId="50" xfId="0" applyFont="1" applyFill="1" applyBorder="1" applyAlignment="1">
      <alignment horizontal="center"/>
    </xf>
    <xf numFmtId="0" fontId="2" fillId="15" borderId="49" xfId="0" applyFont="1" applyFill="1" applyBorder="1" applyAlignment="1">
      <alignment horizontal="center"/>
    </xf>
    <xf numFmtId="0" fontId="0" fillId="13" borderId="46" xfId="0" applyFill="1" applyBorder="1" applyAlignment="1">
      <alignment horizontal="left"/>
    </xf>
    <xf numFmtId="0" fontId="0" fillId="13" borderId="14" xfId="0" applyFill="1" applyBorder="1" applyAlignment="1">
      <alignment horizontal="left"/>
    </xf>
    <xf numFmtId="0" fontId="14" fillId="13" borderId="50" xfId="0" applyFont="1" applyFill="1" applyBorder="1" applyAlignment="1">
      <alignment horizontal="left"/>
    </xf>
    <xf numFmtId="0" fontId="14" fillId="13" borderId="38" xfId="0" applyFont="1" applyFill="1" applyBorder="1" applyAlignment="1">
      <alignment horizontal="left"/>
    </xf>
    <xf numFmtId="0" fontId="14" fillId="13" borderId="49" xfId="0" applyFont="1" applyFill="1" applyBorder="1" applyAlignment="1">
      <alignment horizontal="left"/>
    </xf>
    <xf numFmtId="0" fontId="0" fillId="0" borderId="50" xfId="0" applyBorder="1" applyAlignment="1">
      <alignment horizontal="center"/>
    </xf>
    <xf numFmtId="0" fontId="0" fillId="0" borderId="49" xfId="0" applyBorder="1" applyAlignment="1">
      <alignment horizontal="center"/>
    </xf>
    <xf numFmtId="0" fontId="2" fillId="11" borderId="0" xfId="0" applyFont="1" applyFill="1" applyBorder="1" applyAlignment="1">
      <alignment horizontal="center" vertical="center" wrapText="1"/>
    </xf>
    <xf numFmtId="0" fontId="2" fillId="11" borderId="26" xfId="0" applyFont="1" applyFill="1" applyBorder="1" applyAlignment="1">
      <alignment horizontal="center" vertical="center" wrapText="1"/>
    </xf>
    <xf numFmtId="0" fontId="2" fillId="11" borderId="52" xfId="0" applyFont="1" applyFill="1" applyBorder="1" applyAlignment="1">
      <alignment horizontal="center" vertical="center" wrapText="1"/>
    </xf>
    <xf numFmtId="0" fontId="2" fillId="11" borderId="40" xfId="0" applyFont="1" applyFill="1" applyBorder="1" applyAlignment="1">
      <alignment horizontal="center" vertical="center" wrapText="1"/>
    </xf>
    <xf numFmtId="0" fontId="2" fillId="11" borderId="13" xfId="0" applyFont="1" applyFill="1" applyBorder="1" applyAlignment="1">
      <alignment horizontal="center" vertical="center" wrapText="1"/>
    </xf>
    <xf numFmtId="0" fontId="2" fillId="11" borderId="14" xfId="0" applyFont="1" applyFill="1" applyBorder="1" applyAlignment="1">
      <alignment horizontal="center" vertical="center" wrapText="1"/>
    </xf>
    <xf numFmtId="0" fontId="2" fillId="11" borderId="43" xfId="0" applyFont="1" applyFill="1" applyBorder="1" applyAlignment="1">
      <alignment horizontal="center" vertical="center" wrapText="1"/>
    </xf>
    <xf numFmtId="0" fontId="27" fillId="19" borderId="15" xfId="0" applyFont="1" applyFill="1" applyBorder="1" applyAlignment="1">
      <alignment horizontal="center" vertical="top" wrapText="1"/>
    </xf>
    <xf numFmtId="0" fontId="27" fillId="19" borderId="0" xfId="0" applyFont="1" applyFill="1" applyBorder="1" applyAlignment="1">
      <alignment horizontal="center" vertical="top" wrapText="1"/>
    </xf>
    <xf numFmtId="0" fontId="2" fillId="11" borderId="15" xfId="0" applyFont="1" applyFill="1" applyBorder="1" applyAlignment="1">
      <alignment horizontal="center"/>
    </xf>
    <xf numFmtId="0" fontId="2" fillId="11" borderId="43" xfId="0" applyFont="1" applyFill="1" applyBorder="1" applyAlignment="1">
      <alignment horizontal="center" vertical="center"/>
    </xf>
    <xf numFmtId="0" fontId="2" fillId="11" borderId="40" xfId="0" applyFont="1" applyFill="1" applyBorder="1" applyAlignment="1">
      <alignment horizontal="center" vertical="center"/>
    </xf>
    <xf numFmtId="0" fontId="27" fillId="19" borderId="41" xfId="0" applyFont="1" applyFill="1" applyBorder="1" applyAlignment="1">
      <alignment horizontal="center" vertical="top" wrapText="1"/>
    </xf>
    <xf numFmtId="0" fontId="27" fillId="19" borderId="26" xfId="0" applyFont="1" applyFill="1" applyBorder="1" applyAlignment="1">
      <alignment horizontal="center" vertical="top" wrapText="1"/>
    </xf>
    <xf numFmtId="0" fontId="2" fillId="11" borderId="46" xfId="0" applyFont="1" applyFill="1" applyBorder="1" applyAlignment="1">
      <alignment horizontal="center" vertical="center" wrapText="1"/>
    </xf>
    <xf numFmtId="0" fontId="27" fillId="19" borderId="48" xfId="0" applyFont="1" applyFill="1" applyBorder="1" applyAlignment="1">
      <alignment horizontal="center" vertical="top" wrapText="1"/>
    </xf>
    <xf numFmtId="0" fontId="27" fillId="19" borderId="47" xfId="0" applyFont="1" applyFill="1" applyBorder="1" applyAlignment="1">
      <alignment horizontal="center" vertical="top" wrapText="1"/>
    </xf>
    <xf numFmtId="0" fontId="27" fillId="19" borderId="52" xfId="0" applyFont="1" applyFill="1" applyBorder="1" applyAlignment="1">
      <alignment horizontal="center" vertical="top" wrapText="1"/>
    </xf>
    <xf numFmtId="0" fontId="27" fillId="19" borderId="43" xfId="0" applyFont="1" applyFill="1" applyBorder="1" applyAlignment="1">
      <alignment horizontal="center" vertical="top" wrapText="1"/>
    </xf>
    <xf numFmtId="0" fontId="2" fillId="11" borderId="15" xfId="0" applyFont="1" applyFill="1" applyBorder="1" applyAlignment="1">
      <alignment horizontal="center" vertical="center" wrapText="1"/>
    </xf>
    <xf numFmtId="0" fontId="2" fillId="11" borderId="48" xfId="0" applyFont="1" applyFill="1" applyBorder="1" applyAlignment="1">
      <alignment horizontal="center" vertical="center" wrapText="1"/>
    </xf>
    <xf numFmtId="0" fontId="27" fillId="19" borderId="20" xfId="0" applyFont="1" applyFill="1" applyBorder="1" applyAlignment="1">
      <alignment horizontal="center" vertical="top" wrapText="1"/>
    </xf>
    <xf numFmtId="0" fontId="27" fillId="19" borderId="10" xfId="0" applyFont="1" applyFill="1" applyBorder="1" applyAlignment="1">
      <alignment horizontal="center" vertical="top" wrapText="1"/>
    </xf>
    <xf numFmtId="0" fontId="27" fillId="19" borderId="21" xfId="0" applyFont="1" applyFill="1" applyBorder="1" applyAlignment="1">
      <alignment horizontal="center" vertical="top" wrapText="1"/>
    </xf>
    <xf numFmtId="0" fontId="27" fillId="19" borderId="4" xfId="0" applyFont="1" applyFill="1" applyBorder="1" applyAlignment="1">
      <alignment horizontal="center" vertical="top" wrapText="1"/>
    </xf>
    <xf numFmtId="0" fontId="27" fillId="19" borderId="8" xfId="0" applyFont="1" applyFill="1" applyBorder="1" applyAlignment="1">
      <alignment horizontal="center" vertical="top" wrapText="1"/>
    </xf>
    <xf numFmtId="0" fontId="27" fillId="19" borderId="7" xfId="0" applyFont="1" applyFill="1" applyBorder="1" applyAlignment="1">
      <alignment horizontal="center" vertical="top" wrapText="1"/>
    </xf>
    <xf numFmtId="0" fontId="27" fillId="19" borderId="6" xfId="0" applyFont="1" applyFill="1" applyBorder="1" applyAlignment="1">
      <alignment horizontal="center" vertical="top" wrapText="1"/>
    </xf>
    <xf numFmtId="0" fontId="27" fillId="19" borderId="5" xfId="0" applyFont="1" applyFill="1" applyBorder="1" applyAlignment="1">
      <alignment horizontal="center" vertical="top" wrapText="1"/>
    </xf>
    <xf numFmtId="0" fontId="2" fillId="11" borderId="47" xfId="0" applyFont="1" applyFill="1" applyBorder="1" applyAlignment="1">
      <alignment horizontal="center" vertical="center" wrapText="1"/>
    </xf>
    <xf numFmtId="0" fontId="2" fillId="11" borderId="39" xfId="0" applyFont="1" applyFill="1" applyBorder="1" applyAlignment="1">
      <alignment horizontal="center" vertical="center" wrapText="1"/>
    </xf>
    <xf numFmtId="0" fontId="33" fillId="21" borderId="0" xfId="0" applyFont="1" applyFill="1" applyAlignment="1">
      <alignment horizontal="center"/>
    </xf>
    <xf numFmtId="0" fontId="31" fillId="22" borderId="46" xfId="0" applyFont="1" applyFill="1" applyBorder="1" applyAlignment="1">
      <alignment horizontal="center" vertical="center"/>
    </xf>
    <xf numFmtId="0" fontId="31" fillId="22" borderId="13" xfId="0" applyFont="1" applyFill="1" applyBorder="1" applyAlignment="1">
      <alignment horizontal="center" vertical="center"/>
    </xf>
    <xf numFmtId="0" fontId="30" fillId="21" borderId="0" xfId="0" applyFont="1" applyFill="1" applyAlignment="1">
      <alignment horizontal="center" vertical="center"/>
    </xf>
    <xf numFmtId="0" fontId="32" fillId="21" borderId="0" xfId="0" applyFont="1" applyFill="1" applyBorder="1" applyAlignment="1">
      <alignment horizontal="center" vertical="center"/>
    </xf>
    <xf numFmtId="0" fontId="3" fillId="20" borderId="39" xfId="0" applyFont="1" applyFill="1" applyBorder="1" applyAlignment="1">
      <alignment horizontal="center" vertical="center"/>
    </xf>
    <xf numFmtId="0" fontId="34" fillId="21" borderId="0" xfId="0" applyFont="1" applyFill="1" applyAlignment="1">
      <alignment horizontal="center" vertical="center" wrapText="1"/>
    </xf>
  </cellXfs>
  <cellStyles count="5">
    <cellStyle name="Accent6" xfId="3" builtinId="49"/>
    <cellStyle name="Comma" xfId="1" builtinId="3"/>
    <cellStyle name="Hyperlink" xfId="4" builtinId="8"/>
    <cellStyle name="Normal" xfId="0" builtinId="0"/>
    <cellStyle name="Percent" xfId="2" builtinId="5"/>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1.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2.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33.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34.xml.rels><?xml version="1.0" encoding="UTF-8" standalone="yes"?>
<Relationships xmlns="http://schemas.openxmlformats.org/package/2006/relationships"><Relationship Id="rId2" Type="http://schemas.microsoft.com/office/2011/relationships/chartColorStyle" Target="colors34.xml"/><Relationship Id="rId1" Type="http://schemas.microsoft.com/office/2011/relationships/chartStyle" Target="style34.xml"/></Relationships>
</file>

<file path=xl/charts/_rels/chart35.xml.rels><?xml version="1.0" encoding="UTF-8" standalone="yes"?>
<Relationships xmlns="http://schemas.openxmlformats.org/package/2006/relationships"><Relationship Id="rId2" Type="http://schemas.microsoft.com/office/2011/relationships/chartColorStyle" Target="colors35.xml"/><Relationship Id="rId1" Type="http://schemas.microsoft.com/office/2011/relationships/chartStyle" Target="style35.xml"/></Relationships>
</file>

<file path=xl/charts/_rels/chart36.xml.rels><?xml version="1.0" encoding="UTF-8" standalone="yes"?>
<Relationships xmlns="http://schemas.openxmlformats.org/package/2006/relationships"><Relationship Id="rId2" Type="http://schemas.microsoft.com/office/2011/relationships/chartColorStyle" Target="colors36.xml"/><Relationship Id="rId1" Type="http://schemas.microsoft.com/office/2011/relationships/chartStyle" Target="style36.xml"/></Relationships>
</file>

<file path=xl/charts/_rels/chart37.xml.rels><?xml version="1.0" encoding="UTF-8" standalone="yes"?>
<Relationships xmlns="http://schemas.openxmlformats.org/package/2006/relationships"><Relationship Id="rId2" Type="http://schemas.microsoft.com/office/2011/relationships/chartColorStyle" Target="colors37.xml"/><Relationship Id="rId1" Type="http://schemas.microsoft.com/office/2011/relationships/chartStyle" Target="style37.xml"/></Relationships>
</file>

<file path=xl/charts/_rels/chart38.xml.rels><?xml version="1.0" encoding="UTF-8" standalone="yes"?>
<Relationships xmlns="http://schemas.openxmlformats.org/package/2006/relationships"><Relationship Id="rId2" Type="http://schemas.microsoft.com/office/2011/relationships/chartColorStyle" Target="colors38.xml"/><Relationship Id="rId1" Type="http://schemas.microsoft.com/office/2011/relationships/chartStyle" Target="style38.xml"/></Relationships>
</file>

<file path=xl/charts/_rels/chart39.xml.rels><?xml version="1.0" encoding="UTF-8" standalone="yes"?>
<Relationships xmlns="http://schemas.openxmlformats.org/package/2006/relationships"><Relationship Id="rId2" Type="http://schemas.microsoft.com/office/2011/relationships/chartColorStyle" Target="colors39.xml"/><Relationship Id="rId1" Type="http://schemas.microsoft.com/office/2011/relationships/chartStyle" Target="style39.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0.xml.rels><?xml version="1.0" encoding="UTF-8" standalone="yes"?>
<Relationships xmlns="http://schemas.openxmlformats.org/package/2006/relationships"><Relationship Id="rId2" Type="http://schemas.microsoft.com/office/2011/relationships/chartColorStyle" Target="colors40.xml"/><Relationship Id="rId1" Type="http://schemas.microsoft.com/office/2011/relationships/chartStyle" Target="style40.xml"/></Relationships>
</file>

<file path=xl/charts/_rels/chart41.xml.rels><?xml version="1.0" encoding="UTF-8" standalone="yes"?>
<Relationships xmlns="http://schemas.openxmlformats.org/package/2006/relationships"><Relationship Id="rId2" Type="http://schemas.microsoft.com/office/2011/relationships/chartColorStyle" Target="colors41.xml"/><Relationship Id="rId1" Type="http://schemas.microsoft.com/office/2011/relationships/chartStyle" Target="style41.xml"/></Relationships>
</file>

<file path=xl/charts/_rels/chart42.xml.rels><?xml version="1.0" encoding="UTF-8" standalone="yes"?>
<Relationships xmlns="http://schemas.openxmlformats.org/package/2006/relationships"><Relationship Id="rId2" Type="http://schemas.microsoft.com/office/2011/relationships/chartColorStyle" Target="colors42.xml"/><Relationship Id="rId1" Type="http://schemas.microsoft.com/office/2011/relationships/chartStyle" Target="style42.xml"/></Relationships>
</file>

<file path=xl/charts/_rels/chart43.xml.rels><?xml version="1.0" encoding="UTF-8" standalone="yes"?>
<Relationships xmlns="http://schemas.openxmlformats.org/package/2006/relationships"><Relationship Id="rId2" Type="http://schemas.microsoft.com/office/2011/relationships/chartColorStyle" Target="colors43.xml"/><Relationship Id="rId1" Type="http://schemas.microsoft.com/office/2011/relationships/chartStyle" Target="style43.xml"/></Relationships>
</file>

<file path=xl/charts/_rels/chart44.xml.rels><?xml version="1.0" encoding="UTF-8" standalone="yes"?>
<Relationships xmlns="http://schemas.openxmlformats.org/package/2006/relationships"><Relationship Id="rId2" Type="http://schemas.microsoft.com/office/2011/relationships/chartColorStyle" Target="colors44.xml"/><Relationship Id="rId1" Type="http://schemas.microsoft.com/office/2011/relationships/chartStyle" Target="style44.xml"/></Relationships>
</file>

<file path=xl/charts/_rels/chart45.xml.rels><?xml version="1.0" encoding="UTF-8" standalone="yes"?>
<Relationships xmlns="http://schemas.openxmlformats.org/package/2006/relationships"><Relationship Id="rId2" Type="http://schemas.microsoft.com/office/2011/relationships/chartColorStyle" Target="colors45.xml"/><Relationship Id="rId1" Type="http://schemas.microsoft.com/office/2011/relationships/chartStyle" Target="style45.xml"/></Relationships>
</file>

<file path=xl/charts/_rels/chart46.xml.rels><?xml version="1.0" encoding="UTF-8" standalone="yes"?>
<Relationships xmlns="http://schemas.openxmlformats.org/package/2006/relationships"><Relationship Id="rId2" Type="http://schemas.microsoft.com/office/2011/relationships/chartColorStyle" Target="colors46.xml"/><Relationship Id="rId1" Type="http://schemas.microsoft.com/office/2011/relationships/chartStyle" Target="style46.xml"/></Relationships>
</file>

<file path=xl/charts/_rels/chart47.xml.rels><?xml version="1.0" encoding="UTF-8" standalone="yes"?>
<Relationships xmlns="http://schemas.openxmlformats.org/package/2006/relationships"><Relationship Id="rId2" Type="http://schemas.microsoft.com/office/2011/relationships/chartColorStyle" Target="colors47.xml"/><Relationship Id="rId1" Type="http://schemas.microsoft.com/office/2011/relationships/chartStyle" Target="style47.xml"/></Relationships>
</file>

<file path=xl/charts/_rels/chart48.xml.rels><?xml version="1.0" encoding="UTF-8" standalone="yes"?>
<Relationships xmlns="http://schemas.openxmlformats.org/package/2006/relationships"><Relationship Id="rId2" Type="http://schemas.microsoft.com/office/2011/relationships/chartColorStyle" Target="colors48.xml"/><Relationship Id="rId1" Type="http://schemas.microsoft.com/office/2011/relationships/chartStyle" Target="style48.xml"/></Relationships>
</file>

<file path=xl/charts/_rels/chart49.xml.rels><?xml version="1.0" encoding="UTF-8" standalone="yes"?>
<Relationships xmlns="http://schemas.openxmlformats.org/package/2006/relationships"><Relationship Id="rId2" Type="http://schemas.microsoft.com/office/2011/relationships/chartColorStyle" Target="colors49.xml"/><Relationship Id="rId1" Type="http://schemas.microsoft.com/office/2011/relationships/chartStyle" Target="style49.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0.xml.rels><?xml version="1.0" encoding="UTF-8" standalone="yes"?>
<Relationships xmlns="http://schemas.openxmlformats.org/package/2006/relationships"><Relationship Id="rId2" Type="http://schemas.microsoft.com/office/2011/relationships/chartColorStyle" Target="colors50.xml"/><Relationship Id="rId1" Type="http://schemas.microsoft.com/office/2011/relationships/chartStyle" Target="style50.xml"/></Relationships>
</file>

<file path=xl/charts/_rels/chart51.xml.rels><?xml version="1.0" encoding="UTF-8" standalone="yes"?>
<Relationships xmlns="http://schemas.openxmlformats.org/package/2006/relationships"><Relationship Id="rId2" Type="http://schemas.microsoft.com/office/2011/relationships/chartColorStyle" Target="colors51.xml"/><Relationship Id="rId1" Type="http://schemas.microsoft.com/office/2011/relationships/chartStyle" Target="style51.xml"/></Relationships>
</file>

<file path=xl/charts/_rels/chart52.xml.rels><?xml version="1.0" encoding="UTF-8" standalone="yes"?>
<Relationships xmlns="http://schemas.openxmlformats.org/package/2006/relationships"><Relationship Id="rId2" Type="http://schemas.microsoft.com/office/2011/relationships/chartColorStyle" Target="colors52.xml"/><Relationship Id="rId1" Type="http://schemas.microsoft.com/office/2011/relationships/chartStyle" Target="style52.xml"/></Relationships>
</file>

<file path=xl/charts/_rels/chart53.xml.rels><?xml version="1.0" encoding="UTF-8" standalone="yes"?>
<Relationships xmlns="http://schemas.openxmlformats.org/package/2006/relationships"><Relationship Id="rId2" Type="http://schemas.microsoft.com/office/2011/relationships/chartColorStyle" Target="colors53.xml"/><Relationship Id="rId1" Type="http://schemas.microsoft.com/office/2011/relationships/chartStyle" Target="style53.xml"/></Relationships>
</file>

<file path=xl/charts/_rels/chart54.xml.rels><?xml version="1.0" encoding="UTF-8" standalone="yes"?>
<Relationships xmlns="http://schemas.openxmlformats.org/package/2006/relationships"><Relationship Id="rId2" Type="http://schemas.microsoft.com/office/2011/relationships/chartColorStyle" Target="colors54.xml"/><Relationship Id="rId1" Type="http://schemas.microsoft.com/office/2011/relationships/chartStyle" Target="style54.xml"/></Relationships>
</file>

<file path=xl/charts/_rels/chart55.xml.rels><?xml version="1.0" encoding="UTF-8" standalone="yes"?>
<Relationships xmlns="http://schemas.openxmlformats.org/package/2006/relationships"><Relationship Id="rId2" Type="http://schemas.microsoft.com/office/2011/relationships/chartColorStyle" Target="colors55.xml"/><Relationship Id="rId1" Type="http://schemas.microsoft.com/office/2011/relationships/chartStyle" Target="style55.xml"/></Relationships>
</file>

<file path=xl/charts/_rels/chart56.xml.rels><?xml version="1.0" encoding="UTF-8" standalone="yes"?>
<Relationships xmlns="http://schemas.openxmlformats.org/package/2006/relationships"><Relationship Id="rId2" Type="http://schemas.microsoft.com/office/2011/relationships/chartColorStyle" Target="colors56.xml"/><Relationship Id="rId1" Type="http://schemas.microsoft.com/office/2011/relationships/chartStyle" Target="style56.xml"/></Relationships>
</file>

<file path=xl/charts/_rels/chart57.xml.rels><?xml version="1.0" encoding="UTF-8" standalone="yes"?>
<Relationships xmlns="http://schemas.openxmlformats.org/package/2006/relationships"><Relationship Id="rId2" Type="http://schemas.microsoft.com/office/2011/relationships/chartColorStyle" Target="colors57.xml"/><Relationship Id="rId1" Type="http://schemas.microsoft.com/office/2011/relationships/chartStyle" Target="style57.xml"/></Relationships>
</file>

<file path=xl/charts/_rels/chart58.xml.rels><?xml version="1.0" encoding="UTF-8" standalone="yes"?>
<Relationships xmlns="http://schemas.openxmlformats.org/package/2006/relationships"><Relationship Id="rId2" Type="http://schemas.microsoft.com/office/2011/relationships/chartColorStyle" Target="colors58.xml"/><Relationship Id="rId1" Type="http://schemas.microsoft.com/office/2011/relationships/chartStyle" Target="style58.xml"/></Relationships>
</file>

<file path=xl/charts/_rels/chart59.xml.rels><?xml version="1.0" encoding="UTF-8" standalone="yes"?>
<Relationships xmlns="http://schemas.openxmlformats.org/package/2006/relationships"><Relationship Id="rId2" Type="http://schemas.microsoft.com/office/2011/relationships/chartColorStyle" Target="colors59.xml"/><Relationship Id="rId1" Type="http://schemas.microsoft.com/office/2011/relationships/chartStyle" Target="style59.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0.xml.rels><?xml version="1.0" encoding="UTF-8" standalone="yes"?>
<Relationships xmlns="http://schemas.openxmlformats.org/package/2006/relationships"><Relationship Id="rId2" Type="http://schemas.microsoft.com/office/2011/relationships/chartColorStyle" Target="colors60.xml"/><Relationship Id="rId1" Type="http://schemas.microsoft.com/office/2011/relationships/chartStyle" Target="style60.xml"/></Relationships>
</file>

<file path=xl/charts/_rels/chart61.xml.rels><?xml version="1.0" encoding="UTF-8" standalone="yes"?>
<Relationships xmlns="http://schemas.openxmlformats.org/package/2006/relationships"><Relationship Id="rId2" Type="http://schemas.microsoft.com/office/2011/relationships/chartColorStyle" Target="colors61.xml"/><Relationship Id="rId1" Type="http://schemas.microsoft.com/office/2011/relationships/chartStyle" Target="style61.xml"/></Relationships>
</file>

<file path=xl/charts/_rels/chart62.xml.rels><?xml version="1.0" encoding="UTF-8" standalone="yes"?>
<Relationships xmlns="http://schemas.openxmlformats.org/package/2006/relationships"><Relationship Id="rId2" Type="http://schemas.microsoft.com/office/2011/relationships/chartColorStyle" Target="colors62.xml"/><Relationship Id="rId1" Type="http://schemas.microsoft.com/office/2011/relationships/chartStyle" Target="style62.xml"/></Relationships>
</file>

<file path=xl/charts/_rels/chart63.xml.rels><?xml version="1.0" encoding="UTF-8" standalone="yes"?>
<Relationships xmlns="http://schemas.openxmlformats.org/package/2006/relationships"><Relationship Id="rId2" Type="http://schemas.microsoft.com/office/2011/relationships/chartColorStyle" Target="colors63.xml"/><Relationship Id="rId1" Type="http://schemas.microsoft.com/office/2011/relationships/chartStyle" Target="style63.xml"/></Relationships>
</file>

<file path=xl/charts/_rels/chart64.xml.rels><?xml version="1.0" encoding="UTF-8" standalone="yes"?>
<Relationships xmlns="http://schemas.openxmlformats.org/package/2006/relationships"><Relationship Id="rId2" Type="http://schemas.microsoft.com/office/2011/relationships/chartColorStyle" Target="colors64.xml"/><Relationship Id="rId1" Type="http://schemas.microsoft.com/office/2011/relationships/chartStyle" Target="style64.xml"/></Relationships>
</file>

<file path=xl/charts/_rels/chart65.xml.rels><?xml version="1.0" encoding="UTF-8" standalone="yes"?>
<Relationships xmlns="http://schemas.openxmlformats.org/package/2006/relationships"><Relationship Id="rId2" Type="http://schemas.microsoft.com/office/2011/relationships/chartColorStyle" Target="colors65.xml"/><Relationship Id="rId1" Type="http://schemas.microsoft.com/office/2011/relationships/chartStyle" Target="style65.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LIQUIDITY RATIO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lineChart>
        <c:grouping val="standard"/>
        <c:varyColors val="0"/>
        <c:ser>
          <c:idx val="0"/>
          <c:order val="0"/>
          <c:tx>
            <c:strRef>
              <c:f>'FIRM 01'!$A$77</c:f>
              <c:strCache>
                <c:ptCount val="1"/>
                <c:pt idx="0">
                  <c:v>CURRENT RATIO</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cat>
            <c:numRef>
              <c:f>'FIRM 01'!$B$76:$D$76</c:f>
              <c:numCache>
                <c:formatCode>General</c:formatCode>
                <c:ptCount val="3"/>
                <c:pt idx="0">
                  <c:v>2019</c:v>
                </c:pt>
                <c:pt idx="1">
                  <c:v>2020</c:v>
                </c:pt>
                <c:pt idx="2">
                  <c:v>2021</c:v>
                </c:pt>
              </c:numCache>
            </c:numRef>
          </c:cat>
          <c:val>
            <c:numRef>
              <c:f>'FIRM 01'!$B$77:$D$77</c:f>
              <c:numCache>
                <c:formatCode>0.00</c:formatCode>
                <c:ptCount val="3"/>
                <c:pt idx="0">
                  <c:v>6.1846702618114318</c:v>
                </c:pt>
                <c:pt idx="1">
                  <c:v>3.9115135919048294</c:v>
                </c:pt>
                <c:pt idx="2">
                  <c:v>3.816996980264443</c:v>
                </c:pt>
              </c:numCache>
            </c:numRef>
          </c:val>
          <c:smooth val="0"/>
          <c:extLst xmlns:c16r2="http://schemas.microsoft.com/office/drawing/2015/06/chart">
            <c:ext xmlns:c16="http://schemas.microsoft.com/office/drawing/2014/chart" uri="{C3380CC4-5D6E-409C-BE32-E72D297353CC}">
              <c16:uniqueId val="{00000000-253E-4AFB-9884-71AF1E53394B}"/>
            </c:ext>
          </c:extLst>
        </c:ser>
        <c:ser>
          <c:idx val="3"/>
          <c:order val="3"/>
          <c:tx>
            <c:strRef>
              <c:f>'FIRM 01'!$A$80</c:f>
              <c:strCache>
                <c:ptCount val="1"/>
                <c:pt idx="0">
                  <c:v>QUICK RATIO</c:v>
                </c:pt>
              </c:strCache>
            </c:strRef>
          </c:tx>
          <c:spPr>
            <a:ln w="34925" cap="rnd">
              <a:solidFill>
                <a:schemeClr val="accent4"/>
              </a:solidFill>
              <a:round/>
            </a:ln>
            <a:effectLst>
              <a:outerShdw blurRad="57150" dist="19050" dir="5400000" algn="ctr" rotWithShape="0">
                <a:srgbClr val="000000">
                  <a:alpha val="63000"/>
                </a:srgbClr>
              </a:outerShdw>
            </a:effectLst>
          </c:spPr>
          <c:marker>
            <c:symbol val="none"/>
          </c:marker>
          <c:cat>
            <c:numRef>
              <c:f>'FIRM 01'!$B$76:$D$76</c:f>
              <c:numCache>
                <c:formatCode>General</c:formatCode>
                <c:ptCount val="3"/>
                <c:pt idx="0">
                  <c:v>2019</c:v>
                </c:pt>
                <c:pt idx="1">
                  <c:v>2020</c:v>
                </c:pt>
                <c:pt idx="2">
                  <c:v>2021</c:v>
                </c:pt>
              </c:numCache>
            </c:numRef>
          </c:cat>
          <c:val>
            <c:numRef>
              <c:f>'FIRM 01'!$B$80:$D$80</c:f>
              <c:numCache>
                <c:formatCode>0.00</c:formatCode>
                <c:ptCount val="3"/>
                <c:pt idx="0">
                  <c:v>3.7280091438390315</c:v>
                </c:pt>
                <c:pt idx="1">
                  <c:v>1.9912053838277</c:v>
                </c:pt>
                <c:pt idx="2">
                  <c:v>2.4350180447612551</c:v>
                </c:pt>
              </c:numCache>
            </c:numRef>
          </c:val>
          <c:smooth val="0"/>
          <c:extLst xmlns:c16r2="http://schemas.microsoft.com/office/drawing/2015/06/chart">
            <c:ext xmlns:c16="http://schemas.microsoft.com/office/drawing/2014/chart" uri="{C3380CC4-5D6E-409C-BE32-E72D297353CC}">
              <c16:uniqueId val="{00000003-253E-4AFB-9884-71AF1E53394B}"/>
            </c:ext>
          </c:extLst>
        </c:ser>
        <c:dLbls>
          <c:showLegendKey val="0"/>
          <c:showVal val="0"/>
          <c:showCatName val="0"/>
          <c:showSerName val="0"/>
          <c:showPercent val="0"/>
          <c:showBubbleSize val="0"/>
        </c:dLbls>
        <c:smooth val="0"/>
        <c:axId val="328154168"/>
        <c:axId val="328155344"/>
        <c:extLst>
          <c:ext xmlns:c15="http://schemas.microsoft.com/office/drawing/2012/chart" uri="{02D57815-91ED-43cb-92C2-25804820EDAC}">
            <c15:filteredLineSeries>
              <c15:ser>
                <c:idx val="1"/>
                <c:order val="1"/>
                <c:tx>
                  <c:strRef>
                    <c:extLst>
                      <c:ext uri="{02D57815-91ED-43cb-92C2-25804820EDAC}">
                        <c15:formulaRef>
                          <c15:sqref>'FIRM 01'!$A$78</c15:sqref>
                        </c15:formulaRef>
                      </c:ext>
                    </c:extLst>
                    <c:strCache>
                      <c:ptCount val="1"/>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cat>
                  <c:numRef>
                    <c:extLst>
                      <c:ext uri="{02D57815-91ED-43cb-92C2-25804820EDAC}">
                        <c15:formulaRef>
                          <c15:sqref>'FIRM 01'!$B$76:$D$76</c15:sqref>
                        </c15:formulaRef>
                      </c:ext>
                    </c:extLst>
                    <c:numCache>
                      <c:formatCode>General</c:formatCode>
                      <c:ptCount val="3"/>
                      <c:pt idx="0">
                        <c:v>2019</c:v>
                      </c:pt>
                      <c:pt idx="1">
                        <c:v>2020</c:v>
                      </c:pt>
                      <c:pt idx="2">
                        <c:v>2021</c:v>
                      </c:pt>
                    </c:numCache>
                  </c:numRef>
                </c:cat>
                <c:val>
                  <c:numRef>
                    <c:extLst>
                      <c:ext uri="{02D57815-91ED-43cb-92C2-25804820EDAC}">
                        <c15:formulaRef>
                          <c15:sqref>'FIRM 01'!$B$78:$D$78</c15:sqref>
                        </c15:formulaRef>
                      </c:ext>
                    </c:extLst>
                    <c:numCache>
                      <c:formatCode>General</c:formatCode>
                      <c:ptCount val="3"/>
                    </c:numCache>
                  </c:numRef>
                </c:val>
                <c:smooth val="0"/>
                <c:extLst xmlns:c16r2="http://schemas.microsoft.com/office/drawing/2015/06/chart">
                  <c:ext xmlns:c16="http://schemas.microsoft.com/office/drawing/2014/chart" uri="{C3380CC4-5D6E-409C-BE32-E72D297353CC}">
                    <c16:uniqueId val="{00000001-253E-4AFB-9884-71AF1E53394B}"/>
                  </c:ext>
                </c:extLst>
              </c15:ser>
            </c15:filteredLineSeries>
            <c15:filteredLineSeries>
              <c15:ser>
                <c:idx val="2"/>
                <c:order val="2"/>
                <c:tx>
                  <c:strRef>
                    <c:extLst xmlns:c15="http://schemas.microsoft.com/office/drawing/2012/chart">
                      <c:ext xmlns:c15="http://schemas.microsoft.com/office/drawing/2012/chart" uri="{02D57815-91ED-43cb-92C2-25804820EDAC}">
                        <c15:formulaRef>
                          <c15:sqref>'FIRM 01'!$A$79</c15:sqref>
                        </c15:formulaRef>
                      </c:ext>
                    </c:extLst>
                    <c:strCache>
                      <c:ptCount val="1"/>
                    </c:strCache>
                  </c:strRef>
                </c:tx>
                <c:spPr>
                  <a:ln w="34925" cap="rnd">
                    <a:solidFill>
                      <a:schemeClr val="accent3"/>
                    </a:solidFill>
                    <a:round/>
                  </a:ln>
                  <a:effectLst>
                    <a:outerShdw blurRad="57150" dist="19050" dir="5400000" algn="ctr" rotWithShape="0">
                      <a:srgbClr val="000000">
                        <a:alpha val="63000"/>
                      </a:srgbClr>
                    </a:outerShdw>
                  </a:effectLst>
                </c:spPr>
                <c:marker>
                  <c:symbol val="none"/>
                </c:marker>
                <c:cat>
                  <c:numRef>
                    <c:extLst xmlns:c15="http://schemas.microsoft.com/office/drawing/2012/chart">
                      <c:ext xmlns:c15="http://schemas.microsoft.com/office/drawing/2012/chart" uri="{02D57815-91ED-43cb-92C2-25804820EDAC}">
                        <c15:formulaRef>
                          <c15:sqref>'FIRM 01'!$B$76:$D$76</c15:sqref>
                        </c15:formulaRef>
                      </c:ext>
                    </c:extLst>
                    <c:numCache>
                      <c:formatCode>General</c:formatCode>
                      <c:ptCount val="3"/>
                      <c:pt idx="0">
                        <c:v>2019</c:v>
                      </c:pt>
                      <c:pt idx="1">
                        <c:v>2020</c:v>
                      </c:pt>
                      <c:pt idx="2">
                        <c:v>2021</c:v>
                      </c:pt>
                    </c:numCache>
                  </c:numRef>
                </c:cat>
                <c:val>
                  <c:numRef>
                    <c:extLst xmlns:c15="http://schemas.microsoft.com/office/drawing/2012/chart">
                      <c:ext xmlns:c15="http://schemas.microsoft.com/office/drawing/2012/chart" uri="{02D57815-91ED-43cb-92C2-25804820EDAC}">
                        <c15:formulaRef>
                          <c15:sqref>'FIRM 01'!$B$79:$D$79</c15:sqref>
                        </c15:formulaRef>
                      </c:ext>
                    </c:extLst>
                    <c:numCache>
                      <c:formatCode>General</c:formatCode>
                      <c:ptCount val="3"/>
                    </c:numCache>
                  </c:numRef>
                </c:val>
                <c:smooth val="0"/>
                <c:extLst xmlns:c16r2="http://schemas.microsoft.com/office/drawing/2015/06/chart" xmlns:c15="http://schemas.microsoft.com/office/drawing/2012/chart">
                  <c:ext xmlns:c16="http://schemas.microsoft.com/office/drawing/2014/chart" uri="{C3380CC4-5D6E-409C-BE32-E72D297353CC}">
                    <c16:uniqueId val="{00000002-253E-4AFB-9884-71AF1E53394B}"/>
                  </c:ext>
                </c:extLst>
              </c15:ser>
            </c15:filteredLineSeries>
          </c:ext>
        </c:extLst>
      </c:lineChart>
      <c:catAx>
        <c:axId val="328154168"/>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28155344"/>
        <c:crosses val="autoZero"/>
        <c:auto val="1"/>
        <c:lblAlgn val="ctr"/>
        <c:lblOffset val="100"/>
        <c:noMultiLvlLbl val="0"/>
      </c:catAx>
      <c:valAx>
        <c:axId val="328155344"/>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281541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MARKET VALUE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lineChart>
        <c:grouping val="standard"/>
        <c:varyColors val="0"/>
        <c:ser>
          <c:idx val="0"/>
          <c:order val="0"/>
          <c:tx>
            <c:strRef>
              <c:f>'FIRM 02'!$A$128</c:f>
              <c:strCache>
                <c:ptCount val="1"/>
                <c:pt idx="0">
                  <c:v>Price/Earning (P/E)</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cat>
            <c:numRef>
              <c:f>'FIRM 02'!$B$127:$D$127</c:f>
              <c:numCache>
                <c:formatCode>General</c:formatCode>
                <c:ptCount val="3"/>
                <c:pt idx="0">
                  <c:v>2019</c:v>
                </c:pt>
                <c:pt idx="1">
                  <c:v>2020</c:v>
                </c:pt>
                <c:pt idx="2">
                  <c:v>2021</c:v>
                </c:pt>
              </c:numCache>
            </c:numRef>
          </c:cat>
          <c:val>
            <c:numRef>
              <c:f>'FIRM 02'!$B$128:$D$128</c:f>
              <c:numCache>
                <c:formatCode>0.00</c:formatCode>
                <c:ptCount val="3"/>
                <c:pt idx="0">
                  <c:v>21.788703956008888</c:v>
                </c:pt>
                <c:pt idx="1">
                  <c:v>15.952740437014738</c:v>
                </c:pt>
                <c:pt idx="2">
                  <c:v>6.604049817063812</c:v>
                </c:pt>
              </c:numCache>
            </c:numRef>
          </c:val>
          <c:smooth val="0"/>
          <c:extLst xmlns:c16r2="http://schemas.microsoft.com/office/drawing/2015/06/chart">
            <c:ext xmlns:c16="http://schemas.microsoft.com/office/drawing/2014/chart" uri="{C3380CC4-5D6E-409C-BE32-E72D297353CC}">
              <c16:uniqueId val="{00000000-B667-43ED-96BD-EBC717D3630F}"/>
            </c:ext>
          </c:extLst>
        </c:ser>
        <c:ser>
          <c:idx val="3"/>
          <c:order val="3"/>
          <c:tx>
            <c:strRef>
              <c:f>'FIRM 02'!$A$131</c:f>
              <c:strCache>
                <c:ptCount val="1"/>
                <c:pt idx="0">
                  <c:v>Market/Book(M/B)</c:v>
                </c:pt>
              </c:strCache>
            </c:strRef>
          </c:tx>
          <c:spPr>
            <a:ln w="34925" cap="rnd">
              <a:solidFill>
                <a:schemeClr val="accent4"/>
              </a:solidFill>
              <a:round/>
            </a:ln>
            <a:effectLst>
              <a:outerShdw blurRad="57150" dist="19050" dir="5400000" algn="ctr" rotWithShape="0">
                <a:srgbClr val="000000">
                  <a:alpha val="63000"/>
                </a:srgbClr>
              </a:outerShdw>
            </a:effectLst>
          </c:spPr>
          <c:marker>
            <c:symbol val="none"/>
          </c:marker>
          <c:cat>
            <c:numRef>
              <c:f>'FIRM 02'!$B$127:$D$127</c:f>
              <c:numCache>
                <c:formatCode>General</c:formatCode>
                <c:ptCount val="3"/>
                <c:pt idx="0">
                  <c:v>2019</c:v>
                </c:pt>
                <c:pt idx="1">
                  <c:v>2020</c:v>
                </c:pt>
                <c:pt idx="2">
                  <c:v>2021</c:v>
                </c:pt>
              </c:numCache>
            </c:numRef>
          </c:cat>
          <c:val>
            <c:numRef>
              <c:f>'FIRM 02'!$B$131:$D$131</c:f>
              <c:numCache>
                <c:formatCode>0.00</c:formatCode>
                <c:ptCount val="3"/>
                <c:pt idx="0">
                  <c:v>23.571283930699543</c:v>
                </c:pt>
                <c:pt idx="1">
                  <c:v>9.4097813840345932</c:v>
                </c:pt>
                <c:pt idx="2">
                  <c:v>4.9163240225235301</c:v>
                </c:pt>
              </c:numCache>
            </c:numRef>
          </c:val>
          <c:smooth val="0"/>
          <c:extLst xmlns:c16r2="http://schemas.microsoft.com/office/drawing/2015/06/chart">
            <c:ext xmlns:c16="http://schemas.microsoft.com/office/drawing/2014/chart" uri="{C3380CC4-5D6E-409C-BE32-E72D297353CC}">
              <c16:uniqueId val="{00000003-B667-43ED-96BD-EBC717D3630F}"/>
            </c:ext>
          </c:extLst>
        </c:ser>
        <c:dLbls>
          <c:showLegendKey val="0"/>
          <c:showVal val="0"/>
          <c:showCatName val="0"/>
          <c:showSerName val="0"/>
          <c:showPercent val="0"/>
          <c:showBubbleSize val="0"/>
        </c:dLbls>
        <c:smooth val="0"/>
        <c:axId val="327324728"/>
        <c:axId val="327329040"/>
        <c:extLst>
          <c:ext xmlns:c15="http://schemas.microsoft.com/office/drawing/2012/chart" uri="{02D57815-91ED-43cb-92C2-25804820EDAC}">
            <c15:filteredLineSeries>
              <c15:ser>
                <c:idx val="1"/>
                <c:order val="1"/>
                <c:tx>
                  <c:strRef>
                    <c:extLst>
                      <c:ext uri="{02D57815-91ED-43cb-92C2-25804820EDAC}">
                        <c15:formulaRef>
                          <c15:sqref>'FIRM 02'!$A$129</c15:sqref>
                        </c15:formulaRef>
                      </c:ext>
                    </c:extLst>
                    <c:strCache>
                      <c:ptCount val="1"/>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cat>
                  <c:numRef>
                    <c:extLst>
                      <c:ext uri="{02D57815-91ED-43cb-92C2-25804820EDAC}">
                        <c15:formulaRef>
                          <c15:sqref>'FIRM 02'!$B$127:$D$127</c15:sqref>
                        </c15:formulaRef>
                      </c:ext>
                    </c:extLst>
                    <c:numCache>
                      <c:formatCode>General</c:formatCode>
                      <c:ptCount val="3"/>
                      <c:pt idx="0">
                        <c:v>2019</c:v>
                      </c:pt>
                      <c:pt idx="1">
                        <c:v>2020</c:v>
                      </c:pt>
                      <c:pt idx="2">
                        <c:v>2021</c:v>
                      </c:pt>
                    </c:numCache>
                  </c:numRef>
                </c:cat>
                <c:val>
                  <c:numRef>
                    <c:extLst>
                      <c:ext uri="{02D57815-91ED-43cb-92C2-25804820EDAC}">
                        <c15:formulaRef>
                          <c15:sqref>'FIRM 02'!$B$129:$D$129</c15:sqref>
                        </c15:formulaRef>
                      </c:ext>
                    </c:extLst>
                    <c:numCache>
                      <c:formatCode>0.00</c:formatCode>
                      <c:ptCount val="3"/>
                    </c:numCache>
                  </c:numRef>
                </c:val>
                <c:smooth val="0"/>
                <c:extLst xmlns:c16r2="http://schemas.microsoft.com/office/drawing/2015/06/chart">
                  <c:ext xmlns:c16="http://schemas.microsoft.com/office/drawing/2014/chart" uri="{C3380CC4-5D6E-409C-BE32-E72D297353CC}">
                    <c16:uniqueId val="{00000001-B667-43ED-96BD-EBC717D3630F}"/>
                  </c:ext>
                </c:extLst>
              </c15:ser>
            </c15:filteredLineSeries>
            <c15:filteredLineSeries>
              <c15:ser>
                <c:idx val="2"/>
                <c:order val="2"/>
                <c:tx>
                  <c:strRef>
                    <c:extLst xmlns:c15="http://schemas.microsoft.com/office/drawing/2012/chart">
                      <c:ext xmlns:c15="http://schemas.microsoft.com/office/drawing/2012/chart" uri="{02D57815-91ED-43cb-92C2-25804820EDAC}">
                        <c15:formulaRef>
                          <c15:sqref>'FIRM 02'!$A$130</c15:sqref>
                        </c15:formulaRef>
                      </c:ext>
                    </c:extLst>
                    <c:strCache>
                      <c:ptCount val="1"/>
                    </c:strCache>
                  </c:strRef>
                </c:tx>
                <c:spPr>
                  <a:ln w="34925" cap="rnd">
                    <a:solidFill>
                      <a:schemeClr val="accent3"/>
                    </a:solidFill>
                    <a:round/>
                  </a:ln>
                  <a:effectLst>
                    <a:outerShdw blurRad="57150" dist="19050" dir="5400000" algn="ctr" rotWithShape="0">
                      <a:srgbClr val="000000">
                        <a:alpha val="63000"/>
                      </a:srgbClr>
                    </a:outerShdw>
                  </a:effectLst>
                </c:spPr>
                <c:marker>
                  <c:symbol val="none"/>
                </c:marker>
                <c:cat>
                  <c:numRef>
                    <c:extLst xmlns:c15="http://schemas.microsoft.com/office/drawing/2012/chart">
                      <c:ext xmlns:c15="http://schemas.microsoft.com/office/drawing/2012/chart" uri="{02D57815-91ED-43cb-92C2-25804820EDAC}">
                        <c15:formulaRef>
                          <c15:sqref>'FIRM 02'!$B$127:$D$127</c15:sqref>
                        </c15:formulaRef>
                      </c:ext>
                    </c:extLst>
                    <c:numCache>
                      <c:formatCode>General</c:formatCode>
                      <c:ptCount val="3"/>
                      <c:pt idx="0">
                        <c:v>2019</c:v>
                      </c:pt>
                      <c:pt idx="1">
                        <c:v>2020</c:v>
                      </c:pt>
                      <c:pt idx="2">
                        <c:v>2021</c:v>
                      </c:pt>
                    </c:numCache>
                  </c:numRef>
                </c:cat>
                <c:val>
                  <c:numRef>
                    <c:extLst xmlns:c15="http://schemas.microsoft.com/office/drawing/2012/chart">
                      <c:ext xmlns:c15="http://schemas.microsoft.com/office/drawing/2012/chart" uri="{02D57815-91ED-43cb-92C2-25804820EDAC}">
                        <c15:formulaRef>
                          <c15:sqref>'FIRM 02'!$B$130:$D$130</c15:sqref>
                        </c15:formulaRef>
                      </c:ext>
                    </c:extLst>
                    <c:numCache>
                      <c:formatCode>0.00</c:formatCode>
                      <c:ptCount val="3"/>
                    </c:numCache>
                  </c:numRef>
                </c:val>
                <c:smooth val="0"/>
                <c:extLst xmlns:c16r2="http://schemas.microsoft.com/office/drawing/2015/06/chart" xmlns:c15="http://schemas.microsoft.com/office/drawing/2012/chart">
                  <c:ext xmlns:c16="http://schemas.microsoft.com/office/drawing/2014/chart" uri="{C3380CC4-5D6E-409C-BE32-E72D297353CC}">
                    <c16:uniqueId val="{00000002-B667-43ED-96BD-EBC717D3630F}"/>
                  </c:ext>
                </c:extLst>
              </c15:ser>
            </c15:filteredLineSeries>
          </c:ext>
        </c:extLst>
      </c:lineChart>
      <c:catAx>
        <c:axId val="327324728"/>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27329040"/>
        <c:crosses val="autoZero"/>
        <c:auto val="1"/>
        <c:lblAlgn val="ctr"/>
        <c:lblOffset val="100"/>
        <c:noMultiLvlLbl val="0"/>
      </c:catAx>
      <c:valAx>
        <c:axId val="327329040"/>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2732472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ASSET MANAGEMENT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lineChart>
        <c:grouping val="standard"/>
        <c:varyColors val="0"/>
        <c:ser>
          <c:idx val="0"/>
          <c:order val="0"/>
          <c:tx>
            <c:strRef>
              <c:f>'FIRM 03'!$A$88</c:f>
              <c:strCache>
                <c:ptCount val="1"/>
                <c:pt idx="0">
                  <c:v>Inventory Turnover</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cat>
            <c:numRef>
              <c:f>'FIRM 03'!$B$87:$D$87</c:f>
              <c:numCache>
                <c:formatCode>General</c:formatCode>
                <c:ptCount val="3"/>
                <c:pt idx="0">
                  <c:v>2019</c:v>
                </c:pt>
                <c:pt idx="1">
                  <c:v>2020</c:v>
                </c:pt>
                <c:pt idx="2">
                  <c:v>2021</c:v>
                </c:pt>
              </c:numCache>
            </c:numRef>
          </c:cat>
          <c:val>
            <c:numRef>
              <c:f>'FIRM 03'!$B$88:$D$88</c:f>
              <c:numCache>
                <c:formatCode>0.00</c:formatCode>
                <c:ptCount val="3"/>
                <c:pt idx="0">
                  <c:v>2.3800226944432454</c:v>
                </c:pt>
                <c:pt idx="1">
                  <c:v>3.4369870337772137</c:v>
                </c:pt>
                <c:pt idx="2">
                  <c:v>4.3825488539947015</c:v>
                </c:pt>
              </c:numCache>
            </c:numRef>
          </c:val>
          <c:smooth val="0"/>
          <c:extLst xmlns:c16r2="http://schemas.microsoft.com/office/drawing/2015/06/chart">
            <c:ext xmlns:c16="http://schemas.microsoft.com/office/drawing/2014/chart" uri="{C3380CC4-5D6E-409C-BE32-E72D297353CC}">
              <c16:uniqueId val="{00000000-9E6A-4DA1-9542-E9FEDEAA5047}"/>
            </c:ext>
          </c:extLst>
        </c:ser>
        <c:ser>
          <c:idx val="3"/>
          <c:order val="3"/>
          <c:tx>
            <c:strRef>
              <c:f>'FIRM 03'!$A$91</c:f>
              <c:strCache>
                <c:ptCount val="1"/>
                <c:pt idx="0">
                  <c:v>Days Sales Outstanding</c:v>
                </c:pt>
              </c:strCache>
            </c:strRef>
          </c:tx>
          <c:spPr>
            <a:ln w="34925" cap="rnd">
              <a:solidFill>
                <a:schemeClr val="accent4"/>
              </a:solidFill>
              <a:round/>
            </a:ln>
            <a:effectLst>
              <a:outerShdw blurRad="57150" dist="19050" dir="5400000" algn="ctr" rotWithShape="0">
                <a:srgbClr val="000000">
                  <a:alpha val="63000"/>
                </a:srgbClr>
              </a:outerShdw>
            </a:effectLst>
          </c:spPr>
          <c:marker>
            <c:symbol val="none"/>
          </c:marker>
          <c:cat>
            <c:numRef>
              <c:f>'FIRM 03'!$B$87:$D$87</c:f>
              <c:numCache>
                <c:formatCode>General</c:formatCode>
                <c:ptCount val="3"/>
                <c:pt idx="0">
                  <c:v>2019</c:v>
                </c:pt>
                <c:pt idx="1">
                  <c:v>2020</c:v>
                </c:pt>
                <c:pt idx="2">
                  <c:v>2021</c:v>
                </c:pt>
              </c:numCache>
            </c:numRef>
          </c:cat>
          <c:val>
            <c:numRef>
              <c:f>'FIRM 03'!$B$91:$D$91</c:f>
              <c:numCache>
                <c:formatCode>0.00</c:formatCode>
                <c:ptCount val="3"/>
                <c:pt idx="0">
                  <c:v>18.309909460844867</c:v>
                </c:pt>
                <c:pt idx="1">
                  <c:v>10.628255803551799</c:v>
                </c:pt>
                <c:pt idx="2">
                  <c:v>23.049903199455112</c:v>
                </c:pt>
              </c:numCache>
            </c:numRef>
          </c:val>
          <c:smooth val="0"/>
          <c:extLst xmlns:c16r2="http://schemas.microsoft.com/office/drawing/2015/06/chart">
            <c:ext xmlns:c16="http://schemas.microsoft.com/office/drawing/2014/chart" uri="{C3380CC4-5D6E-409C-BE32-E72D297353CC}">
              <c16:uniqueId val="{00000003-9E6A-4DA1-9542-E9FEDEAA5047}"/>
            </c:ext>
          </c:extLst>
        </c:ser>
        <c:ser>
          <c:idx val="6"/>
          <c:order val="6"/>
          <c:tx>
            <c:strRef>
              <c:f>'FIRM 03'!$A$94</c:f>
              <c:strCache>
                <c:ptCount val="1"/>
                <c:pt idx="0">
                  <c:v>Fixed Assets Turnover</c:v>
                </c:pt>
              </c:strCache>
            </c:strRef>
          </c:tx>
          <c:spPr>
            <a:ln w="34925" cap="rnd">
              <a:solidFill>
                <a:schemeClr val="accent1">
                  <a:lumMod val="60000"/>
                </a:schemeClr>
              </a:solidFill>
              <a:round/>
            </a:ln>
            <a:effectLst>
              <a:outerShdw blurRad="57150" dist="19050" dir="5400000" algn="ctr" rotWithShape="0">
                <a:srgbClr val="000000">
                  <a:alpha val="63000"/>
                </a:srgbClr>
              </a:outerShdw>
            </a:effectLst>
          </c:spPr>
          <c:marker>
            <c:symbol val="none"/>
          </c:marker>
          <c:cat>
            <c:numRef>
              <c:f>'FIRM 03'!$B$87:$D$87</c:f>
              <c:numCache>
                <c:formatCode>General</c:formatCode>
                <c:ptCount val="3"/>
                <c:pt idx="0">
                  <c:v>2019</c:v>
                </c:pt>
                <c:pt idx="1">
                  <c:v>2020</c:v>
                </c:pt>
                <c:pt idx="2">
                  <c:v>2021</c:v>
                </c:pt>
              </c:numCache>
            </c:numRef>
          </c:cat>
          <c:val>
            <c:numRef>
              <c:f>'FIRM 03'!$B$94:$D$94</c:f>
              <c:numCache>
                <c:formatCode>0.00</c:formatCode>
                <c:ptCount val="3"/>
                <c:pt idx="0">
                  <c:v>6.1165035723865886</c:v>
                </c:pt>
                <c:pt idx="1">
                  <c:v>3.6251266219008209</c:v>
                </c:pt>
                <c:pt idx="2">
                  <c:v>2.5753287131365403</c:v>
                </c:pt>
              </c:numCache>
            </c:numRef>
          </c:val>
          <c:smooth val="0"/>
          <c:extLst xmlns:c16r2="http://schemas.microsoft.com/office/drawing/2015/06/chart">
            <c:ext xmlns:c16="http://schemas.microsoft.com/office/drawing/2014/chart" uri="{C3380CC4-5D6E-409C-BE32-E72D297353CC}">
              <c16:uniqueId val="{00000006-9E6A-4DA1-9542-E9FEDEAA5047}"/>
            </c:ext>
          </c:extLst>
        </c:ser>
        <c:ser>
          <c:idx val="9"/>
          <c:order val="9"/>
          <c:tx>
            <c:strRef>
              <c:f>'FIRM 03'!$A$97</c:f>
              <c:strCache>
                <c:ptCount val="1"/>
                <c:pt idx="0">
                  <c:v>Total Assets Turnover</c:v>
                </c:pt>
              </c:strCache>
            </c:strRef>
          </c:tx>
          <c:spPr>
            <a:ln w="34925" cap="rnd">
              <a:solidFill>
                <a:schemeClr val="accent4">
                  <a:lumMod val="60000"/>
                </a:schemeClr>
              </a:solidFill>
              <a:round/>
            </a:ln>
            <a:effectLst>
              <a:outerShdw blurRad="57150" dist="19050" dir="5400000" algn="ctr" rotWithShape="0">
                <a:srgbClr val="000000">
                  <a:alpha val="63000"/>
                </a:srgbClr>
              </a:outerShdw>
            </a:effectLst>
          </c:spPr>
          <c:marker>
            <c:symbol val="none"/>
          </c:marker>
          <c:cat>
            <c:numRef>
              <c:f>'FIRM 03'!$B$87:$D$87</c:f>
              <c:numCache>
                <c:formatCode>General</c:formatCode>
                <c:ptCount val="3"/>
                <c:pt idx="0">
                  <c:v>2019</c:v>
                </c:pt>
                <c:pt idx="1">
                  <c:v>2020</c:v>
                </c:pt>
                <c:pt idx="2">
                  <c:v>2021</c:v>
                </c:pt>
              </c:numCache>
            </c:numRef>
          </c:cat>
          <c:val>
            <c:numRef>
              <c:f>'FIRM 03'!$B$97:$D$97</c:f>
              <c:numCache>
                <c:formatCode>0.00</c:formatCode>
                <c:ptCount val="3"/>
                <c:pt idx="0">
                  <c:v>1.3386937748781094</c:v>
                </c:pt>
                <c:pt idx="1">
                  <c:v>1.3948815450534855</c:v>
                </c:pt>
                <c:pt idx="2">
                  <c:v>1.1780107953815457</c:v>
                </c:pt>
              </c:numCache>
            </c:numRef>
          </c:val>
          <c:smooth val="0"/>
          <c:extLst xmlns:c16r2="http://schemas.microsoft.com/office/drawing/2015/06/chart">
            <c:ext xmlns:c16="http://schemas.microsoft.com/office/drawing/2014/chart" uri="{C3380CC4-5D6E-409C-BE32-E72D297353CC}">
              <c16:uniqueId val="{00000009-9E6A-4DA1-9542-E9FEDEAA5047}"/>
            </c:ext>
          </c:extLst>
        </c:ser>
        <c:dLbls>
          <c:showLegendKey val="0"/>
          <c:showVal val="0"/>
          <c:showCatName val="0"/>
          <c:showSerName val="0"/>
          <c:showPercent val="0"/>
          <c:showBubbleSize val="0"/>
        </c:dLbls>
        <c:smooth val="0"/>
        <c:axId val="327325904"/>
        <c:axId val="327330608"/>
        <c:extLst>
          <c:ext xmlns:c15="http://schemas.microsoft.com/office/drawing/2012/chart" uri="{02D57815-91ED-43cb-92C2-25804820EDAC}">
            <c15:filteredLineSeries>
              <c15:ser>
                <c:idx val="1"/>
                <c:order val="1"/>
                <c:tx>
                  <c:strRef>
                    <c:extLst>
                      <c:ext uri="{02D57815-91ED-43cb-92C2-25804820EDAC}">
                        <c15:formulaRef>
                          <c15:sqref>'FIRM 03'!$A$89</c15:sqref>
                        </c15:formulaRef>
                      </c:ext>
                    </c:extLst>
                    <c:strCache>
                      <c:ptCount val="1"/>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cat>
                  <c:numRef>
                    <c:extLst>
                      <c:ext uri="{02D57815-91ED-43cb-92C2-25804820EDAC}">
                        <c15:formulaRef>
                          <c15:sqref>'FIRM 03'!$B$87:$D$87</c15:sqref>
                        </c15:formulaRef>
                      </c:ext>
                    </c:extLst>
                    <c:numCache>
                      <c:formatCode>General</c:formatCode>
                      <c:ptCount val="3"/>
                      <c:pt idx="0">
                        <c:v>2019</c:v>
                      </c:pt>
                      <c:pt idx="1">
                        <c:v>2020</c:v>
                      </c:pt>
                      <c:pt idx="2">
                        <c:v>2021</c:v>
                      </c:pt>
                    </c:numCache>
                  </c:numRef>
                </c:cat>
                <c:val>
                  <c:numRef>
                    <c:extLst>
                      <c:ext uri="{02D57815-91ED-43cb-92C2-25804820EDAC}">
                        <c15:formulaRef>
                          <c15:sqref>'FIRM 03'!$B$89:$D$89</c15:sqref>
                        </c15:formulaRef>
                      </c:ext>
                    </c:extLst>
                    <c:numCache>
                      <c:formatCode>0.00</c:formatCode>
                      <c:ptCount val="3"/>
                    </c:numCache>
                  </c:numRef>
                </c:val>
                <c:smooth val="0"/>
                <c:extLst xmlns:c16r2="http://schemas.microsoft.com/office/drawing/2015/06/chart">
                  <c:ext xmlns:c16="http://schemas.microsoft.com/office/drawing/2014/chart" uri="{C3380CC4-5D6E-409C-BE32-E72D297353CC}">
                    <c16:uniqueId val="{00000001-9E6A-4DA1-9542-E9FEDEAA5047}"/>
                  </c:ext>
                </c:extLst>
              </c15:ser>
            </c15:filteredLineSeries>
            <c15:filteredLineSeries>
              <c15:ser>
                <c:idx val="2"/>
                <c:order val="2"/>
                <c:tx>
                  <c:strRef>
                    <c:extLst xmlns:c15="http://schemas.microsoft.com/office/drawing/2012/chart">
                      <c:ext xmlns:c15="http://schemas.microsoft.com/office/drawing/2012/chart" uri="{02D57815-91ED-43cb-92C2-25804820EDAC}">
                        <c15:formulaRef>
                          <c15:sqref>'FIRM 03'!$A$90</c15:sqref>
                        </c15:formulaRef>
                      </c:ext>
                    </c:extLst>
                    <c:strCache>
                      <c:ptCount val="1"/>
                    </c:strCache>
                  </c:strRef>
                </c:tx>
                <c:spPr>
                  <a:ln w="34925" cap="rnd">
                    <a:solidFill>
                      <a:schemeClr val="accent3"/>
                    </a:solidFill>
                    <a:round/>
                  </a:ln>
                  <a:effectLst>
                    <a:outerShdw blurRad="57150" dist="19050" dir="5400000" algn="ctr" rotWithShape="0">
                      <a:srgbClr val="000000">
                        <a:alpha val="63000"/>
                      </a:srgbClr>
                    </a:outerShdw>
                  </a:effectLst>
                </c:spPr>
                <c:marker>
                  <c:symbol val="none"/>
                </c:marker>
                <c:cat>
                  <c:numRef>
                    <c:extLst xmlns:c15="http://schemas.microsoft.com/office/drawing/2012/chart">
                      <c:ext xmlns:c15="http://schemas.microsoft.com/office/drawing/2012/chart" uri="{02D57815-91ED-43cb-92C2-25804820EDAC}">
                        <c15:formulaRef>
                          <c15:sqref>'FIRM 03'!$B$87:$D$87</c15:sqref>
                        </c15:formulaRef>
                      </c:ext>
                    </c:extLst>
                    <c:numCache>
                      <c:formatCode>General</c:formatCode>
                      <c:ptCount val="3"/>
                      <c:pt idx="0">
                        <c:v>2019</c:v>
                      </c:pt>
                      <c:pt idx="1">
                        <c:v>2020</c:v>
                      </c:pt>
                      <c:pt idx="2">
                        <c:v>2021</c:v>
                      </c:pt>
                    </c:numCache>
                  </c:numRef>
                </c:cat>
                <c:val>
                  <c:numRef>
                    <c:extLst xmlns:c15="http://schemas.microsoft.com/office/drawing/2012/chart">
                      <c:ext xmlns:c15="http://schemas.microsoft.com/office/drawing/2012/chart" uri="{02D57815-91ED-43cb-92C2-25804820EDAC}">
                        <c15:formulaRef>
                          <c15:sqref>'FIRM 03'!$B$90:$D$90</c15:sqref>
                        </c15:formulaRef>
                      </c:ext>
                    </c:extLst>
                    <c:numCache>
                      <c:formatCode>0.00</c:formatCode>
                      <c:ptCount val="3"/>
                    </c:numCache>
                  </c:numRef>
                </c:val>
                <c:smooth val="0"/>
                <c:extLst xmlns:c16r2="http://schemas.microsoft.com/office/drawing/2015/06/chart" xmlns:c15="http://schemas.microsoft.com/office/drawing/2012/chart">
                  <c:ext xmlns:c16="http://schemas.microsoft.com/office/drawing/2014/chart" uri="{C3380CC4-5D6E-409C-BE32-E72D297353CC}">
                    <c16:uniqueId val="{00000002-9E6A-4DA1-9542-E9FEDEAA5047}"/>
                  </c:ext>
                </c:extLst>
              </c15:ser>
            </c15:filteredLineSeries>
            <c15:filteredLineSeries>
              <c15:ser>
                <c:idx val="4"/>
                <c:order val="4"/>
                <c:tx>
                  <c:strRef>
                    <c:extLst xmlns:c15="http://schemas.microsoft.com/office/drawing/2012/chart">
                      <c:ext xmlns:c15="http://schemas.microsoft.com/office/drawing/2012/chart" uri="{02D57815-91ED-43cb-92C2-25804820EDAC}">
                        <c15:formulaRef>
                          <c15:sqref>'FIRM 03'!$A$92</c15:sqref>
                        </c15:formulaRef>
                      </c:ext>
                    </c:extLst>
                    <c:strCache>
                      <c:ptCount val="1"/>
                    </c:strCache>
                  </c:strRef>
                </c:tx>
                <c:spPr>
                  <a:ln w="34925" cap="rnd">
                    <a:solidFill>
                      <a:schemeClr val="accent5"/>
                    </a:solidFill>
                    <a:round/>
                  </a:ln>
                  <a:effectLst>
                    <a:outerShdw blurRad="57150" dist="19050" dir="5400000" algn="ctr" rotWithShape="0">
                      <a:srgbClr val="000000">
                        <a:alpha val="63000"/>
                      </a:srgbClr>
                    </a:outerShdw>
                  </a:effectLst>
                </c:spPr>
                <c:marker>
                  <c:symbol val="none"/>
                </c:marker>
                <c:cat>
                  <c:numRef>
                    <c:extLst xmlns:c15="http://schemas.microsoft.com/office/drawing/2012/chart">
                      <c:ext xmlns:c15="http://schemas.microsoft.com/office/drawing/2012/chart" uri="{02D57815-91ED-43cb-92C2-25804820EDAC}">
                        <c15:formulaRef>
                          <c15:sqref>'FIRM 03'!$B$87:$D$87</c15:sqref>
                        </c15:formulaRef>
                      </c:ext>
                    </c:extLst>
                    <c:numCache>
                      <c:formatCode>General</c:formatCode>
                      <c:ptCount val="3"/>
                      <c:pt idx="0">
                        <c:v>2019</c:v>
                      </c:pt>
                      <c:pt idx="1">
                        <c:v>2020</c:v>
                      </c:pt>
                      <c:pt idx="2">
                        <c:v>2021</c:v>
                      </c:pt>
                    </c:numCache>
                  </c:numRef>
                </c:cat>
                <c:val>
                  <c:numRef>
                    <c:extLst xmlns:c15="http://schemas.microsoft.com/office/drawing/2012/chart">
                      <c:ext xmlns:c15="http://schemas.microsoft.com/office/drawing/2012/chart" uri="{02D57815-91ED-43cb-92C2-25804820EDAC}">
                        <c15:formulaRef>
                          <c15:sqref>'FIRM 03'!$B$92:$D$92</c15:sqref>
                        </c15:formulaRef>
                      </c:ext>
                    </c:extLst>
                    <c:numCache>
                      <c:formatCode>0.00</c:formatCode>
                      <c:ptCount val="3"/>
                    </c:numCache>
                  </c:numRef>
                </c:val>
                <c:smooth val="0"/>
                <c:extLst xmlns:c16r2="http://schemas.microsoft.com/office/drawing/2015/06/chart" xmlns:c15="http://schemas.microsoft.com/office/drawing/2012/chart">
                  <c:ext xmlns:c16="http://schemas.microsoft.com/office/drawing/2014/chart" uri="{C3380CC4-5D6E-409C-BE32-E72D297353CC}">
                    <c16:uniqueId val="{00000004-9E6A-4DA1-9542-E9FEDEAA5047}"/>
                  </c:ext>
                </c:extLst>
              </c15:ser>
            </c15:filteredLineSeries>
            <c15:filteredLineSeries>
              <c15:ser>
                <c:idx val="5"/>
                <c:order val="5"/>
                <c:tx>
                  <c:strRef>
                    <c:extLst xmlns:c15="http://schemas.microsoft.com/office/drawing/2012/chart">
                      <c:ext xmlns:c15="http://schemas.microsoft.com/office/drawing/2012/chart" uri="{02D57815-91ED-43cb-92C2-25804820EDAC}">
                        <c15:formulaRef>
                          <c15:sqref>'FIRM 03'!$A$93</c15:sqref>
                        </c15:formulaRef>
                      </c:ext>
                    </c:extLst>
                    <c:strCache>
                      <c:ptCount val="1"/>
                    </c:strCache>
                  </c:strRef>
                </c:tx>
                <c:spPr>
                  <a:ln w="34925" cap="rnd">
                    <a:solidFill>
                      <a:schemeClr val="accent6"/>
                    </a:solidFill>
                    <a:round/>
                  </a:ln>
                  <a:effectLst>
                    <a:outerShdw blurRad="57150" dist="19050" dir="5400000" algn="ctr" rotWithShape="0">
                      <a:srgbClr val="000000">
                        <a:alpha val="63000"/>
                      </a:srgbClr>
                    </a:outerShdw>
                  </a:effectLst>
                </c:spPr>
                <c:marker>
                  <c:symbol val="none"/>
                </c:marker>
                <c:cat>
                  <c:numRef>
                    <c:extLst xmlns:c15="http://schemas.microsoft.com/office/drawing/2012/chart">
                      <c:ext xmlns:c15="http://schemas.microsoft.com/office/drawing/2012/chart" uri="{02D57815-91ED-43cb-92C2-25804820EDAC}">
                        <c15:formulaRef>
                          <c15:sqref>'FIRM 03'!$B$87:$D$87</c15:sqref>
                        </c15:formulaRef>
                      </c:ext>
                    </c:extLst>
                    <c:numCache>
                      <c:formatCode>General</c:formatCode>
                      <c:ptCount val="3"/>
                      <c:pt idx="0">
                        <c:v>2019</c:v>
                      </c:pt>
                      <c:pt idx="1">
                        <c:v>2020</c:v>
                      </c:pt>
                      <c:pt idx="2">
                        <c:v>2021</c:v>
                      </c:pt>
                    </c:numCache>
                  </c:numRef>
                </c:cat>
                <c:val>
                  <c:numRef>
                    <c:extLst xmlns:c15="http://schemas.microsoft.com/office/drawing/2012/chart">
                      <c:ext xmlns:c15="http://schemas.microsoft.com/office/drawing/2012/chart" uri="{02D57815-91ED-43cb-92C2-25804820EDAC}">
                        <c15:formulaRef>
                          <c15:sqref>'FIRM 03'!$B$93:$D$93</c15:sqref>
                        </c15:formulaRef>
                      </c:ext>
                    </c:extLst>
                    <c:numCache>
                      <c:formatCode>0.00</c:formatCode>
                      <c:ptCount val="3"/>
                    </c:numCache>
                  </c:numRef>
                </c:val>
                <c:smooth val="0"/>
                <c:extLst xmlns:c16r2="http://schemas.microsoft.com/office/drawing/2015/06/chart" xmlns:c15="http://schemas.microsoft.com/office/drawing/2012/chart">
                  <c:ext xmlns:c16="http://schemas.microsoft.com/office/drawing/2014/chart" uri="{C3380CC4-5D6E-409C-BE32-E72D297353CC}">
                    <c16:uniqueId val="{00000005-9E6A-4DA1-9542-E9FEDEAA5047}"/>
                  </c:ext>
                </c:extLst>
              </c15:ser>
            </c15:filteredLineSeries>
            <c15:filteredLineSeries>
              <c15:ser>
                <c:idx val="7"/>
                <c:order val="7"/>
                <c:tx>
                  <c:strRef>
                    <c:extLst xmlns:c15="http://schemas.microsoft.com/office/drawing/2012/chart">
                      <c:ext xmlns:c15="http://schemas.microsoft.com/office/drawing/2012/chart" uri="{02D57815-91ED-43cb-92C2-25804820EDAC}">
                        <c15:formulaRef>
                          <c15:sqref>'FIRM 03'!$A$95</c15:sqref>
                        </c15:formulaRef>
                      </c:ext>
                    </c:extLst>
                    <c:strCache>
                      <c:ptCount val="1"/>
                    </c:strCache>
                  </c:strRef>
                </c:tx>
                <c:spPr>
                  <a:ln w="34925" cap="rnd">
                    <a:solidFill>
                      <a:schemeClr val="accent2">
                        <a:lumMod val="60000"/>
                      </a:schemeClr>
                    </a:solidFill>
                    <a:round/>
                  </a:ln>
                  <a:effectLst>
                    <a:outerShdw blurRad="57150" dist="19050" dir="5400000" algn="ctr" rotWithShape="0">
                      <a:srgbClr val="000000">
                        <a:alpha val="63000"/>
                      </a:srgbClr>
                    </a:outerShdw>
                  </a:effectLst>
                </c:spPr>
                <c:marker>
                  <c:symbol val="none"/>
                </c:marker>
                <c:cat>
                  <c:numRef>
                    <c:extLst xmlns:c15="http://schemas.microsoft.com/office/drawing/2012/chart">
                      <c:ext xmlns:c15="http://schemas.microsoft.com/office/drawing/2012/chart" uri="{02D57815-91ED-43cb-92C2-25804820EDAC}">
                        <c15:formulaRef>
                          <c15:sqref>'FIRM 03'!$B$87:$D$87</c15:sqref>
                        </c15:formulaRef>
                      </c:ext>
                    </c:extLst>
                    <c:numCache>
                      <c:formatCode>General</c:formatCode>
                      <c:ptCount val="3"/>
                      <c:pt idx="0">
                        <c:v>2019</c:v>
                      </c:pt>
                      <c:pt idx="1">
                        <c:v>2020</c:v>
                      </c:pt>
                      <c:pt idx="2">
                        <c:v>2021</c:v>
                      </c:pt>
                    </c:numCache>
                  </c:numRef>
                </c:cat>
                <c:val>
                  <c:numRef>
                    <c:extLst xmlns:c15="http://schemas.microsoft.com/office/drawing/2012/chart">
                      <c:ext xmlns:c15="http://schemas.microsoft.com/office/drawing/2012/chart" uri="{02D57815-91ED-43cb-92C2-25804820EDAC}">
                        <c15:formulaRef>
                          <c15:sqref>'FIRM 03'!$B$95:$D$95</c15:sqref>
                        </c15:formulaRef>
                      </c:ext>
                    </c:extLst>
                    <c:numCache>
                      <c:formatCode>0.00</c:formatCode>
                      <c:ptCount val="3"/>
                    </c:numCache>
                  </c:numRef>
                </c:val>
                <c:smooth val="0"/>
                <c:extLst xmlns:c16r2="http://schemas.microsoft.com/office/drawing/2015/06/chart" xmlns:c15="http://schemas.microsoft.com/office/drawing/2012/chart">
                  <c:ext xmlns:c16="http://schemas.microsoft.com/office/drawing/2014/chart" uri="{C3380CC4-5D6E-409C-BE32-E72D297353CC}">
                    <c16:uniqueId val="{00000007-9E6A-4DA1-9542-E9FEDEAA5047}"/>
                  </c:ext>
                </c:extLst>
              </c15:ser>
            </c15:filteredLineSeries>
            <c15:filteredLineSeries>
              <c15:ser>
                <c:idx val="8"/>
                <c:order val="8"/>
                <c:tx>
                  <c:strRef>
                    <c:extLst xmlns:c15="http://schemas.microsoft.com/office/drawing/2012/chart">
                      <c:ext xmlns:c15="http://schemas.microsoft.com/office/drawing/2012/chart" uri="{02D57815-91ED-43cb-92C2-25804820EDAC}">
                        <c15:formulaRef>
                          <c15:sqref>'FIRM 03'!$A$96</c15:sqref>
                        </c15:formulaRef>
                      </c:ext>
                    </c:extLst>
                    <c:strCache>
                      <c:ptCount val="1"/>
                    </c:strCache>
                  </c:strRef>
                </c:tx>
                <c:spPr>
                  <a:ln w="34925" cap="rnd">
                    <a:solidFill>
                      <a:schemeClr val="accent3">
                        <a:lumMod val="60000"/>
                      </a:schemeClr>
                    </a:solidFill>
                    <a:round/>
                  </a:ln>
                  <a:effectLst>
                    <a:outerShdw blurRad="57150" dist="19050" dir="5400000" algn="ctr" rotWithShape="0">
                      <a:srgbClr val="000000">
                        <a:alpha val="63000"/>
                      </a:srgbClr>
                    </a:outerShdw>
                  </a:effectLst>
                </c:spPr>
                <c:marker>
                  <c:symbol val="none"/>
                </c:marker>
                <c:cat>
                  <c:numRef>
                    <c:extLst xmlns:c15="http://schemas.microsoft.com/office/drawing/2012/chart">
                      <c:ext xmlns:c15="http://schemas.microsoft.com/office/drawing/2012/chart" uri="{02D57815-91ED-43cb-92C2-25804820EDAC}">
                        <c15:formulaRef>
                          <c15:sqref>'FIRM 03'!$B$87:$D$87</c15:sqref>
                        </c15:formulaRef>
                      </c:ext>
                    </c:extLst>
                    <c:numCache>
                      <c:formatCode>General</c:formatCode>
                      <c:ptCount val="3"/>
                      <c:pt idx="0">
                        <c:v>2019</c:v>
                      </c:pt>
                      <c:pt idx="1">
                        <c:v>2020</c:v>
                      </c:pt>
                      <c:pt idx="2">
                        <c:v>2021</c:v>
                      </c:pt>
                    </c:numCache>
                  </c:numRef>
                </c:cat>
                <c:val>
                  <c:numRef>
                    <c:extLst xmlns:c15="http://schemas.microsoft.com/office/drawing/2012/chart">
                      <c:ext xmlns:c15="http://schemas.microsoft.com/office/drawing/2012/chart" uri="{02D57815-91ED-43cb-92C2-25804820EDAC}">
                        <c15:formulaRef>
                          <c15:sqref>'FIRM 03'!$B$96:$D$96</c15:sqref>
                        </c15:formulaRef>
                      </c:ext>
                    </c:extLst>
                    <c:numCache>
                      <c:formatCode>0.00</c:formatCode>
                      <c:ptCount val="3"/>
                    </c:numCache>
                  </c:numRef>
                </c:val>
                <c:smooth val="0"/>
                <c:extLst xmlns:c16r2="http://schemas.microsoft.com/office/drawing/2015/06/chart" xmlns:c15="http://schemas.microsoft.com/office/drawing/2012/chart">
                  <c:ext xmlns:c16="http://schemas.microsoft.com/office/drawing/2014/chart" uri="{C3380CC4-5D6E-409C-BE32-E72D297353CC}">
                    <c16:uniqueId val="{00000008-9E6A-4DA1-9542-E9FEDEAA5047}"/>
                  </c:ext>
                </c:extLst>
              </c15:ser>
            </c15:filteredLineSeries>
          </c:ext>
        </c:extLst>
      </c:lineChart>
      <c:catAx>
        <c:axId val="327325904"/>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27330608"/>
        <c:crosses val="autoZero"/>
        <c:auto val="1"/>
        <c:lblAlgn val="ctr"/>
        <c:lblOffset val="100"/>
        <c:noMultiLvlLbl val="0"/>
      </c:catAx>
      <c:valAx>
        <c:axId val="327330608"/>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2732590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DEBT MANAGEMENT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lineChart>
        <c:grouping val="standard"/>
        <c:varyColors val="0"/>
        <c:ser>
          <c:idx val="0"/>
          <c:order val="0"/>
          <c:tx>
            <c:strRef>
              <c:f>'FIRM 03'!$A$101</c:f>
              <c:strCache>
                <c:ptCount val="1"/>
                <c:pt idx="0">
                  <c:v>Total Debt to Total Capital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cat>
            <c:numRef>
              <c:f>'FIRM 03'!$B$100:$D$100</c:f>
              <c:numCache>
                <c:formatCode>General</c:formatCode>
                <c:ptCount val="3"/>
                <c:pt idx="0">
                  <c:v>2019</c:v>
                </c:pt>
                <c:pt idx="1">
                  <c:v>2020</c:v>
                </c:pt>
                <c:pt idx="2">
                  <c:v>2021</c:v>
                </c:pt>
              </c:numCache>
            </c:numRef>
          </c:cat>
          <c:val>
            <c:numRef>
              <c:f>'FIRM 03'!$B$101:$D$101</c:f>
              <c:numCache>
                <c:formatCode>0.00</c:formatCode>
                <c:ptCount val="3"/>
                <c:pt idx="0">
                  <c:v>7.7308935643525867E-2</c:v>
                </c:pt>
                <c:pt idx="1">
                  <c:v>0.15068649720695099</c:v>
                </c:pt>
                <c:pt idx="2">
                  <c:v>7.0076451031796008E-2</c:v>
                </c:pt>
              </c:numCache>
            </c:numRef>
          </c:val>
          <c:smooth val="0"/>
          <c:extLst xmlns:c16r2="http://schemas.microsoft.com/office/drawing/2015/06/chart">
            <c:ext xmlns:c16="http://schemas.microsoft.com/office/drawing/2014/chart" uri="{C3380CC4-5D6E-409C-BE32-E72D297353CC}">
              <c16:uniqueId val="{00000000-2DD7-478F-95D9-C718EC7FEA13}"/>
            </c:ext>
          </c:extLst>
        </c:ser>
        <c:ser>
          <c:idx val="3"/>
          <c:order val="3"/>
          <c:tx>
            <c:strRef>
              <c:f>'FIRM 03'!$A$104</c:f>
              <c:strCache>
                <c:ptCount val="1"/>
                <c:pt idx="0">
                  <c:v>Time Interest Earned</c:v>
                </c:pt>
              </c:strCache>
            </c:strRef>
          </c:tx>
          <c:spPr>
            <a:ln w="34925" cap="rnd">
              <a:solidFill>
                <a:schemeClr val="accent4"/>
              </a:solidFill>
              <a:round/>
            </a:ln>
            <a:effectLst>
              <a:outerShdw blurRad="57150" dist="19050" dir="5400000" algn="ctr" rotWithShape="0">
                <a:srgbClr val="000000">
                  <a:alpha val="63000"/>
                </a:srgbClr>
              </a:outerShdw>
            </a:effectLst>
          </c:spPr>
          <c:marker>
            <c:symbol val="none"/>
          </c:marker>
          <c:cat>
            <c:numRef>
              <c:f>'FIRM 03'!$B$100:$D$100</c:f>
              <c:numCache>
                <c:formatCode>General</c:formatCode>
                <c:ptCount val="3"/>
                <c:pt idx="0">
                  <c:v>2019</c:v>
                </c:pt>
                <c:pt idx="1">
                  <c:v>2020</c:v>
                </c:pt>
                <c:pt idx="2">
                  <c:v>2021</c:v>
                </c:pt>
              </c:numCache>
            </c:numRef>
          </c:cat>
          <c:val>
            <c:numRef>
              <c:f>'FIRM 03'!$B$104:$D$104</c:f>
              <c:numCache>
                <c:formatCode>0.00</c:formatCode>
                <c:ptCount val="3"/>
                <c:pt idx="0">
                  <c:v>0.49092236520561322</c:v>
                </c:pt>
                <c:pt idx="1">
                  <c:v>-0.7820210885609391</c:v>
                </c:pt>
                <c:pt idx="2">
                  <c:v>0.30025050291969874</c:v>
                </c:pt>
              </c:numCache>
            </c:numRef>
          </c:val>
          <c:smooth val="0"/>
          <c:extLst xmlns:c16r2="http://schemas.microsoft.com/office/drawing/2015/06/chart">
            <c:ext xmlns:c16="http://schemas.microsoft.com/office/drawing/2014/chart" uri="{C3380CC4-5D6E-409C-BE32-E72D297353CC}">
              <c16:uniqueId val="{00000003-2DD7-478F-95D9-C718EC7FEA13}"/>
            </c:ext>
          </c:extLst>
        </c:ser>
        <c:dLbls>
          <c:showLegendKey val="0"/>
          <c:showVal val="0"/>
          <c:showCatName val="0"/>
          <c:showSerName val="0"/>
          <c:showPercent val="0"/>
          <c:showBubbleSize val="0"/>
        </c:dLbls>
        <c:smooth val="0"/>
        <c:axId val="327331392"/>
        <c:axId val="327332176"/>
        <c:extLst>
          <c:ext xmlns:c15="http://schemas.microsoft.com/office/drawing/2012/chart" uri="{02D57815-91ED-43cb-92C2-25804820EDAC}">
            <c15:filteredLineSeries>
              <c15:ser>
                <c:idx val="1"/>
                <c:order val="1"/>
                <c:tx>
                  <c:strRef>
                    <c:extLst>
                      <c:ext uri="{02D57815-91ED-43cb-92C2-25804820EDAC}">
                        <c15:formulaRef>
                          <c15:sqref>'FIRM 03'!$A$102</c15:sqref>
                        </c15:formulaRef>
                      </c:ext>
                    </c:extLst>
                    <c:strCache>
                      <c:ptCount val="1"/>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cat>
                  <c:numRef>
                    <c:extLst>
                      <c:ext uri="{02D57815-91ED-43cb-92C2-25804820EDAC}">
                        <c15:formulaRef>
                          <c15:sqref>'FIRM 03'!$B$100:$D$100</c15:sqref>
                        </c15:formulaRef>
                      </c:ext>
                    </c:extLst>
                    <c:numCache>
                      <c:formatCode>General</c:formatCode>
                      <c:ptCount val="3"/>
                      <c:pt idx="0">
                        <c:v>2019</c:v>
                      </c:pt>
                      <c:pt idx="1">
                        <c:v>2020</c:v>
                      </c:pt>
                      <c:pt idx="2">
                        <c:v>2021</c:v>
                      </c:pt>
                    </c:numCache>
                  </c:numRef>
                </c:cat>
                <c:val>
                  <c:numRef>
                    <c:extLst>
                      <c:ext uri="{02D57815-91ED-43cb-92C2-25804820EDAC}">
                        <c15:formulaRef>
                          <c15:sqref>'FIRM 03'!$B$102:$D$102</c15:sqref>
                        </c15:formulaRef>
                      </c:ext>
                    </c:extLst>
                    <c:numCache>
                      <c:formatCode>0.00</c:formatCode>
                      <c:ptCount val="3"/>
                    </c:numCache>
                  </c:numRef>
                </c:val>
                <c:smooth val="0"/>
                <c:extLst xmlns:c16r2="http://schemas.microsoft.com/office/drawing/2015/06/chart">
                  <c:ext xmlns:c16="http://schemas.microsoft.com/office/drawing/2014/chart" uri="{C3380CC4-5D6E-409C-BE32-E72D297353CC}">
                    <c16:uniqueId val="{00000001-2DD7-478F-95D9-C718EC7FEA13}"/>
                  </c:ext>
                </c:extLst>
              </c15:ser>
            </c15:filteredLineSeries>
            <c15:filteredLineSeries>
              <c15:ser>
                <c:idx val="2"/>
                <c:order val="2"/>
                <c:tx>
                  <c:strRef>
                    <c:extLst xmlns:c15="http://schemas.microsoft.com/office/drawing/2012/chart">
                      <c:ext xmlns:c15="http://schemas.microsoft.com/office/drawing/2012/chart" uri="{02D57815-91ED-43cb-92C2-25804820EDAC}">
                        <c15:formulaRef>
                          <c15:sqref>'FIRM 03'!$A$103</c15:sqref>
                        </c15:formulaRef>
                      </c:ext>
                    </c:extLst>
                    <c:strCache>
                      <c:ptCount val="1"/>
                    </c:strCache>
                  </c:strRef>
                </c:tx>
                <c:spPr>
                  <a:ln w="34925" cap="rnd">
                    <a:solidFill>
                      <a:schemeClr val="accent3"/>
                    </a:solidFill>
                    <a:round/>
                  </a:ln>
                  <a:effectLst>
                    <a:outerShdw blurRad="57150" dist="19050" dir="5400000" algn="ctr" rotWithShape="0">
                      <a:srgbClr val="000000">
                        <a:alpha val="63000"/>
                      </a:srgbClr>
                    </a:outerShdw>
                  </a:effectLst>
                </c:spPr>
                <c:marker>
                  <c:symbol val="none"/>
                </c:marker>
                <c:cat>
                  <c:numRef>
                    <c:extLst xmlns:c15="http://schemas.microsoft.com/office/drawing/2012/chart">
                      <c:ext xmlns:c15="http://schemas.microsoft.com/office/drawing/2012/chart" uri="{02D57815-91ED-43cb-92C2-25804820EDAC}">
                        <c15:formulaRef>
                          <c15:sqref>'FIRM 03'!$B$100:$D$100</c15:sqref>
                        </c15:formulaRef>
                      </c:ext>
                    </c:extLst>
                    <c:numCache>
                      <c:formatCode>General</c:formatCode>
                      <c:ptCount val="3"/>
                      <c:pt idx="0">
                        <c:v>2019</c:v>
                      </c:pt>
                      <c:pt idx="1">
                        <c:v>2020</c:v>
                      </c:pt>
                      <c:pt idx="2">
                        <c:v>2021</c:v>
                      </c:pt>
                    </c:numCache>
                  </c:numRef>
                </c:cat>
                <c:val>
                  <c:numRef>
                    <c:extLst xmlns:c15="http://schemas.microsoft.com/office/drawing/2012/chart">
                      <c:ext xmlns:c15="http://schemas.microsoft.com/office/drawing/2012/chart" uri="{02D57815-91ED-43cb-92C2-25804820EDAC}">
                        <c15:formulaRef>
                          <c15:sqref>'FIRM 03'!$B$103:$D$103</c15:sqref>
                        </c15:formulaRef>
                      </c:ext>
                    </c:extLst>
                    <c:numCache>
                      <c:formatCode>0.00</c:formatCode>
                      <c:ptCount val="3"/>
                    </c:numCache>
                  </c:numRef>
                </c:val>
                <c:smooth val="0"/>
                <c:extLst xmlns:c16r2="http://schemas.microsoft.com/office/drawing/2015/06/chart" xmlns:c15="http://schemas.microsoft.com/office/drawing/2012/chart">
                  <c:ext xmlns:c16="http://schemas.microsoft.com/office/drawing/2014/chart" uri="{C3380CC4-5D6E-409C-BE32-E72D297353CC}">
                    <c16:uniqueId val="{00000002-2DD7-478F-95D9-C718EC7FEA13}"/>
                  </c:ext>
                </c:extLst>
              </c15:ser>
            </c15:filteredLineSeries>
          </c:ext>
        </c:extLst>
      </c:lineChart>
      <c:catAx>
        <c:axId val="327331392"/>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27332176"/>
        <c:crosses val="autoZero"/>
        <c:auto val="1"/>
        <c:lblAlgn val="ctr"/>
        <c:lblOffset val="100"/>
        <c:noMultiLvlLbl val="0"/>
      </c:catAx>
      <c:valAx>
        <c:axId val="327332176"/>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2733139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PROFITIBILITY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manualLayout>
          <c:layoutTarget val="inner"/>
          <c:xMode val="edge"/>
          <c:yMode val="edge"/>
          <c:x val="8.1949373224221231E-2"/>
          <c:y val="0.15218713450292398"/>
          <c:w val="0.88923595748959672"/>
          <c:h val="0.31623005019109451"/>
        </c:manualLayout>
      </c:layout>
      <c:lineChart>
        <c:grouping val="standard"/>
        <c:varyColors val="0"/>
        <c:ser>
          <c:idx val="0"/>
          <c:order val="0"/>
          <c:tx>
            <c:strRef>
              <c:f>'FIRM 03'!$A$108</c:f>
              <c:strCache>
                <c:ptCount val="1"/>
                <c:pt idx="0">
                  <c:v>Operating Margin</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cat>
            <c:numRef>
              <c:f>'FIRM 03'!$B$107:$D$107</c:f>
              <c:numCache>
                <c:formatCode>General</c:formatCode>
                <c:ptCount val="3"/>
                <c:pt idx="0">
                  <c:v>2019</c:v>
                </c:pt>
                <c:pt idx="1">
                  <c:v>2020</c:v>
                </c:pt>
                <c:pt idx="2">
                  <c:v>2021</c:v>
                </c:pt>
              </c:numCache>
            </c:numRef>
          </c:cat>
          <c:val>
            <c:numRef>
              <c:f>'FIRM 03'!$B$108:$D$108</c:f>
              <c:numCache>
                <c:formatCode>0%</c:formatCode>
                <c:ptCount val="3"/>
                <c:pt idx="0">
                  <c:v>2.6220648242348387E-2</c:v>
                </c:pt>
                <c:pt idx="1">
                  <c:v>-6.1346017681672284E-2</c:v>
                </c:pt>
                <c:pt idx="2">
                  <c:v>7.7305747368098306E-3</c:v>
                </c:pt>
              </c:numCache>
            </c:numRef>
          </c:val>
          <c:smooth val="0"/>
          <c:extLst xmlns:c16r2="http://schemas.microsoft.com/office/drawing/2015/06/chart">
            <c:ext xmlns:c16="http://schemas.microsoft.com/office/drawing/2014/chart" uri="{C3380CC4-5D6E-409C-BE32-E72D297353CC}">
              <c16:uniqueId val="{00000000-702C-40A8-AC90-FB0F9B840136}"/>
            </c:ext>
          </c:extLst>
        </c:ser>
        <c:ser>
          <c:idx val="3"/>
          <c:order val="3"/>
          <c:tx>
            <c:strRef>
              <c:f>'FIRM 03'!$A$111</c:f>
              <c:strCache>
                <c:ptCount val="1"/>
                <c:pt idx="0">
                  <c:v>Profit Margin</c:v>
                </c:pt>
              </c:strCache>
            </c:strRef>
          </c:tx>
          <c:spPr>
            <a:ln w="34925" cap="rnd">
              <a:solidFill>
                <a:schemeClr val="accent4"/>
              </a:solidFill>
              <a:round/>
            </a:ln>
            <a:effectLst>
              <a:outerShdw blurRad="57150" dist="19050" dir="5400000" algn="ctr" rotWithShape="0">
                <a:srgbClr val="000000">
                  <a:alpha val="63000"/>
                </a:srgbClr>
              </a:outerShdw>
            </a:effectLst>
          </c:spPr>
          <c:marker>
            <c:symbol val="none"/>
          </c:marker>
          <c:cat>
            <c:numRef>
              <c:f>'FIRM 03'!$B$107:$D$107</c:f>
              <c:numCache>
                <c:formatCode>General</c:formatCode>
                <c:ptCount val="3"/>
                <c:pt idx="0">
                  <c:v>2019</c:v>
                </c:pt>
                <c:pt idx="1">
                  <c:v>2020</c:v>
                </c:pt>
                <c:pt idx="2">
                  <c:v>2021</c:v>
                </c:pt>
              </c:numCache>
            </c:numRef>
          </c:cat>
          <c:val>
            <c:numRef>
              <c:f>'FIRM 03'!$B$111:$D$111</c:f>
              <c:numCache>
                <c:formatCode>0%</c:formatCode>
                <c:ptCount val="3"/>
                <c:pt idx="0">
                  <c:v>-4.5648651373836766E-2</c:v>
                </c:pt>
                <c:pt idx="1">
                  <c:v>-0.15578550927673743</c:v>
                </c:pt>
                <c:pt idx="2">
                  <c:v>-3.1569022949613348E-2</c:v>
                </c:pt>
              </c:numCache>
            </c:numRef>
          </c:val>
          <c:smooth val="0"/>
          <c:extLst xmlns:c16r2="http://schemas.microsoft.com/office/drawing/2015/06/chart">
            <c:ext xmlns:c16="http://schemas.microsoft.com/office/drawing/2014/chart" uri="{C3380CC4-5D6E-409C-BE32-E72D297353CC}">
              <c16:uniqueId val="{00000003-702C-40A8-AC90-FB0F9B840136}"/>
            </c:ext>
          </c:extLst>
        </c:ser>
        <c:ser>
          <c:idx val="6"/>
          <c:order val="6"/>
          <c:tx>
            <c:strRef>
              <c:f>'FIRM 03'!$A$114</c:f>
              <c:strCache>
                <c:ptCount val="1"/>
                <c:pt idx="0">
                  <c:v>Return On Total Assets</c:v>
                </c:pt>
              </c:strCache>
            </c:strRef>
          </c:tx>
          <c:spPr>
            <a:ln w="34925" cap="rnd">
              <a:solidFill>
                <a:schemeClr val="accent1">
                  <a:lumMod val="60000"/>
                </a:schemeClr>
              </a:solidFill>
              <a:round/>
            </a:ln>
            <a:effectLst>
              <a:outerShdw blurRad="57150" dist="19050" dir="5400000" algn="ctr" rotWithShape="0">
                <a:srgbClr val="000000">
                  <a:alpha val="63000"/>
                </a:srgbClr>
              </a:outerShdw>
            </a:effectLst>
          </c:spPr>
          <c:marker>
            <c:symbol val="none"/>
          </c:marker>
          <c:cat>
            <c:numRef>
              <c:f>'FIRM 03'!$B$107:$D$107</c:f>
              <c:numCache>
                <c:formatCode>General</c:formatCode>
                <c:ptCount val="3"/>
                <c:pt idx="0">
                  <c:v>2019</c:v>
                </c:pt>
                <c:pt idx="1">
                  <c:v>2020</c:v>
                </c:pt>
                <c:pt idx="2">
                  <c:v>2021</c:v>
                </c:pt>
              </c:numCache>
            </c:numRef>
          </c:cat>
          <c:val>
            <c:numRef>
              <c:f>'FIRM 03'!$B$114:$D$114</c:f>
              <c:numCache>
                <c:formatCode>0%</c:formatCode>
                <c:ptCount val="3"/>
                <c:pt idx="0">
                  <c:v>-6.1109565425736333E-2</c:v>
                </c:pt>
                <c:pt idx="1">
                  <c:v>-0.21730233187687961</c:v>
                </c:pt>
                <c:pt idx="2">
                  <c:v>-3.7188649834292285E-2</c:v>
                </c:pt>
              </c:numCache>
            </c:numRef>
          </c:val>
          <c:smooth val="0"/>
          <c:extLst xmlns:c16r2="http://schemas.microsoft.com/office/drawing/2015/06/chart">
            <c:ext xmlns:c16="http://schemas.microsoft.com/office/drawing/2014/chart" uri="{C3380CC4-5D6E-409C-BE32-E72D297353CC}">
              <c16:uniqueId val="{00000006-702C-40A8-AC90-FB0F9B840136}"/>
            </c:ext>
          </c:extLst>
        </c:ser>
        <c:ser>
          <c:idx val="9"/>
          <c:order val="9"/>
          <c:tx>
            <c:strRef>
              <c:f>'FIRM 03'!$A$117</c:f>
              <c:strCache>
                <c:ptCount val="1"/>
                <c:pt idx="0">
                  <c:v>Return On Common Equity</c:v>
                </c:pt>
              </c:strCache>
            </c:strRef>
          </c:tx>
          <c:spPr>
            <a:ln w="34925" cap="rnd">
              <a:solidFill>
                <a:schemeClr val="accent4">
                  <a:lumMod val="60000"/>
                </a:schemeClr>
              </a:solidFill>
              <a:round/>
            </a:ln>
            <a:effectLst>
              <a:outerShdw blurRad="57150" dist="19050" dir="5400000" algn="ctr" rotWithShape="0">
                <a:srgbClr val="000000">
                  <a:alpha val="63000"/>
                </a:srgbClr>
              </a:outerShdw>
            </a:effectLst>
          </c:spPr>
          <c:marker>
            <c:symbol val="none"/>
          </c:marker>
          <c:cat>
            <c:numRef>
              <c:f>'FIRM 03'!$B$107:$D$107</c:f>
              <c:numCache>
                <c:formatCode>General</c:formatCode>
                <c:ptCount val="3"/>
                <c:pt idx="0">
                  <c:v>2019</c:v>
                </c:pt>
                <c:pt idx="1">
                  <c:v>2020</c:v>
                </c:pt>
                <c:pt idx="2">
                  <c:v>2021</c:v>
                </c:pt>
              </c:numCache>
            </c:numRef>
          </c:cat>
          <c:val>
            <c:numRef>
              <c:f>'FIRM 03'!$B$117:$D$117</c:f>
              <c:numCache>
                <c:formatCode>0%</c:formatCode>
                <c:ptCount val="3"/>
                <c:pt idx="0">
                  <c:v>-0.24527975975814034</c:v>
                </c:pt>
                <c:pt idx="1">
                  <c:v>-1.2023816210750997</c:v>
                </c:pt>
                <c:pt idx="2">
                  <c:v>-6.6771678491498426E-2</c:v>
                </c:pt>
              </c:numCache>
            </c:numRef>
          </c:val>
          <c:smooth val="0"/>
          <c:extLst xmlns:c16r2="http://schemas.microsoft.com/office/drawing/2015/06/chart">
            <c:ext xmlns:c16="http://schemas.microsoft.com/office/drawing/2014/chart" uri="{C3380CC4-5D6E-409C-BE32-E72D297353CC}">
              <c16:uniqueId val="{00000009-702C-40A8-AC90-FB0F9B840136}"/>
            </c:ext>
          </c:extLst>
        </c:ser>
        <c:ser>
          <c:idx val="12"/>
          <c:order val="12"/>
          <c:tx>
            <c:strRef>
              <c:f>'FIRM 03'!$A$120</c:f>
              <c:strCache>
                <c:ptCount val="1"/>
                <c:pt idx="0">
                  <c:v>Return On Invested Capital</c:v>
                </c:pt>
              </c:strCache>
            </c:strRef>
          </c:tx>
          <c:spPr>
            <a:ln w="34925" cap="rnd">
              <a:solidFill>
                <a:schemeClr val="accent1">
                  <a:lumMod val="80000"/>
                  <a:lumOff val="20000"/>
                </a:schemeClr>
              </a:solidFill>
              <a:round/>
            </a:ln>
            <a:effectLst>
              <a:outerShdw blurRad="57150" dist="19050" dir="5400000" algn="ctr" rotWithShape="0">
                <a:srgbClr val="000000">
                  <a:alpha val="63000"/>
                </a:srgbClr>
              </a:outerShdw>
            </a:effectLst>
          </c:spPr>
          <c:marker>
            <c:symbol val="none"/>
          </c:marker>
          <c:cat>
            <c:numRef>
              <c:f>'FIRM 03'!$B$107:$D$107</c:f>
              <c:numCache>
                <c:formatCode>General</c:formatCode>
                <c:ptCount val="3"/>
                <c:pt idx="0">
                  <c:v>2019</c:v>
                </c:pt>
                <c:pt idx="1">
                  <c:v>2020</c:v>
                </c:pt>
                <c:pt idx="2">
                  <c:v>2021</c:v>
                </c:pt>
              </c:numCache>
            </c:numRef>
          </c:cat>
          <c:val>
            <c:numRef>
              <c:f>'FIRM 03'!$B$120:$D$120</c:f>
              <c:numCache>
                <c:formatCode>0%</c:formatCode>
                <c:ptCount val="3"/>
                <c:pt idx="0">
                  <c:v>4.1747772894991764E-2</c:v>
                </c:pt>
                <c:pt idx="1">
                  <c:v>-0.12914258863588587</c:v>
                </c:pt>
                <c:pt idx="2">
                  <c:v>4.883036763521296E-3</c:v>
                </c:pt>
              </c:numCache>
            </c:numRef>
          </c:val>
          <c:smooth val="0"/>
          <c:extLst xmlns:c16r2="http://schemas.microsoft.com/office/drawing/2015/06/chart">
            <c:ext xmlns:c16="http://schemas.microsoft.com/office/drawing/2014/chart" uri="{C3380CC4-5D6E-409C-BE32-E72D297353CC}">
              <c16:uniqueId val="{0000000C-702C-40A8-AC90-FB0F9B840136}"/>
            </c:ext>
          </c:extLst>
        </c:ser>
        <c:ser>
          <c:idx val="15"/>
          <c:order val="15"/>
          <c:tx>
            <c:strRef>
              <c:f>'FIRM 03'!$A$123</c:f>
              <c:strCache>
                <c:ptCount val="1"/>
                <c:pt idx="0">
                  <c:v>Basic Earning Power</c:v>
                </c:pt>
              </c:strCache>
            </c:strRef>
          </c:tx>
          <c:spPr>
            <a:ln w="34925" cap="rnd">
              <a:solidFill>
                <a:schemeClr val="accent4">
                  <a:lumMod val="80000"/>
                  <a:lumOff val="20000"/>
                </a:schemeClr>
              </a:solidFill>
              <a:round/>
            </a:ln>
            <a:effectLst>
              <a:outerShdw blurRad="57150" dist="19050" dir="5400000" algn="ctr" rotWithShape="0">
                <a:srgbClr val="000000">
                  <a:alpha val="63000"/>
                </a:srgbClr>
              </a:outerShdw>
            </a:effectLst>
          </c:spPr>
          <c:marker>
            <c:symbol val="none"/>
          </c:marker>
          <c:cat>
            <c:numRef>
              <c:f>'FIRM 03'!$B$107:$D$107</c:f>
              <c:numCache>
                <c:formatCode>General</c:formatCode>
                <c:ptCount val="3"/>
                <c:pt idx="0">
                  <c:v>2019</c:v>
                </c:pt>
                <c:pt idx="1">
                  <c:v>2020</c:v>
                </c:pt>
                <c:pt idx="2">
                  <c:v>2021</c:v>
                </c:pt>
              </c:numCache>
            </c:numRef>
          </c:cat>
          <c:val>
            <c:numRef>
              <c:f>'FIRM 03'!$B$123:$D$123</c:f>
              <c:numCache>
                <c:formatCode>0%</c:formatCode>
                <c:ptCount val="3"/>
                <c:pt idx="0">
                  <c:v>3.5101418575300428E-2</c:v>
                </c:pt>
                <c:pt idx="1">
                  <c:v>-8.557042792668948E-2</c:v>
                </c:pt>
                <c:pt idx="2">
                  <c:v>9.1067004944658317E-3</c:v>
                </c:pt>
              </c:numCache>
            </c:numRef>
          </c:val>
          <c:smooth val="0"/>
          <c:extLst xmlns:c16r2="http://schemas.microsoft.com/office/drawing/2015/06/chart">
            <c:ext xmlns:c16="http://schemas.microsoft.com/office/drawing/2014/chart" uri="{C3380CC4-5D6E-409C-BE32-E72D297353CC}">
              <c16:uniqueId val="{0000000F-702C-40A8-AC90-FB0F9B840136}"/>
            </c:ext>
          </c:extLst>
        </c:ser>
        <c:ser>
          <c:idx val="18"/>
          <c:order val="18"/>
          <c:tx>
            <c:strRef>
              <c:f>'FIRM 03'!$A$126</c:f>
              <c:strCache>
                <c:ptCount val="1"/>
                <c:pt idx="0">
                  <c:v>Book Value Per Share</c:v>
                </c:pt>
              </c:strCache>
            </c:strRef>
          </c:tx>
          <c:spPr>
            <a:ln w="34925" cap="rnd">
              <a:solidFill>
                <a:schemeClr val="accent1">
                  <a:lumMod val="80000"/>
                </a:schemeClr>
              </a:solidFill>
              <a:round/>
            </a:ln>
            <a:effectLst>
              <a:outerShdw blurRad="57150" dist="19050" dir="5400000" algn="ctr" rotWithShape="0">
                <a:srgbClr val="000000">
                  <a:alpha val="63000"/>
                </a:srgbClr>
              </a:outerShdw>
            </a:effectLst>
          </c:spPr>
          <c:marker>
            <c:symbol val="none"/>
          </c:marker>
          <c:cat>
            <c:numRef>
              <c:f>'FIRM 03'!$B$107:$D$107</c:f>
              <c:numCache>
                <c:formatCode>General</c:formatCode>
                <c:ptCount val="3"/>
                <c:pt idx="0">
                  <c:v>2019</c:v>
                </c:pt>
                <c:pt idx="1">
                  <c:v>2020</c:v>
                </c:pt>
                <c:pt idx="2">
                  <c:v>2021</c:v>
                </c:pt>
              </c:numCache>
            </c:numRef>
          </c:cat>
          <c:val>
            <c:numRef>
              <c:f>'FIRM 03'!$B$126:$D$126</c:f>
              <c:numCache>
                <c:formatCode>0.00</c:formatCode>
                <c:ptCount val="3"/>
                <c:pt idx="0">
                  <c:v>191.15279716525288</c:v>
                </c:pt>
                <c:pt idx="1">
                  <c:v>91.758187479866848</c:v>
                </c:pt>
                <c:pt idx="2">
                  <c:v>200.23229606269999</c:v>
                </c:pt>
              </c:numCache>
            </c:numRef>
          </c:val>
          <c:smooth val="0"/>
          <c:extLst xmlns:c16r2="http://schemas.microsoft.com/office/drawing/2015/06/chart">
            <c:ext xmlns:c16="http://schemas.microsoft.com/office/drawing/2014/chart" uri="{C3380CC4-5D6E-409C-BE32-E72D297353CC}">
              <c16:uniqueId val="{00000012-702C-40A8-AC90-FB0F9B840136}"/>
            </c:ext>
          </c:extLst>
        </c:ser>
        <c:ser>
          <c:idx val="22"/>
          <c:order val="22"/>
          <c:tx>
            <c:strRef>
              <c:f>'FIRM 03'!$A$130</c:f>
              <c:strCache>
                <c:ptCount val="1"/>
                <c:pt idx="0">
                  <c:v>Earning Per Share</c:v>
                </c:pt>
              </c:strCache>
            </c:strRef>
          </c:tx>
          <c:spPr>
            <a:ln w="34925" cap="rnd">
              <a:solidFill>
                <a:schemeClr val="accent5">
                  <a:lumMod val="80000"/>
                </a:schemeClr>
              </a:solidFill>
              <a:round/>
            </a:ln>
            <a:effectLst>
              <a:outerShdw blurRad="57150" dist="19050" dir="5400000" algn="ctr" rotWithShape="0">
                <a:srgbClr val="000000">
                  <a:alpha val="63000"/>
                </a:srgbClr>
              </a:outerShdw>
            </a:effectLst>
          </c:spPr>
          <c:marker>
            <c:symbol val="none"/>
          </c:marker>
          <c:cat>
            <c:numRef>
              <c:f>'FIRM 03'!$B$107:$D$107</c:f>
              <c:numCache>
                <c:formatCode>General</c:formatCode>
                <c:ptCount val="3"/>
                <c:pt idx="0">
                  <c:v>2019</c:v>
                </c:pt>
                <c:pt idx="1">
                  <c:v>2020</c:v>
                </c:pt>
                <c:pt idx="2">
                  <c:v>2021</c:v>
                </c:pt>
              </c:numCache>
            </c:numRef>
          </c:cat>
          <c:val>
            <c:numRef>
              <c:f>'FIRM 03'!$B$130:$D$130</c:f>
              <c:numCache>
                <c:formatCode>0.00</c:formatCode>
                <c:ptCount val="3"/>
                <c:pt idx="0">
                  <c:v>-46.885912165789755</c:v>
                </c:pt>
                <c:pt idx="1">
                  <c:v>-110.32835820895522</c:v>
                </c:pt>
                <c:pt idx="2">
                  <c:v>-13.369846496313128</c:v>
                </c:pt>
              </c:numCache>
            </c:numRef>
          </c:val>
          <c:smooth val="0"/>
          <c:extLst xmlns:c16r2="http://schemas.microsoft.com/office/drawing/2015/06/chart">
            <c:ext xmlns:c16="http://schemas.microsoft.com/office/drawing/2014/chart" uri="{C3380CC4-5D6E-409C-BE32-E72D297353CC}">
              <c16:uniqueId val="{00000016-702C-40A8-AC90-FB0F9B840136}"/>
            </c:ext>
          </c:extLst>
        </c:ser>
        <c:dLbls>
          <c:showLegendKey val="0"/>
          <c:showVal val="0"/>
          <c:showCatName val="0"/>
          <c:showSerName val="0"/>
          <c:showPercent val="0"/>
          <c:showBubbleSize val="0"/>
        </c:dLbls>
        <c:smooth val="0"/>
        <c:axId val="326542520"/>
        <c:axId val="326547224"/>
        <c:extLst>
          <c:ext xmlns:c15="http://schemas.microsoft.com/office/drawing/2012/chart" uri="{02D57815-91ED-43cb-92C2-25804820EDAC}">
            <c15:filteredLineSeries>
              <c15:ser>
                <c:idx val="1"/>
                <c:order val="1"/>
                <c:tx>
                  <c:strRef>
                    <c:extLst>
                      <c:ext uri="{02D57815-91ED-43cb-92C2-25804820EDAC}">
                        <c15:formulaRef>
                          <c15:sqref>'FIRM 03'!$A$109</c15:sqref>
                        </c15:formulaRef>
                      </c:ext>
                    </c:extLst>
                    <c:strCache>
                      <c:ptCount val="1"/>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cat>
                  <c:numRef>
                    <c:extLst>
                      <c:ext uri="{02D57815-91ED-43cb-92C2-25804820EDAC}">
                        <c15:formulaRef>
                          <c15:sqref>'FIRM 03'!$B$107:$D$107</c15:sqref>
                        </c15:formulaRef>
                      </c:ext>
                    </c:extLst>
                    <c:numCache>
                      <c:formatCode>General</c:formatCode>
                      <c:ptCount val="3"/>
                      <c:pt idx="0">
                        <c:v>2019</c:v>
                      </c:pt>
                      <c:pt idx="1">
                        <c:v>2020</c:v>
                      </c:pt>
                      <c:pt idx="2">
                        <c:v>2021</c:v>
                      </c:pt>
                    </c:numCache>
                  </c:numRef>
                </c:cat>
                <c:val>
                  <c:numRef>
                    <c:extLst>
                      <c:ext uri="{02D57815-91ED-43cb-92C2-25804820EDAC}">
                        <c15:formulaRef>
                          <c15:sqref>'FIRM 03'!$B$109:$D$109</c15:sqref>
                        </c15:formulaRef>
                      </c:ext>
                    </c:extLst>
                    <c:numCache>
                      <c:formatCode>0.00</c:formatCode>
                      <c:ptCount val="3"/>
                    </c:numCache>
                  </c:numRef>
                </c:val>
                <c:smooth val="0"/>
                <c:extLst xmlns:c16r2="http://schemas.microsoft.com/office/drawing/2015/06/chart">
                  <c:ext xmlns:c16="http://schemas.microsoft.com/office/drawing/2014/chart" uri="{C3380CC4-5D6E-409C-BE32-E72D297353CC}">
                    <c16:uniqueId val="{00000001-702C-40A8-AC90-FB0F9B840136}"/>
                  </c:ext>
                </c:extLst>
              </c15:ser>
            </c15:filteredLineSeries>
            <c15:filteredLineSeries>
              <c15:ser>
                <c:idx val="2"/>
                <c:order val="2"/>
                <c:tx>
                  <c:strRef>
                    <c:extLst xmlns:c15="http://schemas.microsoft.com/office/drawing/2012/chart">
                      <c:ext xmlns:c15="http://schemas.microsoft.com/office/drawing/2012/chart" uri="{02D57815-91ED-43cb-92C2-25804820EDAC}">
                        <c15:formulaRef>
                          <c15:sqref>'FIRM 03'!$A$110</c15:sqref>
                        </c15:formulaRef>
                      </c:ext>
                    </c:extLst>
                    <c:strCache>
                      <c:ptCount val="1"/>
                    </c:strCache>
                  </c:strRef>
                </c:tx>
                <c:spPr>
                  <a:ln w="34925" cap="rnd">
                    <a:solidFill>
                      <a:schemeClr val="accent3"/>
                    </a:solidFill>
                    <a:round/>
                  </a:ln>
                  <a:effectLst>
                    <a:outerShdw blurRad="57150" dist="19050" dir="5400000" algn="ctr" rotWithShape="0">
                      <a:srgbClr val="000000">
                        <a:alpha val="63000"/>
                      </a:srgbClr>
                    </a:outerShdw>
                  </a:effectLst>
                </c:spPr>
                <c:marker>
                  <c:symbol val="none"/>
                </c:marker>
                <c:cat>
                  <c:numRef>
                    <c:extLst xmlns:c15="http://schemas.microsoft.com/office/drawing/2012/chart">
                      <c:ext xmlns:c15="http://schemas.microsoft.com/office/drawing/2012/chart" uri="{02D57815-91ED-43cb-92C2-25804820EDAC}">
                        <c15:formulaRef>
                          <c15:sqref>'FIRM 03'!$B$107:$D$107</c15:sqref>
                        </c15:formulaRef>
                      </c:ext>
                    </c:extLst>
                    <c:numCache>
                      <c:formatCode>General</c:formatCode>
                      <c:ptCount val="3"/>
                      <c:pt idx="0">
                        <c:v>2019</c:v>
                      </c:pt>
                      <c:pt idx="1">
                        <c:v>2020</c:v>
                      </c:pt>
                      <c:pt idx="2">
                        <c:v>2021</c:v>
                      </c:pt>
                    </c:numCache>
                  </c:numRef>
                </c:cat>
                <c:val>
                  <c:numRef>
                    <c:extLst xmlns:c15="http://schemas.microsoft.com/office/drawing/2012/chart">
                      <c:ext xmlns:c15="http://schemas.microsoft.com/office/drawing/2012/chart" uri="{02D57815-91ED-43cb-92C2-25804820EDAC}">
                        <c15:formulaRef>
                          <c15:sqref>'FIRM 03'!$B$110:$D$110</c15:sqref>
                        </c15:formulaRef>
                      </c:ext>
                    </c:extLst>
                    <c:numCache>
                      <c:formatCode>0.00</c:formatCode>
                      <c:ptCount val="3"/>
                    </c:numCache>
                  </c:numRef>
                </c:val>
                <c:smooth val="0"/>
                <c:extLst xmlns:c16r2="http://schemas.microsoft.com/office/drawing/2015/06/chart" xmlns:c15="http://schemas.microsoft.com/office/drawing/2012/chart">
                  <c:ext xmlns:c16="http://schemas.microsoft.com/office/drawing/2014/chart" uri="{C3380CC4-5D6E-409C-BE32-E72D297353CC}">
                    <c16:uniqueId val="{00000002-702C-40A8-AC90-FB0F9B840136}"/>
                  </c:ext>
                </c:extLst>
              </c15:ser>
            </c15:filteredLineSeries>
            <c15:filteredLineSeries>
              <c15:ser>
                <c:idx val="4"/>
                <c:order val="4"/>
                <c:tx>
                  <c:strRef>
                    <c:extLst xmlns:c15="http://schemas.microsoft.com/office/drawing/2012/chart">
                      <c:ext xmlns:c15="http://schemas.microsoft.com/office/drawing/2012/chart" uri="{02D57815-91ED-43cb-92C2-25804820EDAC}">
                        <c15:formulaRef>
                          <c15:sqref>'FIRM 03'!$A$112</c15:sqref>
                        </c15:formulaRef>
                      </c:ext>
                    </c:extLst>
                    <c:strCache>
                      <c:ptCount val="1"/>
                    </c:strCache>
                  </c:strRef>
                </c:tx>
                <c:spPr>
                  <a:ln w="34925" cap="rnd">
                    <a:solidFill>
                      <a:schemeClr val="accent5"/>
                    </a:solidFill>
                    <a:round/>
                  </a:ln>
                  <a:effectLst>
                    <a:outerShdw blurRad="57150" dist="19050" dir="5400000" algn="ctr" rotWithShape="0">
                      <a:srgbClr val="000000">
                        <a:alpha val="63000"/>
                      </a:srgbClr>
                    </a:outerShdw>
                  </a:effectLst>
                </c:spPr>
                <c:marker>
                  <c:symbol val="none"/>
                </c:marker>
                <c:cat>
                  <c:numRef>
                    <c:extLst xmlns:c15="http://schemas.microsoft.com/office/drawing/2012/chart">
                      <c:ext xmlns:c15="http://schemas.microsoft.com/office/drawing/2012/chart" uri="{02D57815-91ED-43cb-92C2-25804820EDAC}">
                        <c15:formulaRef>
                          <c15:sqref>'FIRM 03'!$B$107:$D$107</c15:sqref>
                        </c15:formulaRef>
                      </c:ext>
                    </c:extLst>
                    <c:numCache>
                      <c:formatCode>General</c:formatCode>
                      <c:ptCount val="3"/>
                      <c:pt idx="0">
                        <c:v>2019</c:v>
                      </c:pt>
                      <c:pt idx="1">
                        <c:v>2020</c:v>
                      </c:pt>
                      <c:pt idx="2">
                        <c:v>2021</c:v>
                      </c:pt>
                    </c:numCache>
                  </c:numRef>
                </c:cat>
                <c:val>
                  <c:numRef>
                    <c:extLst xmlns:c15="http://schemas.microsoft.com/office/drawing/2012/chart">
                      <c:ext xmlns:c15="http://schemas.microsoft.com/office/drawing/2012/chart" uri="{02D57815-91ED-43cb-92C2-25804820EDAC}">
                        <c15:formulaRef>
                          <c15:sqref>'FIRM 03'!$B$112:$D$112</c15:sqref>
                        </c15:formulaRef>
                      </c:ext>
                    </c:extLst>
                    <c:numCache>
                      <c:formatCode>0.00</c:formatCode>
                      <c:ptCount val="3"/>
                    </c:numCache>
                  </c:numRef>
                </c:val>
                <c:smooth val="0"/>
                <c:extLst xmlns:c16r2="http://schemas.microsoft.com/office/drawing/2015/06/chart" xmlns:c15="http://schemas.microsoft.com/office/drawing/2012/chart">
                  <c:ext xmlns:c16="http://schemas.microsoft.com/office/drawing/2014/chart" uri="{C3380CC4-5D6E-409C-BE32-E72D297353CC}">
                    <c16:uniqueId val="{00000004-702C-40A8-AC90-FB0F9B840136}"/>
                  </c:ext>
                </c:extLst>
              </c15:ser>
            </c15:filteredLineSeries>
            <c15:filteredLineSeries>
              <c15:ser>
                <c:idx val="5"/>
                <c:order val="5"/>
                <c:tx>
                  <c:strRef>
                    <c:extLst xmlns:c15="http://schemas.microsoft.com/office/drawing/2012/chart">
                      <c:ext xmlns:c15="http://schemas.microsoft.com/office/drawing/2012/chart" uri="{02D57815-91ED-43cb-92C2-25804820EDAC}">
                        <c15:formulaRef>
                          <c15:sqref>'FIRM 03'!$A$113</c15:sqref>
                        </c15:formulaRef>
                      </c:ext>
                    </c:extLst>
                    <c:strCache>
                      <c:ptCount val="1"/>
                    </c:strCache>
                  </c:strRef>
                </c:tx>
                <c:spPr>
                  <a:ln w="34925" cap="rnd">
                    <a:solidFill>
                      <a:schemeClr val="accent6"/>
                    </a:solidFill>
                    <a:round/>
                  </a:ln>
                  <a:effectLst>
                    <a:outerShdw blurRad="57150" dist="19050" dir="5400000" algn="ctr" rotWithShape="0">
                      <a:srgbClr val="000000">
                        <a:alpha val="63000"/>
                      </a:srgbClr>
                    </a:outerShdw>
                  </a:effectLst>
                </c:spPr>
                <c:marker>
                  <c:symbol val="none"/>
                </c:marker>
                <c:cat>
                  <c:numRef>
                    <c:extLst xmlns:c15="http://schemas.microsoft.com/office/drawing/2012/chart">
                      <c:ext xmlns:c15="http://schemas.microsoft.com/office/drawing/2012/chart" uri="{02D57815-91ED-43cb-92C2-25804820EDAC}">
                        <c15:formulaRef>
                          <c15:sqref>'FIRM 03'!$B$107:$D$107</c15:sqref>
                        </c15:formulaRef>
                      </c:ext>
                    </c:extLst>
                    <c:numCache>
                      <c:formatCode>General</c:formatCode>
                      <c:ptCount val="3"/>
                      <c:pt idx="0">
                        <c:v>2019</c:v>
                      </c:pt>
                      <c:pt idx="1">
                        <c:v>2020</c:v>
                      </c:pt>
                      <c:pt idx="2">
                        <c:v>2021</c:v>
                      </c:pt>
                    </c:numCache>
                  </c:numRef>
                </c:cat>
                <c:val>
                  <c:numRef>
                    <c:extLst xmlns:c15="http://schemas.microsoft.com/office/drawing/2012/chart">
                      <c:ext xmlns:c15="http://schemas.microsoft.com/office/drawing/2012/chart" uri="{02D57815-91ED-43cb-92C2-25804820EDAC}">
                        <c15:formulaRef>
                          <c15:sqref>'FIRM 03'!$B$113:$D$113</c15:sqref>
                        </c15:formulaRef>
                      </c:ext>
                    </c:extLst>
                    <c:numCache>
                      <c:formatCode>0.00</c:formatCode>
                      <c:ptCount val="3"/>
                    </c:numCache>
                  </c:numRef>
                </c:val>
                <c:smooth val="0"/>
                <c:extLst xmlns:c16r2="http://schemas.microsoft.com/office/drawing/2015/06/chart" xmlns:c15="http://schemas.microsoft.com/office/drawing/2012/chart">
                  <c:ext xmlns:c16="http://schemas.microsoft.com/office/drawing/2014/chart" uri="{C3380CC4-5D6E-409C-BE32-E72D297353CC}">
                    <c16:uniqueId val="{00000005-702C-40A8-AC90-FB0F9B840136}"/>
                  </c:ext>
                </c:extLst>
              </c15:ser>
            </c15:filteredLineSeries>
            <c15:filteredLineSeries>
              <c15:ser>
                <c:idx val="7"/>
                <c:order val="7"/>
                <c:tx>
                  <c:strRef>
                    <c:extLst xmlns:c15="http://schemas.microsoft.com/office/drawing/2012/chart">
                      <c:ext xmlns:c15="http://schemas.microsoft.com/office/drawing/2012/chart" uri="{02D57815-91ED-43cb-92C2-25804820EDAC}">
                        <c15:formulaRef>
                          <c15:sqref>'FIRM 03'!$A$115</c15:sqref>
                        </c15:formulaRef>
                      </c:ext>
                    </c:extLst>
                    <c:strCache>
                      <c:ptCount val="1"/>
                    </c:strCache>
                  </c:strRef>
                </c:tx>
                <c:spPr>
                  <a:ln w="34925" cap="rnd">
                    <a:solidFill>
                      <a:schemeClr val="accent2">
                        <a:lumMod val="60000"/>
                      </a:schemeClr>
                    </a:solidFill>
                    <a:round/>
                  </a:ln>
                  <a:effectLst>
                    <a:outerShdw blurRad="57150" dist="19050" dir="5400000" algn="ctr" rotWithShape="0">
                      <a:srgbClr val="000000">
                        <a:alpha val="63000"/>
                      </a:srgbClr>
                    </a:outerShdw>
                  </a:effectLst>
                </c:spPr>
                <c:marker>
                  <c:symbol val="none"/>
                </c:marker>
                <c:cat>
                  <c:numRef>
                    <c:extLst xmlns:c15="http://schemas.microsoft.com/office/drawing/2012/chart">
                      <c:ext xmlns:c15="http://schemas.microsoft.com/office/drawing/2012/chart" uri="{02D57815-91ED-43cb-92C2-25804820EDAC}">
                        <c15:formulaRef>
                          <c15:sqref>'FIRM 03'!$B$107:$D$107</c15:sqref>
                        </c15:formulaRef>
                      </c:ext>
                    </c:extLst>
                    <c:numCache>
                      <c:formatCode>General</c:formatCode>
                      <c:ptCount val="3"/>
                      <c:pt idx="0">
                        <c:v>2019</c:v>
                      </c:pt>
                      <c:pt idx="1">
                        <c:v>2020</c:v>
                      </c:pt>
                      <c:pt idx="2">
                        <c:v>2021</c:v>
                      </c:pt>
                    </c:numCache>
                  </c:numRef>
                </c:cat>
                <c:val>
                  <c:numRef>
                    <c:extLst xmlns:c15="http://schemas.microsoft.com/office/drawing/2012/chart">
                      <c:ext xmlns:c15="http://schemas.microsoft.com/office/drawing/2012/chart" uri="{02D57815-91ED-43cb-92C2-25804820EDAC}">
                        <c15:formulaRef>
                          <c15:sqref>'FIRM 03'!$B$115:$D$115</c15:sqref>
                        </c15:formulaRef>
                      </c:ext>
                    </c:extLst>
                    <c:numCache>
                      <c:formatCode>0.00</c:formatCode>
                      <c:ptCount val="3"/>
                    </c:numCache>
                  </c:numRef>
                </c:val>
                <c:smooth val="0"/>
                <c:extLst xmlns:c16r2="http://schemas.microsoft.com/office/drawing/2015/06/chart" xmlns:c15="http://schemas.microsoft.com/office/drawing/2012/chart">
                  <c:ext xmlns:c16="http://schemas.microsoft.com/office/drawing/2014/chart" uri="{C3380CC4-5D6E-409C-BE32-E72D297353CC}">
                    <c16:uniqueId val="{00000007-702C-40A8-AC90-FB0F9B840136}"/>
                  </c:ext>
                </c:extLst>
              </c15:ser>
            </c15:filteredLineSeries>
            <c15:filteredLineSeries>
              <c15:ser>
                <c:idx val="8"/>
                <c:order val="8"/>
                <c:tx>
                  <c:strRef>
                    <c:extLst xmlns:c15="http://schemas.microsoft.com/office/drawing/2012/chart">
                      <c:ext xmlns:c15="http://schemas.microsoft.com/office/drawing/2012/chart" uri="{02D57815-91ED-43cb-92C2-25804820EDAC}">
                        <c15:formulaRef>
                          <c15:sqref>'FIRM 03'!$A$116</c15:sqref>
                        </c15:formulaRef>
                      </c:ext>
                    </c:extLst>
                    <c:strCache>
                      <c:ptCount val="1"/>
                    </c:strCache>
                  </c:strRef>
                </c:tx>
                <c:spPr>
                  <a:ln w="34925" cap="rnd">
                    <a:solidFill>
                      <a:schemeClr val="accent3">
                        <a:lumMod val="60000"/>
                      </a:schemeClr>
                    </a:solidFill>
                    <a:round/>
                  </a:ln>
                  <a:effectLst>
                    <a:outerShdw blurRad="57150" dist="19050" dir="5400000" algn="ctr" rotWithShape="0">
                      <a:srgbClr val="000000">
                        <a:alpha val="63000"/>
                      </a:srgbClr>
                    </a:outerShdw>
                  </a:effectLst>
                </c:spPr>
                <c:marker>
                  <c:symbol val="none"/>
                </c:marker>
                <c:cat>
                  <c:numRef>
                    <c:extLst xmlns:c15="http://schemas.microsoft.com/office/drawing/2012/chart">
                      <c:ext xmlns:c15="http://schemas.microsoft.com/office/drawing/2012/chart" uri="{02D57815-91ED-43cb-92C2-25804820EDAC}">
                        <c15:formulaRef>
                          <c15:sqref>'FIRM 03'!$B$107:$D$107</c15:sqref>
                        </c15:formulaRef>
                      </c:ext>
                    </c:extLst>
                    <c:numCache>
                      <c:formatCode>General</c:formatCode>
                      <c:ptCount val="3"/>
                      <c:pt idx="0">
                        <c:v>2019</c:v>
                      </c:pt>
                      <c:pt idx="1">
                        <c:v>2020</c:v>
                      </c:pt>
                      <c:pt idx="2">
                        <c:v>2021</c:v>
                      </c:pt>
                    </c:numCache>
                  </c:numRef>
                </c:cat>
                <c:val>
                  <c:numRef>
                    <c:extLst xmlns:c15="http://schemas.microsoft.com/office/drawing/2012/chart">
                      <c:ext xmlns:c15="http://schemas.microsoft.com/office/drawing/2012/chart" uri="{02D57815-91ED-43cb-92C2-25804820EDAC}">
                        <c15:formulaRef>
                          <c15:sqref>'FIRM 03'!$B$116:$D$116</c15:sqref>
                        </c15:formulaRef>
                      </c:ext>
                    </c:extLst>
                    <c:numCache>
                      <c:formatCode>0.00</c:formatCode>
                      <c:ptCount val="3"/>
                    </c:numCache>
                  </c:numRef>
                </c:val>
                <c:smooth val="0"/>
                <c:extLst xmlns:c16r2="http://schemas.microsoft.com/office/drawing/2015/06/chart" xmlns:c15="http://schemas.microsoft.com/office/drawing/2012/chart">
                  <c:ext xmlns:c16="http://schemas.microsoft.com/office/drawing/2014/chart" uri="{C3380CC4-5D6E-409C-BE32-E72D297353CC}">
                    <c16:uniqueId val="{00000008-702C-40A8-AC90-FB0F9B840136}"/>
                  </c:ext>
                </c:extLst>
              </c15:ser>
            </c15:filteredLineSeries>
            <c15:filteredLineSeries>
              <c15:ser>
                <c:idx val="10"/>
                <c:order val="10"/>
                <c:tx>
                  <c:strRef>
                    <c:extLst xmlns:c15="http://schemas.microsoft.com/office/drawing/2012/chart">
                      <c:ext xmlns:c15="http://schemas.microsoft.com/office/drawing/2012/chart" uri="{02D57815-91ED-43cb-92C2-25804820EDAC}">
                        <c15:formulaRef>
                          <c15:sqref>'FIRM 03'!$A$118</c15:sqref>
                        </c15:formulaRef>
                      </c:ext>
                    </c:extLst>
                    <c:strCache>
                      <c:ptCount val="1"/>
                    </c:strCache>
                  </c:strRef>
                </c:tx>
                <c:spPr>
                  <a:ln w="34925" cap="rnd">
                    <a:solidFill>
                      <a:schemeClr val="accent5">
                        <a:lumMod val="60000"/>
                      </a:schemeClr>
                    </a:solidFill>
                    <a:round/>
                  </a:ln>
                  <a:effectLst>
                    <a:outerShdw blurRad="57150" dist="19050" dir="5400000" algn="ctr" rotWithShape="0">
                      <a:srgbClr val="000000">
                        <a:alpha val="63000"/>
                      </a:srgbClr>
                    </a:outerShdw>
                  </a:effectLst>
                </c:spPr>
                <c:marker>
                  <c:symbol val="none"/>
                </c:marker>
                <c:cat>
                  <c:numRef>
                    <c:extLst xmlns:c15="http://schemas.microsoft.com/office/drawing/2012/chart">
                      <c:ext xmlns:c15="http://schemas.microsoft.com/office/drawing/2012/chart" uri="{02D57815-91ED-43cb-92C2-25804820EDAC}">
                        <c15:formulaRef>
                          <c15:sqref>'FIRM 03'!$B$107:$D$107</c15:sqref>
                        </c15:formulaRef>
                      </c:ext>
                    </c:extLst>
                    <c:numCache>
                      <c:formatCode>General</c:formatCode>
                      <c:ptCount val="3"/>
                      <c:pt idx="0">
                        <c:v>2019</c:v>
                      </c:pt>
                      <c:pt idx="1">
                        <c:v>2020</c:v>
                      </c:pt>
                      <c:pt idx="2">
                        <c:v>2021</c:v>
                      </c:pt>
                    </c:numCache>
                  </c:numRef>
                </c:cat>
                <c:val>
                  <c:numRef>
                    <c:extLst xmlns:c15="http://schemas.microsoft.com/office/drawing/2012/chart">
                      <c:ext xmlns:c15="http://schemas.microsoft.com/office/drawing/2012/chart" uri="{02D57815-91ED-43cb-92C2-25804820EDAC}">
                        <c15:formulaRef>
                          <c15:sqref>'FIRM 03'!$B$118:$D$118</c15:sqref>
                        </c15:formulaRef>
                      </c:ext>
                    </c:extLst>
                    <c:numCache>
                      <c:formatCode>0.00</c:formatCode>
                      <c:ptCount val="3"/>
                    </c:numCache>
                  </c:numRef>
                </c:val>
                <c:smooth val="0"/>
                <c:extLst xmlns:c16r2="http://schemas.microsoft.com/office/drawing/2015/06/chart" xmlns:c15="http://schemas.microsoft.com/office/drawing/2012/chart">
                  <c:ext xmlns:c16="http://schemas.microsoft.com/office/drawing/2014/chart" uri="{C3380CC4-5D6E-409C-BE32-E72D297353CC}">
                    <c16:uniqueId val="{0000000A-702C-40A8-AC90-FB0F9B840136}"/>
                  </c:ext>
                </c:extLst>
              </c15:ser>
            </c15:filteredLineSeries>
            <c15:filteredLineSeries>
              <c15:ser>
                <c:idx val="11"/>
                <c:order val="11"/>
                <c:tx>
                  <c:strRef>
                    <c:extLst xmlns:c15="http://schemas.microsoft.com/office/drawing/2012/chart">
                      <c:ext xmlns:c15="http://schemas.microsoft.com/office/drawing/2012/chart" uri="{02D57815-91ED-43cb-92C2-25804820EDAC}">
                        <c15:formulaRef>
                          <c15:sqref>'FIRM 03'!$A$119</c15:sqref>
                        </c15:formulaRef>
                      </c:ext>
                    </c:extLst>
                    <c:strCache>
                      <c:ptCount val="1"/>
                    </c:strCache>
                  </c:strRef>
                </c:tx>
                <c:spPr>
                  <a:ln w="34925" cap="rnd">
                    <a:solidFill>
                      <a:schemeClr val="accent6">
                        <a:lumMod val="60000"/>
                      </a:schemeClr>
                    </a:solidFill>
                    <a:round/>
                  </a:ln>
                  <a:effectLst>
                    <a:outerShdw blurRad="57150" dist="19050" dir="5400000" algn="ctr" rotWithShape="0">
                      <a:srgbClr val="000000">
                        <a:alpha val="63000"/>
                      </a:srgbClr>
                    </a:outerShdw>
                  </a:effectLst>
                </c:spPr>
                <c:marker>
                  <c:symbol val="none"/>
                </c:marker>
                <c:cat>
                  <c:numRef>
                    <c:extLst xmlns:c15="http://schemas.microsoft.com/office/drawing/2012/chart">
                      <c:ext xmlns:c15="http://schemas.microsoft.com/office/drawing/2012/chart" uri="{02D57815-91ED-43cb-92C2-25804820EDAC}">
                        <c15:formulaRef>
                          <c15:sqref>'FIRM 03'!$B$107:$D$107</c15:sqref>
                        </c15:formulaRef>
                      </c:ext>
                    </c:extLst>
                    <c:numCache>
                      <c:formatCode>General</c:formatCode>
                      <c:ptCount val="3"/>
                      <c:pt idx="0">
                        <c:v>2019</c:v>
                      </c:pt>
                      <c:pt idx="1">
                        <c:v>2020</c:v>
                      </c:pt>
                      <c:pt idx="2">
                        <c:v>2021</c:v>
                      </c:pt>
                    </c:numCache>
                  </c:numRef>
                </c:cat>
                <c:val>
                  <c:numRef>
                    <c:extLst xmlns:c15="http://schemas.microsoft.com/office/drawing/2012/chart">
                      <c:ext xmlns:c15="http://schemas.microsoft.com/office/drawing/2012/chart" uri="{02D57815-91ED-43cb-92C2-25804820EDAC}">
                        <c15:formulaRef>
                          <c15:sqref>'FIRM 03'!$B$119:$D$119</c15:sqref>
                        </c15:formulaRef>
                      </c:ext>
                    </c:extLst>
                    <c:numCache>
                      <c:formatCode>0.00</c:formatCode>
                      <c:ptCount val="3"/>
                    </c:numCache>
                  </c:numRef>
                </c:val>
                <c:smooth val="0"/>
                <c:extLst xmlns:c16r2="http://schemas.microsoft.com/office/drawing/2015/06/chart" xmlns:c15="http://schemas.microsoft.com/office/drawing/2012/chart">
                  <c:ext xmlns:c16="http://schemas.microsoft.com/office/drawing/2014/chart" uri="{C3380CC4-5D6E-409C-BE32-E72D297353CC}">
                    <c16:uniqueId val="{0000000B-702C-40A8-AC90-FB0F9B840136}"/>
                  </c:ext>
                </c:extLst>
              </c15:ser>
            </c15:filteredLineSeries>
            <c15:filteredLineSeries>
              <c15:ser>
                <c:idx val="13"/>
                <c:order val="13"/>
                <c:tx>
                  <c:strRef>
                    <c:extLst xmlns:c15="http://schemas.microsoft.com/office/drawing/2012/chart">
                      <c:ext xmlns:c15="http://schemas.microsoft.com/office/drawing/2012/chart" uri="{02D57815-91ED-43cb-92C2-25804820EDAC}">
                        <c15:formulaRef>
                          <c15:sqref>'FIRM 03'!$A$121</c15:sqref>
                        </c15:formulaRef>
                      </c:ext>
                    </c:extLst>
                    <c:strCache>
                      <c:ptCount val="1"/>
                    </c:strCache>
                  </c:strRef>
                </c:tx>
                <c:spPr>
                  <a:ln w="34925" cap="rnd">
                    <a:solidFill>
                      <a:schemeClr val="accent2">
                        <a:lumMod val="80000"/>
                        <a:lumOff val="20000"/>
                      </a:schemeClr>
                    </a:solidFill>
                    <a:round/>
                  </a:ln>
                  <a:effectLst>
                    <a:outerShdw blurRad="57150" dist="19050" dir="5400000" algn="ctr" rotWithShape="0">
                      <a:srgbClr val="000000">
                        <a:alpha val="63000"/>
                      </a:srgbClr>
                    </a:outerShdw>
                  </a:effectLst>
                </c:spPr>
                <c:marker>
                  <c:symbol val="none"/>
                </c:marker>
                <c:cat>
                  <c:numRef>
                    <c:extLst xmlns:c15="http://schemas.microsoft.com/office/drawing/2012/chart">
                      <c:ext xmlns:c15="http://schemas.microsoft.com/office/drawing/2012/chart" uri="{02D57815-91ED-43cb-92C2-25804820EDAC}">
                        <c15:formulaRef>
                          <c15:sqref>'FIRM 03'!$B$107:$D$107</c15:sqref>
                        </c15:formulaRef>
                      </c:ext>
                    </c:extLst>
                    <c:numCache>
                      <c:formatCode>General</c:formatCode>
                      <c:ptCount val="3"/>
                      <c:pt idx="0">
                        <c:v>2019</c:v>
                      </c:pt>
                      <c:pt idx="1">
                        <c:v>2020</c:v>
                      </c:pt>
                      <c:pt idx="2">
                        <c:v>2021</c:v>
                      </c:pt>
                    </c:numCache>
                  </c:numRef>
                </c:cat>
                <c:val>
                  <c:numRef>
                    <c:extLst xmlns:c15="http://schemas.microsoft.com/office/drawing/2012/chart">
                      <c:ext xmlns:c15="http://schemas.microsoft.com/office/drawing/2012/chart" uri="{02D57815-91ED-43cb-92C2-25804820EDAC}">
                        <c15:formulaRef>
                          <c15:sqref>'FIRM 03'!$B$121:$D$121</c15:sqref>
                        </c15:formulaRef>
                      </c:ext>
                    </c:extLst>
                    <c:numCache>
                      <c:formatCode>0.00</c:formatCode>
                      <c:ptCount val="3"/>
                    </c:numCache>
                  </c:numRef>
                </c:val>
                <c:smooth val="0"/>
                <c:extLst xmlns:c16r2="http://schemas.microsoft.com/office/drawing/2015/06/chart" xmlns:c15="http://schemas.microsoft.com/office/drawing/2012/chart">
                  <c:ext xmlns:c16="http://schemas.microsoft.com/office/drawing/2014/chart" uri="{C3380CC4-5D6E-409C-BE32-E72D297353CC}">
                    <c16:uniqueId val="{0000000D-702C-40A8-AC90-FB0F9B840136}"/>
                  </c:ext>
                </c:extLst>
              </c15:ser>
            </c15:filteredLineSeries>
            <c15:filteredLineSeries>
              <c15:ser>
                <c:idx val="14"/>
                <c:order val="14"/>
                <c:tx>
                  <c:strRef>
                    <c:extLst xmlns:c15="http://schemas.microsoft.com/office/drawing/2012/chart">
                      <c:ext xmlns:c15="http://schemas.microsoft.com/office/drawing/2012/chart" uri="{02D57815-91ED-43cb-92C2-25804820EDAC}">
                        <c15:formulaRef>
                          <c15:sqref>'FIRM 03'!$A$122</c15:sqref>
                        </c15:formulaRef>
                      </c:ext>
                    </c:extLst>
                    <c:strCache>
                      <c:ptCount val="1"/>
                    </c:strCache>
                  </c:strRef>
                </c:tx>
                <c:spPr>
                  <a:ln w="34925" cap="rnd">
                    <a:solidFill>
                      <a:schemeClr val="accent3">
                        <a:lumMod val="80000"/>
                        <a:lumOff val="20000"/>
                      </a:schemeClr>
                    </a:solidFill>
                    <a:round/>
                  </a:ln>
                  <a:effectLst>
                    <a:outerShdw blurRad="57150" dist="19050" dir="5400000" algn="ctr" rotWithShape="0">
                      <a:srgbClr val="000000">
                        <a:alpha val="63000"/>
                      </a:srgbClr>
                    </a:outerShdw>
                  </a:effectLst>
                </c:spPr>
                <c:marker>
                  <c:symbol val="none"/>
                </c:marker>
                <c:cat>
                  <c:numRef>
                    <c:extLst xmlns:c15="http://schemas.microsoft.com/office/drawing/2012/chart">
                      <c:ext xmlns:c15="http://schemas.microsoft.com/office/drawing/2012/chart" uri="{02D57815-91ED-43cb-92C2-25804820EDAC}">
                        <c15:formulaRef>
                          <c15:sqref>'FIRM 03'!$B$107:$D$107</c15:sqref>
                        </c15:formulaRef>
                      </c:ext>
                    </c:extLst>
                    <c:numCache>
                      <c:formatCode>General</c:formatCode>
                      <c:ptCount val="3"/>
                      <c:pt idx="0">
                        <c:v>2019</c:v>
                      </c:pt>
                      <c:pt idx="1">
                        <c:v>2020</c:v>
                      </c:pt>
                      <c:pt idx="2">
                        <c:v>2021</c:v>
                      </c:pt>
                    </c:numCache>
                  </c:numRef>
                </c:cat>
                <c:val>
                  <c:numRef>
                    <c:extLst xmlns:c15="http://schemas.microsoft.com/office/drawing/2012/chart">
                      <c:ext xmlns:c15="http://schemas.microsoft.com/office/drawing/2012/chart" uri="{02D57815-91ED-43cb-92C2-25804820EDAC}">
                        <c15:formulaRef>
                          <c15:sqref>'FIRM 03'!$B$122:$D$122</c15:sqref>
                        </c15:formulaRef>
                      </c:ext>
                    </c:extLst>
                    <c:numCache>
                      <c:formatCode>0.00</c:formatCode>
                      <c:ptCount val="3"/>
                    </c:numCache>
                  </c:numRef>
                </c:val>
                <c:smooth val="0"/>
                <c:extLst xmlns:c16r2="http://schemas.microsoft.com/office/drawing/2015/06/chart" xmlns:c15="http://schemas.microsoft.com/office/drawing/2012/chart">
                  <c:ext xmlns:c16="http://schemas.microsoft.com/office/drawing/2014/chart" uri="{C3380CC4-5D6E-409C-BE32-E72D297353CC}">
                    <c16:uniqueId val="{0000000E-702C-40A8-AC90-FB0F9B840136}"/>
                  </c:ext>
                </c:extLst>
              </c15:ser>
            </c15:filteredLineSeries>
            <c15:filteredLineSeries>
              <c15:ser>
                <c:idx val="16"/>
                <c:order val="16"/>
                <c:tx>
                  <c:strRef>
                    <c:extLst xmlns:c15="http://schemas.microsoft.com/office/drawing/2012/chart">
                      <c:ext xmlns:c15="http://schemas.microsoft.com/office/drawing/2012/chart" uri="{02D57815-91ED-43cb-92C2-25804820EDAC}">
                        <c15:formulaRef>
                          <c15:sqref>'FIRM 03'!$A$124</c15:sqref>
                        </c15:formulaRef>
                      </c:ext>
                    </c:extLst>
                    <c:strCache>
                      <c:ptCount val="1"/>
                    </c:strCache>
                  </c:strRef>
                </c:tx>
                <c:spPr>
                  <a:ln w="34925" cap="rnd">
                    <a:solidFill>
                      <a:schemeClr val="accent5">
                        <a:lumMod val="80000"/>
                        <a:lumOff val="20000"/>
                      </a:schemeClr>
                    </a:solidFill>
                    <a:round/>
                  </a:ln>
                  <a:effectLst>
                    <a:outerShdw blurRad="57150" dist="19050" dir="5400000" algn="ctr" rotWithShape="0">
                      <a:srgbClr val="000000">
                        <a:alpha val="63000"/>
                      </a:srgbClr>
                    </a:outerShdw>
                  </a:effectLst>
                </c:spPr>
                <c:marker>
                  <c:symbol val="none"/>
                </c:marker>
                <c:cat>
                  <c:numRef>
                    <c:extLst xmlns:c15="http://schemas.microsoft.com/office/drawing/2012/chart">
                      <c:ext xmlns:c15="http://schemas.microsoft.com/office/drawing/2012/chart" uri="{02D57815-91ED-43cb-92C2-25804820EDAC}">
                        <c15:formulaRef>
                          <c15:sqref>'FIRM 03'!$B$107:$D$107</c15:sqref>
                        </c15:formulaRef>
                      </c:ext>
                    </c:extLst>
                    <c:numCache>
                      <c:formatCode>General</c:formatCode>
                      <c:ptCount val="3"/>
                      <c:pt idx="0">
                        <c:v>2019</c:v>
                      </c:pt>
                      <c:pt idx="1">
                        <c:v>2020</c:v>
                      </c:pt>
                      <c:pt idx="2">
                        <c:v>2021</c:v>
                      </c:pt>
                    </c:numCache>
                  </c:numRef>
                </c:cat>
                <c:val>
                  <c:numRef>
                    <c:extLst xmlns:c15="http://schemas.microsoft.com/office/drawing/2012/chart">
                      <c:ext xmlns:c15="http://schemas.microsoft.com/office/drawing/2012/chart" uri="{02D57815-91ED-43cb-92C2-25804820EDAC}">
                        <c15:formulaRef>
                          <c15:sqref>'FIRM 03'!$B$124:$D$124</c15:sqref>
                        </c15:formulaRef>
                      </c:ext>
                    </c:extLst>
                    <c:numCache>
                      <c:formatCode>0.00</c:formatCode>
                      <c:ptCount val="3"/>
                    </c:numCache>
                  </c:numRef>
                </c:val>
                <c:smooth val="0"/>
                <c:extLst xmlns:c16r2="http://schemas.microsoft.com/office/drawing/2015/06/chart" xmlns:c15="http://schemas.microsoft.com/office/drawing/2012/chart">
                  <c:ext xmlns:c16="http://schemas.microsoft.com/office/drawing/2014/chart" uri="{C3380CC4-5D6E-409C-BE32-E72D297353CC}">
                    <c16:uniqueId val="{00000010-702C-40A8-AC90-FB0F9B840136}"/>
                  </c:ext>
                </c:extLst>
              </c15:ser>
            </c15:filteredLineSeries>
            <c15:filteredLineSeries>
              <c15:ser>
                <c:idx val="17"/>
                <c:order val="17"/>
                <c:tx>
                  <c:strRef>
                    <c:extLst xmlns:c15="http://schemas.microsoft.com/office/drawing/2012/chart">
                      <c:ext xmlns:c15="http://schemas.microsoft.com/office/drawing/2012/chart" uri="{02D57815-91ED-43cb-92C2-25804820EDAC}">
                        <c15:formulaRef>
                          <c15:sqref>'FIRM 03'!$A$125</c15:sqref>
                        </c15:formulaRef>
                      </c:ext>
                    </c:extLst>
                    <c:strCache>
                      <c:ptCount val="1"/>
                    </c:strCache>
                  </c:strRef>
                </c:tx>
                <c:spPr>
                  <a:ln w="34925" cap="rnd">
                    <a:solidFill>
                      <a:schemeClr val="accent6">
                        <a:lumMod val="80000"/>
                        <a:lumOff val="20000"/>
                      </a:schemeClr>
                    </a:solidFill>
                    <a:round/>
                  </a:ln>
                  <a:effectLst>
                    <a:outerShdw blurRad="57150" dist="19050" dir="5400000" algn="ctr" rotWithShape="0">
                      <a:srgbClr val="000000">
                        <a:alpha val="63000"/>
                      </a:srgbClr>
                    </a:outerShdw>
                  </a:effectLst>
                </c:spPr>
                <c:marker>
                  <c:symbol val="none"/>
                </c:marker>
                <c:cat>
                  <c:numRef>
                    <c:extLst xmlns:c15="http://schemas.microsoft.com/office/drawing/2012/chart">
                      <c:ext xmlns:c15="http://schemas.microsoft.com/office/drawing/2012/chart" uri="{02D57815-91ED-43cb-92C2-25804820EDAC}">
                        <c15:formulaRef>
                          <c15:sqref>'FIRM 03'!$B$107:$D$107</c15:sqref>
                        </c15:formulaRef>
                      </c:ext>
                    </c:extLst>
                    <c:numCache>
                      <c:formatCode>General</c:formatCode>
                      <c:ptCount val="3"/>
                      <c:pt idx="0">
                        <c:v>2019</c:v>
                      </c:pt>
                      <c:pt idx="1">
                        <c:v>2020</c:v>
                      </c:pt>
                      <c:pt idx="2">
                        <c:v>2021</c:v>
                      </c:pt>
                    </c:numCache>
                  </c:numRef>
                </c:cat>
                <c:val>
                  <c:numRef>
                    <c:extLst xmlns:c15="http://schemas.microsoft.com/office/drawing/2012/chart">
                      <c:ext xmlns:c15="http://schemas.microsoft.com/office/drawing/2012/chart" uri="{02D57815-91ED-43cb-92C2-25804820EDAC}">
                        <c15:formulaRef>
                          <c15:sqref>'FIRM 03'!$B$125:$D$125</c15:sqref>
                        </c15:formulaRef>
                      </c:ext>
                    </c:extLst>
                    <c:numCache>
                      <c:formatCode>0.00</c:formatCode>
                      <c:ptCount val="3"/>
                    </c:numCache>
                  </c:numRef>
                </c:val>
                <c:smooth val="0"/>
                <c:extLst xmlns:c16r2="http://schemas.microsoft.com/office/drawing/2015/06/chart" xmlns:c15="http://schemas.microsoft.com/office/drawing/2012/chart">
                  <c:ext xmlns:c16="http://schemas.microsoft.com/office/drawing/2014/chart" uri="{C3380CC4-5D6E-409C-BE32-E72D297353CC}">
                    <c16:uniqueId val="{00000011-702C-40A8-AC90-FB0F9B840136}"/>
                  </c:ext>
                </c:extLst>
              </c15:ser>
            </c15:filteredLineSeries>
            <c15:filteredLineSeries>
              <c15:ser>
                <c:idx val="19"/>
                <c:order val="19"/>
                <c:tx>
                  <c:strRef>
                    <c:extLst xmlns:c15="http://schemas.microsoft.com/office/drawing/2012/chart">
                      <c:ext xmlns:c15="http://schemas.microsoft.com/office/drawing/2012/chart" uri="{02D57815-91ED-43cb-92C2-25804820EDAC}">
                        <c15:formulaRef>
                          <c15:sqref>'FIRM 03'!$A$127</c15:sqref>
                        </c15:formulaRef>
                      </c:ext>
                    </c:extLst>
                    <c:strCache>
                      <c:ptCount val="1"/>
                    </c:strCache>
                  </c:strRef>
                </c:tx>
                <c:spPr>
                  <a:ln w="34925" cap="rnd">
                    <a:solidFill>
                      <a:schemeClr val="accent2">
                        <a:lumMod val="80000"/>
                      </a:schemeClr>
                    </a:solidFill>
                    <a:round/>
                  </a:ln>
                  <a:effectLst>
                    <a:outerShdw blurRad="57150" dist="19050" dir="5400000" algn="ctr" rotWithShape="0">
                      <a:srgbClr val="000000">
                        <a:alpha val="63000"/>
                      </a:srgbClr>
                    </a:outerShdw>
                  </a:effectLst>
                </c:spPr>
                <c:marker>
                  <c:symbol val="none"/>
                </c:marker>
                <c:cat>
                  <c:numRef>
                    <c:extLst xmlns:c15="http://schemas.microsoft.com/office/drawing/2012/chart">
                      <c:ext xmlns:c15="http://schemas.microsoft.com/office/drawing/2012/chart" uri="{02D57815-91ED-43cb-92C2-25804820EDAC}">
                        <c15:formulaRef>
                          <c15:sqref>'FIRM 03'!$B$107:$D$107</c15:sqref>
                        </c15:formulaRef>
                      </c:ext>
                    </c:extLst>
                    <c:numCache>
                      <c:formatCode>General</c:formatCode>
                      <c:ptCount val="3"/>
                      <c:pt idx="0">
                        <c:v>2019</c:v>
                      </c:pt>
                      <c:pt idx="1">
                        <c:v>2020</c:v>
                      </c:pt>
                      <c:pt idx="2">
                        <c:v>2021</c:v>
                      </c:pt>
                    </c:numCache>
                  </c:numRef>
                </c:cat>
                <c:val>
                  <c:numRef>
                    <c:extLst xmlns:c15="http://schemas.microsoft.com/office/drawing/2012/chart">
                      <c:ext xmlns:c15="http://schemas.microsoft.com/office/drawing/2012/chart" uri="{02D57815-91ED-43cb-92C2-25804820EDAC}">
                        <c15:formulaRef>
                          <c15:sqref>'FIRM 03'!$B$127:$D$127</c15:sqref>
                        </c15:formulaRef>
                      </c:ext>
                    </c:extLst>
                    <c:numCache>
                      <c:formatCode>0.00</c:formatCode>
                      <c:ptCount val="3"/>
                    </c:numCache>
                  </c:numRef>
                </c:val>
                <c:smooth val="0"/>
                <c:extLst xmlns:c16r2="http://schemas.microsoft.com/office/drawing/2015/06/chart" xmlns:c15="http://schemas.microsoft.com/office/drawing/2012/chart">
                  <c:ext xmlns:c16="http://schemas.microsoft.com/office/drawing/2014/chart" uri="{C3380CC4-5D6E-409C-BE32-E72D297353CC}">
                    <c16:uniqueId val="{00000013-702C-40A8-AC90-FB0F9B840136}"/>
                  </c:ext>
                </c:extLst>
              </c15:ser>
            </c15:filteredLineSeries>
            <c15:filteredLineSeries>
              <c15:ser>
                <c:idx val="20"/>
                <c:order val="20"/>
                <c:tx>
                  <c:strRef>
                    <c:extLst xmlns:c15="http://schemas.microsoft.com/office/drawing/2012/chart">
                      <c:ext xmlns:c15="http://schemas.microsoft.com/office/drawing/2012/chart" uri="{02D57815-91ED-43cb-92C2-25804820EDAC}">
                        <c15:formulaRef>
                          <c15:sqref>'FIRM 03'!$A$128</c15:sqref>
                        </c15:formulaRef>
                      </c:ext>
                    </c:extLst>
                    <c:strCache>
                      <c:ptCount val="1"/>
                    </c:strCache>
                  </c:strRef>
                </c:tx>
                <c:spPr>
                  <a:ln w="34925" cap="rnd">
                    <a:solidFill>
                      <a:schemeClr val="accent3">
                        <a:lumMod val="80000"/>
                      </a:schemeClr>
                    </a:solidFill>
                    <a:round/>
                  </a:ln>
                  <a:effectLst>
                    <a:outerShdw blurRad="57150" dist="19050" dir="5400000" algn="ctr" rotWithShape="0">
                      <a:srgbClr val="000000">
                        <a:alpha val="63000"/>
                      </a:srgbClr>
                    </a:outerShdw>
                  </a:effectLst>
                </c:spPr>
                <c:marker>
                  <c:symbol val="none"/>
                </c:marker>
                <c:cat>
                  <c:numRef>
                    <c:extLst xmlns:c15="http://schemas.microsoft.com/office/drawing/2012/chart">
                      <c:ext xmlns:c15="http://schemas.microsoft.com/office/drawing/2012/chart" uri="{02D57815-91ED-43cb-92C2-25804820EDAC}">
                        <c15:formulaRef>
                          <c15:sqref>'FIRM 03'!$B$107:$D$107</c15:sqref>
                        </c15:formulaRef>
                      </c:ext>
                    </c:extLst>
                    <c:numCache>
                      <c:formatCode>General</c:formatCode>
                      <c:ptCount val="3"/>
                      <c:pt idx="0">
                        <c:v>2019</c:v>
                      </c:pt>
                      <c:pt idx="1">
                        <c:v>2020</c:v>
                      </c:pt>
                      <c:pt idx="2">
                        <c:v>2021</c:v>
                      </c:pt>
                    </c:numCache>
                  </c:numRef>
                </c:cat>
                <c:val>
                  <c:numRef>
                    <c:extLst xmlns:c15="http://schemas.microsoft.com/office/drawing/2012/chart">
                      <c:ext xmlns:c15="http://schemas.microsoft.com/office/drawing/2012/chart" uri="{02D57815-91ED-43cb-92C2-25804820EDAC}">
                        <c15:formulaRef>
                          <c15:sqref>'FIRM 03'!$B$128:$D$128</c15:sqref>
                        </c15:formulaRef>
                      </c:ext>
                    </c:extLst>
                    <c:numCache>
                      <c:formatCode>0.00</c:formatCode>
                      <c:ptCount val="3"/>
                    </c:numCache>
                  </c:numRef>
                </c:val>
                <c:smooth val="0"/>
                <c:extLst xmlns:c16r2="http://schemas.microsoft.com/office/drawing/2015/06/chart" xmlns:c15="http://schemas.microsoft.com/office/drawing/2012/chart">
                  <c:ext xmlns:c16="http://schemas.microsoft.com/office/drawing/2014/chart" uri="{C3380CC4-5D6E-409C-BE32-E72D297353CC}">
                    <c16:uniqueId val="{00000014-702C-40A8-AC90-FB0F9B840136}"/>
                  </c:ext>
                </c:extLst>
              </c15:ser>
            </c15:filteredLineSeries>
            <c15:filteredLineSeries>
              <c15:ser>
                <c:idx val="21"/>
                <c:order val="21"/>
                <c:tx>
                  <c:strRef>
                    <c:extLst xmlns:c15="http://schemas.microsoft.com/office/drawing/2012/chart">
                      <c:ext xmlns:c15="http://schemas.microsoft.com/office/drawing/2012/chart" uri="{02D57815-91ED-43cb-92C2-25804820EDAC}">
                        <c15:formulaRef>
                          <c15:sqref>'FIRM 03'!$A$129</c15:sqref>
                        </c15:formulaRef>
                      </c:ext>
                    </c:extLst>
                    <c:strCache>
                      <c:ptCount val="1"/>
                    </c:strCache>
                  </c:strRef>
                </c:tx>
                <c:spPr>
                  <a:ln w="34925" cap="rnd">
                    <a:solidFill>
                      <a:schemeClr val="accent4">
                        <a:lumMod val="80000"/>
                      </a:schemeClr>
                    </a:solidFill>
                    <a:round/>
                  </a:ln>
                  <a:effectLst>
                    <a:outerShdw blurRad="57150" dist="19050" dir="5400000" algn="ctr" rotWithShape="0">
                      <a:srgbClr val="000000">
                        <a:alpha val="63000"/>
                      </a:srgbClr>
                    </a:outerShdw>
                  </a:effectLst>
                </c:spPr>
                <c:marker>
                  <c:symbol val="none"/>
                </c:marker>
                <c:cat>
                  <c:numRef>
                    <c:extLst xmlns:c15="http://schemas.microsoft.com/office/drawing/2012/chart">
                      <c:ext xmlns:c15="http://schemas.microsoft.com/office/drawing/2012/chart" uri="{02D57815-91ED-43cb-92C2-25804820EDAC}">
                        <c15:formulaRef>
                          <c15:sqref>'FIRM 03'!$B$107:$D$107</c15:sqref>
                        </c15:formulaRef>
                      </c:ext>
                    </c:extLst>
                    <c:numCache>
                      <c:formatCode>General</c:formatCode>
                      <c:ptCount val="3"/>
                      <c:pt idx="0">
                        <c:v>2019</c:v>
                      </c:pt>
                      <c:pt idx="1">
                        <c:v>2020</c:v>
                      </c:pt>
                      <c:pt idx="2">
                        <c:v>2021</c:v>
                      </c:pt>
                    </c:numCache>
                  </c:numRef>
                </c:cat>
                <c:val>
                  <c:numRef>
                    <c:extLst xmlns:c15="http://schemas.microsoft.com/office/drawing/2012/chart">
                      <c:ext xmlns:c15="http://schemas.microsoft.com/office/drawing/2012/chart" uri="{02D57815-91ED-43cb-92C2-25804820EDAC}">
                        <c15:formulaRef>
                          <c15:sqref>'FIRM 03'!$B$129:$D$129</c15:sqref>
                        </c15:formulaRef>
                      </c:ext>
                    </c:extLst>
                    <c:numCache>
                      <c:formatCode>0.00</c:formatCode>
                      <c:ptCount val="3"/>
                    </c:numCache>
                  </c:numRef>
                </c:val>
                <c:smooth val="0"/>
                <c:extLst xmlns:c16r2="http://schemas.microsoft.com/office/drawing/2015/06/chart" xmlns:c15="http://schemas.microsoft.com/office/drawing/2012/chart">
                  <c:ext xmlns:c16="http://schemas.microsoft.com/office/drawing/2014/chart" uri="{C3380CC4-5D6E-409C-BE32-E72D297353CC}">
                    <c16:uniqueId val="{00000015-702C-40A8-AC90-FB0F9B840136}"/>
                  </c:ext>
                </c:extLst>
              </c15:ser>
            </c15:filteredLineSeries>
          </c:ext>
        </c:extLst>
      </c:lineChart>
      <c:catAx>
        <c:axId val="326542520"/>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26547224"/>
        <c:crosses val="autoZero"/>
        <c:auto val="1"/>
        <c:lblAlgn val="ctr"/>
        <c:lblOffset val="100"/>
        <c:noMultiLvlLbl val="0"/>
      </c:catAx>
      <c:valAx>
        <c:axId val="326547224"/>
        <c:scaling>
          <c:orientation val="minMax"/>
        </c:scaling>
        <c:delete val="0"/>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26542520"/>
        <c:crosses val="autoZero"/>
        <c:crossBetween val="between"/>
      </c:valAx>
      <c:spPr>
        <a:noFill/>
        <a:ln>
          <a:noFill/>
        </a:ln>
        <a:effectLst/>
      </c:spPr>
    </c:plotArea>
    <c:legend>
      <c:legendPos val="b"/>
      <c:layout>
        <c:manualLayout>
          <c:xMode val="edge"/>
          <c:yMode val="edge"/>
          <c:x val="6.6317672962785346E-2"/>
          <c:y val="0.52455753557121154"/>
          <c:w val="0.86736465407442931"/>
          <c:h val="0.447372288990192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MARKET</a:t>
            </a:r>
            <a:r>
              <a:rPr lang="en-US" baseline="0"/>
              <a:t> VALUE</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lineChart>
        <c:grouping val="standard"/>
        <c:varyColors val="0"/>
        <c:ser>
          <c:idx val="0"/>
          <c:order val="0"/>
          <c:tx>
            <c:strRef>
              <c:f>'FIRM 03'!$A$135</c:f>
              <c:strCache>
                <c:ptCount val="1"/>
                <c:pt idx="0">
                  <c:v>Price/Earning (P/E)</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cat>
            <c:numRef>
              <c:f>'FIRM 03'!$B$134:$D$134</c:f>
              <c:numCache>
                <c:formatCode>General</c:formatCode>
                <c:ptCount val="3"/>
                <c:pt idx="0">
                  <c:v>2019</c:v>
                </c:pt>
                <c:pt idx="1">
                  <c:v>2020</c:v>
                </c:pt>
                <c:pt idx="2">
                  <c:v>2021</c:v>
                </c:pt>
              </c:numCache>
            </c:numRef>
          </c:cat>
          <c:val>
            <c:numRef>
              <c:f>'FIRM 03'!$B$135:$D$135</c:f>
              <c:numCache>
                <c:formatCode>0.00</c:formatCode>
                <c:ptCount val="3"/>
                <c:pt idx="0">
                  <c:v>-6.8519515811917371</c:v>
                </c:pt>
                <c:pt idx="1">
                  <c:v>-3.6678693181818183</c:v>
                </c:pt>
                <c:pt idx="2">
                  <c:v>-26.415411732467554</c:v>
                </c:pt>
              </c:numCache>
            </c:numRef>
          </c:val>
          <c:smooth val="0"/>
          <c:extLst xmlns:c16r2="http://schemas.microsoft.com/office/drawing/2015/06/chart">
            <c:ext xmlns:c16="http://schemas.microsoft.com/office/drawing/2014/chart" uri="{C3380CC4-5D6E-409C-BE32-E72D297353CC}">
              <c16:uniqueId val="{00000000-74B3-4DA5-AAFA-EF82E079CA5C}"/>
            </c:ext>
          </c:extLst>
        </c:ser>
        <c:ser>
          <c:idx val="3"/>
          <c:order val="3"/>
          <c:tx>
            <c:strRef>
              <c:f>'FIRM 03'!$A$138</c:f>
              <c:strCache>
                <c:ptCount val="1"/>
                <c:pt idx="0">
                  <c:v>Market/Book(M/B)</c:v>
                </c:pt>
              </c:strCache>
            </c:strRef>
          </c:tx>
          <c:spPr>
            <a:ln w="34925" cap="rnd">
              <a:solidFill>
                <a:schemeClr val="accent4"/>
              </a:solidFill>
              <a:round/>
            </a:ln>
            <a:effectLst>
              <a:outerShdw blurRad="57150" dist="19050" dir="5400000" algn="ctr" rotWithShape="0">
                <a:srgbClr val="000000">
                  <a:alpha val="63000"/>
                </a:srgbClr>
              </a:outerShdw>
            </a:effectLst>
          </c:spPr>
          <c:marker>
            <c:symbol val="none"/>
          </c:marker>
          <c:cat>
            <c:numRef>
              <c:f>'FIRM 03'!$B$134:$D$134</c:f>
              <c:numCache>
                <c:formatCode>General</c:formatCode>
                <c:ptCount val="3"/>
                <c:pt idx="0">
                  <c:v>2019</c:v>
                </c:pt>
                <c:pt idx="1">
                  <c:v>2020</c:v>
                </c:pt>
                <c:pt idx="2">
                  <c:v>2021</c:v>
                </c:pt>
              </c:numCache>
            </c:numRef>
          </c:cat>
          <c:val>
            <c:numRef>
              <c:f>'FIRM 03'!$B$138:$D$138</c:f>
              <c:numCache>
                <c:formatCode>0.00</c:formatCode>
                <c:ptCount val="3"/>
                <c:pt idx="0">
                  <c:v>1.6806450377091189</c:v>
                </c:pt>
                <c:pt idx="1">
                  <c:v>4.4101786566870755</c:v>
                </c:pt>
                <c:pt idx="2">
                  <c:v>1.7638013794208787</c:v>
                </c:pt>
              </c:numCache>
            </c:numRef>
          </c:val>
          <c:smooth val="0"/>
          <c:extLst xmlns:c16r2="http://schemas.microsoft.com/office/drawing/2015/06/chart">
            <c:ext xmlns:c16="http://schemas.microsoft.com/office/drawing/2014/chart" uri="{C3380CC4-5D6E-409C-BE32-E72D297353CC}">
              <c16:uniqueId val="{00000003-74B3-4DA5-AAFA-EF82E079CA5C}"/>
            </c:ext>
          </c:extLst>
        </c:ser>
        <c:dLbls>
          <c:showLegendKey val="0"/>
          <c:showVal val="0"/>
          <c:showCatName val="0"/>
          <c:showSerName val="0"/>
          <c:showPercent val="0"/>
          <c:showBubbleSize val="0"/>
        </c:dLbls>
        <c:smooth val="0"/>
        <c:axId val="326542128"/>
        <c:axId val="326547616"/>
        <c:extLst>
          <c:ext xmlns:c15="http://schemas.microsoft.com/office/drawing/2012/chart" uri="{02D57815-91ED-43cb-92C2-25804820EDAC}">
            <c15:filteredLineSeries>
              <c15:ser>
                <c:idx val="1"/>
                <c:order val="1"/>
                <c:tx>
                  <c:strRef>
                    <c:extLst>
                      <c:ext uri="{02D57815-91ED-43cb-92C2-25804820EDAC}">
                        <c15:formulaRef>
                          <c15:sqref>'FIRM 03'!$A$136</c15:sqref>
                        </c15:formulaRef>
                      </c:ext>
                    </c:extLst>
                    <c:strCache>
                      <c:ptCount val="1"/>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cat>
                  <c:numRef>
                    <c:extLst>
                      <c:ext uri="{02D57815-91ED-43cb-92C2-25804820EDAC}">
                        <c15:formulaRef>
                          <c15:sqref>'FIRM 03'!$B$134:$D$134</c15:sqref>
                        </c15:formulaRef>
                      </c:ext>
                    </c:extLst>
                    <c:numCache>
                      <c:formatCode>General</c:formatCode>
                      <c:ptCount val="3"/>
                      <c:pt idx="0">
                        <c:v>2019</c:v>
                      </c:pt>
                      <c:pt idx="1">
                        <c:v>2020</c:v>
                      </c:pt>
                      <c:pt idx="2">
                        <c:v>2021</c:v>
                      </c:pt>
                    </c:numCache>
                  </c:numRef>
                </c:cat>
                <c:val>
                  <c:numRef>
                    <c:extLst>
                      <c:ext uri="{02D57815-91ED-43cb-92C2-25804820EDAC}">
                        <c15:formulaRef>
                          <c15:sqref>'FIRM 03'!$B$136:$D$136</c15:sqref>
                        </c15:formulaRef>
                      </c:ext>
                    </c:extLst>
                    <c:numCache>
                      <c:formatCode>0.00</c:formatCode>
                      <c:ptCount val="3"/>
                    </c:numCache>
                  </c:numRef>
                </c:val>
                <c:smooth val="0"/>
                <c:extLst xmlns:c16r2="http://schemas.microsoft.com/office/drawing/2015/06/chart">
                  <c:ext xmlns:c16="http://schemas.microsoft.com/office/drawing/2014/chart" uri="{C3380CC4-5D6E-409C-BE32-E72D297353CC}">
                    <c16:uniqueId val="{00000001-74B3-4DA5-AAFA-EF82E079CA5C}"/>
                  </c:ext>
                </c:extLst>
              </c15:ser>
            </c15:filteredLineSeries>
            <c15:filteredLineSeries>
              <c15:ser>
                <c:idx val="2"/>
                <c:order val="2"/>
                <c:tx>
                  <c:strRef>
                    <c:extLst xmlns:c15="http://schemas.microsoft.com/office/drawing/2012/chart">
                      <c:ext xmlns:c15="http://schemas.microsoft.com/office/drawing/2012/chart" uri="{02D57815-91ED-43cb-92C2-25804820EDAC}">
                        <c15:formulaRef>
                          <c15:sqref>'FIRM 03'!$A$137</c15:sqref>
                        </c15:formulaRef>
                      </c:ext>
                    </c:extLst>
                    <c:strCache>
                      <c:ptCount val="1"/>
                    </c:strCache>
                  </c:strRef>
                </c:tx>
                <c:spPr>
                  <a:ln w="34925" cap="rnd">
                    <a:solidFill>
                      <a:schemeClr val="accent3"/>
                    </a:solidFill>
                    <a:round/>
                  </a:ln>
                  <a:effectLst>
                    <a:outerShdw blurRad="57150" dist="19050" dir="5400000" algn="ctr" rotWithShape="0">
                      <a:srgbClr val="000000">
                        <a:alpha val="63000"/>
                      </a:srgbClr>
                    </a:outerShdw>
                  </a:effectLst>
                </c:spPr>
                <c:marker>
                  <c:symbol val="none"/>
                </c:marker>
                <c:cat>
                  <c:numRef>
                    <c:extLst xmlns:c15="http://schemas.microsoft.com/office/drawing/2012/chart">
                      <c:ext xmlns:c15="http://schemas.microsoft.com/office/drawing/2012/chart" uri="{02D57815-91ED-43cb-92C2-25804820EDAC}">
                        <c15:formulaRef>
                          <c15:sqref>'FIRM 03'!$B$134:$D$134</c15:sqref>
                        </c15:formulaRef>
                      </c:ext>
                    </c:extLst>
                    <c:numCache>
                      <c:formatCode>General</c:formatCode>
                      <c:ptCount val="3"/>
                      <c:pt idx="0">
                        <c:v>2019</c:v>
                      </c:pt>
                      <c:pt idx="1">
                        <c:v>2020</c:v>
                      </c:pt>
                      <c:pt idx="2">
                        <c:v>2021</c:v>
                      </c:pt>
                    </c:numCache>
                  </c:numRef>
                </c:cat>
                <c:val>
                  <c:numRef>
                    <c:extLst xmlns:c15="http://schemas.microsoft.com/office/drawing/2012/chart">
                      <c:ext xmlns:c15="http://schemas.microsoft.com/office/drawing/2012/chart" uri="{02D57815-91ED-43cb-92C2-25804820EDAC}">
                        <c15:formulaRef>
                          <c15:sqref>'FIRM 03'!$B$137:$D$137</c15:sqref>
                        </c15:formulaRef>
                      </c:ext>
                    </c:extLst>
                    <c:numCache>
                      <c:formatCode>0.00</c:formatCode>
                      <c:ptCount val="3"/>
                    </c:numCache>
                  </c:numRef>
                </c:val>
                <c:smooth val="0"/>
                <c:extLst xmlns:c16r2="http://schemas.microsoft.com/office/drawing/2015/06/chart" xmlns:c15="http://schemas.microsoft.com/office/drawing/2012/chart">
                  <c:ext xmlns:c16="http://schemas.microsoft.com/office/drawing/2014/chart" uri="{C3380CC4-5D6E-409C-BE32-E72D297353CC}">
                    <c16:uniqueId val="{00000002-74B3-4DA5-AAFA-EF82E079CA5C}"/>
                  </c:ext>
                </c:extLst>
              </c15:ser>
            </c15:filteredLineSeries>
          </c:ext>
        </c:extLst>
      </c:lineChart>
      <c:catAx>
        <c:axId val="326542128"/>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26547616"/>
        <c:crosses val="autoZero"/>
        <c:auto val="1"/>
        <c:lblAlgn val="ctr"/>
        <c:lblOffset val="100"/>
        <c:noMultiLvlLbl val="0"/>
      </c:catAx>
      <c:valAx>
        <c:axId val="326547616"/>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2654212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LIQUIDITY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lineChart>
        <c:grouping val="standard"/>
        <c:varyColors val="0"/>
        <c:ser>
          <c:idx val="0"/>
          <c:order val="0"/>
          <c:tx>
            <c:strRef>
              <c:f>'FIRM 03'!$A$80</c:f>
              <c:strCache>
                <c:ptCount val="1"/>
                <c:pt idx="0">
                  <c:v>CURRENT RATIO</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cat>
            <c:numRef>
              <c:f>'FIRM 03'!$B$79:$D$79</c:f>
              <c:numCache>
                <c:formatCode>General</c:formatCode>
                <c:ptCount val="3"/>
                <c:pt idx="0">
                  <c:v>2019</c:v>
                </c:pt>
                <c:pt idx="1">
                  <c:v>2020</c:v>
                </c:pt>
                <c:pt idx="2">
                  <c:v>2021</c:v>
                </c:pt>
              </c:numCache>
            </c:numRef>
          </c:cat>
          <c:val>
            <c:numRef>
              <c:f>'FIRM 03'!$B$80:$D$80</c:f>
              <c:numCache>
                <c:formatCode>0.00</c:formatCode>
                <c:ptCount val="3"/>
                <c:pt idx="0">
                  <c:v>1.0645362564046033</c:v>
                </c:pt>
                <c:pt idx="1">
                  <c:v>0.77517834443758926</c:v>
                </c:pt>
                <c:pt idx="2">
                  <c:v>1.3231280823788334</c:v>
                </c:pt>
              </c:numCache>
            </c:numRef>
          </c:val>
          <c:smooth val="0"/>
          <c:extLst xmlns:c16r2="http://schemas.microsoft.com/office/drawing/2015/06/chart">
            <c:ext xmlns:c16="http://schemas.microsoft.com/office/drawing/2014/chart" uri="{C3380CC4-5D6E-409C-BE32-E72D297353CC}">
              <c16:uniqueId val="{00000000-4D88-4A43-907E-7D024EECAAE3}"/>
            </c:ext>
          </c:extLst>
        </c:ser>
        <c:ser>
          <c:idx val="3"/>
          <c:order val="3"/>
          <c:tx>
            <c:strRef>
              <c:f>'FIRM 03'!$A$83</c:f>
              <c:strCache>
                <c:ptCount val="1"/>
                <c:pt idx="0">
                  <c:v>QUICK RATIO</c:v>
                </c:pt>
              </c:strCache>
            </c:strRef>
          </c:tx>
          <c:spPr>
            <a:ln w="34925" cap="rnd">
              <a:solidFill>
                <a:schemeClr val="accent4"/>
              </a:solidFill>
              <a:round/>
            </a:ln>
            <a:effectLst>
              <a:outerShdw blurRad="57150" dist="19050" dir="5400000" algn="ctr" rotWithShape="0">
                <a:srgbClr val="000000">
                  <a:alpha val="63000"/>
                </a:srgbClr>
              </a:outerShdw>
            </a:effectLst>
          </c:spPr>
          <c:marker>
            <c:symbol val="none"/>
          </c:marker>
          <c:cat>
            <c:numRef>
              <c:f>'FIRM 03'!$B$79:$D$79</c:f>
              <c:numCache>
                <c:formatCode>General</c:formatCode>
                <c:ptCount val="3"/>
                <c:pt idx="0">
                  <c:v>2019</c:v>
                </c:pt>
                <c:pt idx="1">
                  <c:v>2020</c:v>
                </c:pt>
                <c:pt idx="2">
                  <c:v>2021</c:v>
                </c:pt>
              </c:numCache>
            </c:numRef>
          </c:cat>
          <c:val>
            <c:numRef>
              <c:f>'FIRM 03'!$B$83:$D$83</c:f>
              <c:numCache>
                <c:formatCode>0.00</c:formatCode>
                <c:ptCount val="3"/>
                <c:pt idx="0">
                  <c:v>0.29401003647448465</c:v>
                </c:pt>
                <c:pt idx="1">
                  <c:v>0.25962976679383537</c:v>
                </c:pt>
                <c:pt idx="2">
                  <c:v>0.65363620299121272</c:v>
                </c:pt>
              </c:numCache>
            </c:numRef>
          </c:val>
          <c:smooth val="0"/>
          <c:extLst xmlns:c16r2="http://schemas.microsoft.com/office/drawing/2015/06/chart">
            <c:ext xmlns:c16="http://schemas.microsoft.com/office/drawing/2014/chart" uri="{C3380CC4-5D6E-409C-BE32-E72D297353CC}">
              <c16:uniqueId val="{00000002-4D88-4A43-907E-7D024EECAAE3}"/>
            </c:ext>
          </c:extLst>
        </c:ser>
        <c:dLbls>
          <c:showLegendKey val="0"/>
          <c:showVal val="0"/>
          <c:showCatName val="0"/>
          <c:showSerName val="0"/>
          <c:showPercent val="0"/>
          <c:showBubbleSize val="0"/>
        </c:dLbls>
        <c:smooth val="0"/>
        <c:axId val="326548792"/>
        <c:axId val="326548008"/>
        <c:extLst xmlns:c16r2="http://schemas.microsoft.com/office/drawing/2015/06/chart">
          <c:ext xmlns:c15="http://schemas.microsoft.com/office/drawing/2012/chart" uri="{02D57815-91ED-43cb-92C2-25804820EDAC}">
            <c15:filteredLineSeries>
              <c15:ser>
                <c:idx val="1"/>
                <c:order val="1"/>
                <c:tx>
                  <c:strRef>
                    <c:extLst xmlns:c16r2="http://schemas.microsoft.com/office/drawing/2015/06/chart">
                      <c:ext uri="{02D57815-91ED-43cb-92C2-25804820EDAC}">
                        <c15:formulaRef>
                          <c15:sqref>'FIRM 03'!$A$81</c15:sqref>
                        </c15:formulaRef>
                      </c:ext>
                    </c:extLst>
                    <c:strCache>
                      <c:ptCount val="1"/>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cat>
                  <c:numRef>
                    <c:extLst xmlns:c16r2="http://schemas.microsoft.com/office/drawing/2015/06/chart">
                      <c:ext uri="{02D57815-91ED-43cb-92C2-25804820EDAC}">
                        <c15:formulaRef>
                          <c15:sqref>'FIRM 03'!$B$79:$D$79</c15:sqref>
                        </c15:formulaRef>
                      </c:ext>
                    </c:extLst>
                    <c:numCache>
                      <c:formatCode>General</c:formatCode>
                      <c:ptCount val="3"/>
                      <c:pt idx="0">
                        <c:v>2019</c:v>
                      </c:pt>
                      <c:pt idx="1">
                        <c:v>2020</c:v>
                      </c:pt>
                      <c:pt idx="2">
                        <c:v>2021</c:v>
                      </c:pt>
                    </c:numCache>
                  </c:numRef>
                </c:cat>
                <c:val>
                  <c:numRef>
                    <c:extLst xmlns:c16r2="http://schemas.microsoft.com/office/drawing/2015/06/chart">
                      <c:ext uri="{02D57815-91ED-43cb-92C2-25804820EDAC}">
                        <c15:formulaRef>
                          <c15:sqref>'FIRM 03'!$B$81:$D$81</c15:sqref>
                        </c15:formulaRef>
                      </c:ext>
                    </c:extLst>
                    <c:numCache>
                      <c:formatCode>General</c:formatCode>
                      <c:ptCount val="3"/>
                    </c:numCache>
                  </c:numRef>
                </c:val>
                <c:smooth val="0"/>
                <c:extLst xmlns:c16r2="http://schemas.microsoft.com/office/drawing/2015/06/chart">
                  <c:ext xmlns:c16="http://schemas.microsoft.com/office/drawing/2014/chart" uri="{C3380CC4-5D6E-409C-BE32-E72D297353CC}">
                    <c16:uniqueId val="{00000001-4D88-4A43-907E-7D024EECAAE3}"/>
                  </c:ext>
                </c:extLst>
              </c15:ser>
            </c15:filteredLineSeries>
            <c15:filteredLineSeries>
              <c15:ser>
                <c:idx val="2"/>
                <c:order val="2"/>
                <c:tx>
                  <c:strRef>
                    <c:extLst xmlns:c15="http://schemas.microsoft.com/office/drawing/2012/chart" xmlns:c16r2="http://schemas.microsoft.com/office/drawing/2015/06/chart">
                      <c:ext xmlns:c15="http://schemas.microsoft.com/office/drawing/2012/chart" uri="{02D57815-91ED-43cb-92C2-25804820EDAC}">
                        <c15:formulaRef>
                          <c15:sqref>'FIRM 03'!$A$82</c15:sqref>
                        </c15:formulaRef>
                      </c:ext>
                    </c:extLst>
                    <c:strCache>
                      <c:ptCount val="1"/>
                    </c:strCache>
                  </c:strRef>
                </c:tx>
                <c:spPr>
                  <a:ln w="34925" cap="rnd">
                    <a:solidFill>
                      <a:schemeClr val="accent3"/>
                    </a:solidFill>
                    <a:round/>
                  </a:ln>
                  <a:effectLst>
                    <a:outerShdw blurRad="57150" dist="19050" dir="5400000" algn="ctr" rotWithShape="0">
                      <a:srgbClr val="000000">
                        <a:alpha val="63000"/>
                      </a:srgbClr>
                    </a:outerShdw>
                  </a:effectLst>
                </c:spPr>
                <c:marker>
                  <c:symbol val="none"/>
                </c:marker>
                <c:cat>
                  <c:numRef>
                    <c:extLst xmlns:c15="http://schemas.microsoft.com/office/drawing/2012/chart" xmlns:c16r2="http://schemas.microsoft.com/office/drawing/2015/06/chart">
                      <c:ext xmlns:c15="http://schemas.microsoft.com/office/drawing/2012/chart" uri="{02D57815-91ED-43cb-92C2-25804820EDAC}">
                        <c15:formulaRef>
                          <c15:sqref>'FIRM 03'!$B$79:$D$79</c15:sqref>
                        </c15:formulaRef>
                      </c:ext>
                    </c:extLst>
                    <c:numCache>
                      <c:formatCode>General</c:formatCode>
                      <c:ptCount val="3"/>
                      <c:pt idx="0">
                        <c:v>2019</c:v>
                      </c:pt>
                      <c:pt idx="1">
                        <c:v>2020</c:v>
                      </c:pt>
                      <c:pt idx="2">
                        <c:v>2021</c:v>
                      </c:pt>
                    </c:numCache>
                  </c:numRef>
                </c:cat>
                <c:val>
                  <c:numRef>
                    <c:extLst xmlns:c15="http://schemas.microsoft.com/office/drawing/2012/chart" xmlns:c16r2="http://schemas.microsoft.com/office/drawing/2015/06/chart">
                      <c:ext xmlns:c15="http://schemas.microsoft.com/office/drawing/2012/chart" uri="{02D57815-91ED-43cb-92C2-25804820EDAC}">
                        <c15:formulaRef>
                          <c15:sqref>'FIRM 03'!$B$82:$D$82</c15:sqref>
                        </c15:formulaRef>
                      </c:ext>
                    </c:extLst>
                    <c:numCache>
                      <c:formatCode>0.00</c:formatCode>
                      <c:ptCount val="3"/>
                    </c:numCache>
                  </c:numRef>
                </c:val>
                <c:smooth val="0"/>
                <c:extLst xmlns:c15="http://schemas.microsoft.com/office/drawing/2012/chart" xmlns:c16r2="http://schemas.microsoft.com/office/drawing/2015/06/chart">
                  <c:ext xmlns:c16="http://schemas.microsoft.com/office/drawing/2014/chart" uri="{C3380CC4-5D6E-409C-BE32-E72D297353CC}">
                    <c16:uniqueId val="{00000004-4D88-4A43-907E-7D024EECAAE3}"/>
                  </c:ext>
                </c:extLst>
              </c15:ser>
            </c15:filteredLineSeries>
          </c:ext>
        </c:extLst>
      </c:lineChart>
      <c:catAx>
        <c:axId val="326548792"/>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26548008"/>
        <c:crosses val="autoZero"/>
        <c:auto val="1"/>
        <c:lblAlgn val="ctr"/>
        <c:lblOffset val="100"/>
        <c:noMultiLvlLbl val="0"/>
      </c:catAx>
      <c:valAx>
        <c:axId val="326548008"/>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2654879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LIQUIDITY</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lineChart>
        <c:grouping val="standard"/>
        <c:varyColors val="0"/>
        <c:ser>
          <c:idx val="0"/>
          <c:order val="0"/>
          <c:tx>
            <c:strRef>
              <c:f>'FIRM 04'!$A$77</c:f>
              <c:strCache>
                <c:ptCount val="1"/>
                <c:pt idx="0">
                  <c:v>CURRENT RATIO</c:v>
                </c:pt>
              </c:strCache>
            </c:strRef>
          </c:tx>
          <c:spPr>
            <a:ln w="22225" cap="rnd">
              <a:solidFill>
                <a:schemeClr val="accent1"/>
              </a:solidFill>
            </a:ln>
            <a:effectLst>
              <a:glow rad="139700">
                <a:schemeClr val="accent1">
                  <a:satMod val="175000"/>
                  <a:alpha val="14000"/>
                </a:schemeClr>
              </a:glow>
            </a:effectLst>
          </c:spPr>
          <c:marker>
            <c:symbol val="none"/>
          </c:marker>
          <c:cat>
            <c:numRef>
              <c:f>'FIRM 04'!$B$76:$D$76</c:f>
              <c:numCache>
                <c:formatCode>General</c:formatCode>
                <c:ptCount val="3"/>
                <c:pt idx="0">
                  <c:v>2021</c:v>
                </c:pt>
                <c:pt idx="1">
                  <c:v>2020</c:v>
                </c:pt>
                <c:pt idx="2">
                  <c:v>2019</c:v>
                </c:pt>
              </c:numCache>
            </c:numRef>
          </c:cat>
          <c:val>
            <c:numRef>
              <c:f>'FIRM 04'!$B$77:$D$77</c:f>
              <c:numCache>
                <c:formatCode>General</c:formatCode>
                <c:ptCount val="3"/>
                <c:pt idx="0">
                  <c:v>1.4166180806821045</c:v>
                </c:pt>
                <c:pt idx="1">
                  <c:v>1.5394967287775851</c:v>
                </c:pt>
                <c:pt idx="2">
                  <c:v>1.4407053061111408</c:v>
                </c:pt>
              </c:numCache>
            </c:numRef>
          </c:val>
          <c:smooth val="0"/>
        </c:ser>
        <c:ser>
          <c:idx val="3"/>
          <c:order val="3"/>
          <c:tx>
            <c:strRef>
              <c:f>'FIRM 04'!$A$80</c:f>
              <c:strCache>
                <c:ptCount val="1"/>
                <c:pt idx="0">
                  <c:v>QUICK RATIO</c:v>
                </c:pt>
              </c:strCache>
            </c:strRef>
          </c:tx>
          <c:spPr>
            <a:ln w="22225" cap="rnd">
              <a:solidFill>
                <a:schemeClr val="accent4"/>
              </a:solidFill>
            </a:ln>
            <a:effectLst>
              <a:glow rad="139700">
                <a:schemeClr val="accent4">
                  <a:satMod val="175000"/>
                  <a:alpha val="14000"/>
                </a:schemeClr>
              </a:glow>
            </a:effectLst>
          </c:spPr>
          <c:marker>
            <c:symbol val="none"/>
          </c:marker>
          <c:cat>
            <c:numRef>
              <c:f>'FIRM 04'!$B$76:$D$76</c:f>
              <c:numCache>
                <c:formatCode>General</c:formatCode>
                <c:ptCount val="3"/>
                <c:pt idx="0">
                  <c:v>2021</c:v>
                </c:pt>
                <c:pt idx="1">
                  <c:v>2020</c:v>
                </c:pt>
                <c:pt idx="2">
                  <c:v>2019</c:v>
                </c:pt>
              </c:numCache>
            </c:numRef>
          </c:cat>
          <c:val>
            <c:numRef>
              <c:f>'FIRM 04'!$B$80:$D$80</c:f>
              <c:numCache>
                <c:formatCode>General</c:formatCode>
                <c:ptCount val="3"/>
                <c:pt idx="0">
                  <c:v>1.2424476747437703</c:v>
                </c:pt>
                <c:pt idx="1">
                  <c:v>1.1725703988710181</c:v>
                </c:pt>
                <c:pt idx="2">
                  <c:v>1.1155640655103192</c:v>
                </c:pt>
              </c:numCache>
            </c:numRef>
          </c:val>
          <c:smooth val="0"/>
        </c:ser>
        <c:dLbls>
          <c:showLegendKey val="0"/>
          <c:showVal val="0"/>
          <c:showCatName val="0"/>
          <c:showSerName val="0"/>
          <c:showPercent val="0"/>
          <c:showBubbleSize val="0"/>
        </c:dLbls>
        <c:smooth val="0"/>
        <c:axId val="326545656"/>
        <c:axId val="326548400"/>
        <c:extLst>
          <c:ext xmlns:c15="http://schemas.microsoft.com/office/drawing/2012/chart" uri="{02D57815-91ED-43cb-92C2-25804820EDAC}">
            <c15:filteredLineSeries>
              <c15:ser>
                <c:idx val="1"/>
                <c:order val="1"/>
                <c:tx>
                  <c:strRef>
                    <c:extLst>
                      <c:ext uri="{02D57815-91ED-43cb-92C2-25804820EDAC}">
                        <c15:formulaRef>
                          <c15:sqref>'FIRM 04'!$A$78</c15:sqref>
                        </c15:formulaRef>
                      </c:ext>
                    </c:extLst>
                    <c:strCache>
                      <c:ptCount val="1"/>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numRef>
                    <c:extLst>
                      <c:ext uri="{02D57815-91ED-43cb-92C2-25804820EDAC}">
                        <c15:formulaRef>
                          <c15:sqref>'FIRM 04'!$B$76:$D$76</c15:sqref>
                        </c15:formulaRef>
                      </c:ext>
                    </c:extLst>
                    <c:numCache>
                      <c:formatCode>General</c:formatCode>
                      <c:ptCount val="3"/>
                      <c:pt idx="0">
                        <c:v>2021</c:v>
                      </c:pt>
                      <c:pt idx="1">
                        <c:v>2020</c:v>
                      </c:pt>
                      <c:pt idx="2">
                        <c:v>2019</c:v>
                      </c:pt>
                    </c:numCache>
                  </c:numRef>
                </c:cat>
                <c:val>
                  <c:numRef>
                    <c:extLst>
                      <c:ext uri="{02D57815-91ED-43cb-92C2-25804820EDAC}">
                        <c15:formulaRef>
                          <c15:sqref>'FIRM 04'!$B$78:$D$78</c15:sqref>
                        </c15:formulaRef>
                      </c:ext>
                    </c:extLst>
                    <c:numCache>
                      <c:formatCode>General</c:formatCode>
                      <c:ptCount val="3"/>
                    </c:numCache>
                  </c:numRef>
                </c:val>
                <c:smooth val="0"/>
              </c15:ser>
            </c15:filteredLineSeries>
            <c15:filteredLineSeries>
              <c15:ser>
                <c:idx val="2"/>
                <c:order val="2"/>
                <c:tx>
                  <c:strRef>
                    <c:extLst xmlns:c15="http://schemas.microsoft.com/office/drawing/2012/chart">
                      <c:ext xmlns:c15="http://schemas.microsoft.com/office/drawing/2012/chart" uri="{02D57815-91ED-43cb-92C2-25804820EDAC}">
                        <c15:formulaRef>
                          <c15:sqref>'FIRM 04'!$A$79</c15:sqref>
                        </c15:formulaRef>
                      </c:ext>
                    </c:extLst>
                    <c:strCache>
                      <c:ptCount val="1"/>
                    </c:strCache>
                  </c:strRef>
                </c:tx>
                <c:spPr>
                  <a:ln w="22225" cap="rnd">
                    <a:solidFill>
                      <a:schemeClr val="accent3"/>
                    </a:solidFill>
                  </a:ln>
                  <a:effectLst>
                    <a:glow rad="139700">
                      <a:schemeClr val="accent3">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cat>
                  <c:numRef>
                    <c:extLst xmlns:c15="http://schemas.microsoft.com/office/drawing/2012/chart">
                      <c:ext xmlns:c15="http://schemas.microsoft.com/office/drawing/2012/chart" uri="{02D57815-91ED-43cb-92C2-25804820EDAC}">
                        <c15:formulaRef>
                          <c15:sqref>'FIRM 04'!$B$76:$D$76</c15:sqref>
                        </c15:formulaRef>
                      </c:ext>
                    </c:extLst>
                    <c:numCache>
                      <c:formatCode>General</c:formatCode>
                      <c:ptCount val="3"/>
                      <c:pt idx="0">
                        <c:v>2021</c:v>
                      </c:pt>
                      <c:pt idx="1">
                        <c:v>2020</c:v>
                      </c:pt>
                      <c:pt idx="2">
                        <c:v>2019</c:v>
                      </c:pt>
                    </c:numCache>
                  </c:numRef>
                </c:cat>
                <c:val>
                  <c:numRef>
                    <c:extLst xmlns:c15="http://schemas.microsoft.com/office/drawing/2012/chart">
                      <c:ext xmlns:c15="http://schemas.microsoft.com/office/drawing/2012/chart" uri="{02D57815-91ED-43cb-92C2-25804820EDAC}">
                        <c15:formulaRef>
                          <c15:sqref>'FIRM 04'!$B$79:$D$79</c15:sqref>
                        </c15:formulaRef>
                      </c:ext>
                    </c:extLst>
                    <c:numCache>
                      <c:formatCode>General</c:formatCode>
                      <c:ptCount val="3"/>
                    </c:numCache>
                  </c:numRef>
                </c:val>
                <c:smooth val="0"/>
              </c15:ser>
            </c15:filteredLineSeries>
          </c:ext>
        </c:extLst>
      </c:lineChart>
      <c:catAx>
        <c:axId val="326545656"/>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26548400"/>
        <c:crosses val="autoZero"/>
        <c:auto val="1"/>
        <c:lblAlgn val="ctr"/>
        <c:lblOffset val="100"/>
        <c:noMultiLvlLbl val="0"/>
      </c:catAx>
      <c:valAx>
        <c:axId val="326548400"/>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26545656"/>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ASSET MANAGEMENT</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lineChart>
        <c:grouping val="standard"/>
        <c:varyColors val="0"/>
        <c:ser>
          <c:idx val="0"/>
          <c:order val="0"/>
          <c:tx>
            <c:strRef>
              <c:f>'FIRM 04'!$A$85</c:f>
              <c:strCache>
                <c:ptCount val="1"/>
                <c:pt idx="0">
                  <c:v>Inventory Turnover</c:v>
                </c:pt>
              </c:strCache>
            </c:strRef>
          </c:tx>
          <c:spPr>
            <a:ln w="22225" cap="rnd">
              <a:solidFill>
                <a:schemeClr val="accent1"/>
              </a:solidFill>
            </a:ln>
            <a:effectLst>
              <a:glow rad="139700">
                <a:schemeClr val="accent1">
                  <a:satMod val="175000"/>
                  <a:alpha val="14000"/>
                </a:schemeClr>
              </a:glow>
            </a:effectLst>
          </c:spPr>
          <c:marker>
            <c:symbol val="none"/>
          </c:marker>
          <c:cat>
            <c:numRef>
              <c:f>'FIRM 04'!$B$84:$D$84</c:f>
              <c:numCache>
                <c:formatCode>General</c:formatCode>
                <c:ptCount val="3"/>
                <c:pt idx="0">
                  <c:v>2021</c:v>
                </c:pt>
                <c:pt idx="1">
                  <c:v>2020</c:v>
                </c:pt>
                <c:pt idx="2">
                  <c:v>2019</c:v>
                </c:pt>
              </c:numCache>
            </c:numRef>
          </c:cat>
          <c:val>
            <c:numRef>
              <c:f>'FIRM 04'!$B$85:$D$85</c:f>
              <c:numCache>
                <c:formatCode>General</c:formatCode>
                <c:ptCount val="3"/>
                <c:pt idx="0">
                  <c:v>23.135320214612186</c:v>
                </c:pt>
                <c:pt idx="1">
                  <c:v>17.341507698702454</c:v>
                </c:pt>
                <c:pt idx="2">
                  <c:v>16.255466251768301</c:v>
                </c:pt>
              </c:numCache>
            </c:numRef>
          </c:val>
          <c:smooth val="0"/>
        </c:ser>
        <c:ser>
          <c:idx val="3"/>
          <c:order val="3"/>
          <c:tx>
            <c:strRef>
              <c:f>'FIRM 04'!$A$88</c:f>
              <c:strCache>
                <c:ptCount val="1"/>
                <c:pt idx="0">
                  <c:v>Days Sales Outstanding</c:v>
                </c:pt>
              </c:strCache>
            </c:strRef>
          </c:tx>
          <c:spPr>
            <a:ln w="22225" cap="rnd">
              <a:solidFill>
                <a:schemeClr val="accent4"/>
              </a:solidFill>
            </a:ln>
            <a:effectLst>
              <a:glow rad="139700">
                <a:schemeClr val="accent4">
                  <a:satMod val="175000"/>
                  <a:alpha val="14000"/>
                </a:schemeClr>
              </a:glow>
            </a:effectLst>
          </c:spPr>
          <c:marker>
            <c:symbol val="none"/>
          </c:marker>
          <c:cat>
            <c:numRef>
              <c:f>'FIRM 04'!$B$84:$D$84</c:f>
              <c:numCache>
                <c:formatCode>General</c:formatCode>
                <c:ptCount val="3"/>
                <c:pt idx="0">
                  <c:v>2021</c:v>
                </c:pt>
                <c:pt idx="1">
                  <c:v>2020</c:v>
                </c:pt>
                <c:pt idx="2">
                  <c:v>2019</c:v>
                </c:pt>
              </c:numCache>
            </c:numRef>
          </c:cat>
          <c:val>
            <c:numRef>
              <c:f>'FIRM 04'!$B$88:$D$88</c:f>
              <c:numCache>
                <c:formatCode>General</c:formatCode>
                <c:ptCount val="3"/>
                <c:pt idx="0">
                  <c:v>5.8847201193495389</c:v>
                </c:pt>
                <c:pt idx="1">
                  <c:v>3.5045625899753765</c:v>
                </c:pt>
                <c:pt idx="2">
                  <c:v>4.9426939208335119</c:v>
                </c:pt>
              </c:numCache>
            </c:numRef>
          </c:val>
          <c:smooth val="0"/>
        </c:ser>
        <c:ser>
          <c:idx val="6"/>
          <c:order val="6"/>
          <c:tx>
            <c:strRef>
              <c:f>'FIRM 04'!$A$91</c:f>
              <c:strCache>
                <c:ptCount val="1"/>
                <c:pt idx="0">
                  <c:v>Fixed Assets Turnover</c:v>
                </c:pt>
              </c:strCache>
            </c:strRef>
          </c:tx>
          <c:spPr>
            <a:ln w="22225" cap="rnd">
              <a:solidFill>
                <a:schemeClr val="accent1">
                  <a:lumMod val="60000"/>
                </a:schemeClr>
              </a:solidFill>
            </a:ln>
            <a:effectLst>
              <a:glow rad="139700">
                <a:schemeClr val="accent1">
                  <a:lumMod val="60000"/>
                  <a:satMod val="175000"/>
                  <a:alpha val="14000"/>
                </a:schemeClr>
              </a:glow>
            </a:effectLst>
          </c:spPr>
          <c:marker>
            <c:symbol val="none"/>
          </c:marker>
          <c:cat>
            <c:numRef>
              <c:f>'FIRM 04'!$B$84:$D$84</c:f>
              <c:numCache>
                <c:formatCode>General</c:formatCode>
                <c:ptCount val="3"/>
                <c:pt idx="0">
                  <c:v>2021</c:v>
                </c:pt>
                <c:pt idx="1">
                  <c:v>2020</c:v>
                </c:pt>
                <c:pt idx="2">
                  <c:v>2019</c:v>
                </c:pt>
              </c:numCache>
            </c:numRef>
          </c:cat>
          <c:val>
            <c:numRef>
              <c:f>'FIRM 04'!$B$91:$D$91</c:f>
              <c:numCache>
                <c:formatCode>General</c:formatCode>
                <c:ptCount val="3"/>
                <c:pt idx="0">
                  <c:v>9.0619891034680258</c:v>
                </c:pt>
                <c:pt idx="1">
                  <c:v>8.0367402085139261</c:v>
                </c:pt>
                <c:pt idx="2">
                  <c:v>8.6837774960662895</c:v>
                </c:pt>
              </c:numCache>
            </c:numRef>
          </c:val>
          <c:smooth val="0"/>
        </c:ser>
        <c:ser>
          <c:idx val="9"/>
          <c:order val="9"/>
          <c:tx>
            <c:strRef>
              <c:f>'FIRM 04'!$A$94</c:f>
              <c:strCache>
                <c:ptCount val="1"/>
                <c:pt idx="0">
                  <c:v>Total Assets Turnover</c:v>
                </c:pt>
              </c:strCache>
            </c:strRef>
          </c:tx>
          <c:spPr>
            <a:ln w="22225" cap="rnd">
              <a:solidFill>
                <a:schemeClr val="accent4">
                  <a:lumMod val="60000"/>
                </a:schemeClr>
              </a:solidFill>
            </a:ln>
            <a:effectLst>
              <a:glow rad="139700">
                <a:schemeClr val="accent4">
                  <a:lumMod val="60000"/>
                  <a:satMod val="175000"/>
                  <a:alpha val="14000"/>
                </a:schemeClr>
              </a:glow>
            </a:effectLst>
          </c:spPr>
          <c:marker>
            <c:symbol val="none"/>
          </c:marker>
          <c:cat>
            <c:numRef>
              <c:f>'FIRM 04'!$B$84:$D$84</c:f>
              <c:numCache>
                <c:formatCode>General</c:formatCode>
                <c:ptCount val="3"/>
                <c:pt idx="0">
                  <c:v>2021</c:v>
                </c:pt>
                <c:pt idx="1">
                  <c:v>2020</c:v>
                </c:pt>
                <c:pt idx="2">
                  <c:v>2019</c:v>
                </c:pt>
              </c:numCache>
            </c:numRef>
          </c:cat>
          <c:val>
            <c:numRef>
              <c:f>'FIRM 04'!$B$94:$D$94</c:f>
              <c:numCache>
                <c:formatCode>General</c:formatCode>
                <c:ptCount val="3"/>
                <c:pt idx="0">
                  <c:v>2.1649059150804888</c:v>
                </c:pt>
                <c:pt idx="1">
                  <c:v>2.7294696013175228</c:v>
                </c:pt>
                <c:pt idx="2">
                  <c:v>2.579025649762309</c:v>
                </c:pt>
              </c:numCache>
            </c:numRef>
          </c:val>
          <c:smooth val="0"/>
        </c:ser>
        <c:dLbls>
          <c:showLegendKey val="0"/>
          <c:showVal val="0"/>
          <c:showCatName val="0"/>
          <c:showSerName val="0"/>
          <c:showPercent val="0"/>
          <c:showBubbleSize val="0"/>
        </c:dLbls>
        <c:smooth val="0"/>
        <c:axId val="326546048"/>
        <c:axId val="326543696"/>
        <c:extLst>
          <c:ext xmlns:c15="http://schemas.microsoft.com/office/drawing/2012/chart" uri="{02D57815-91ED-43cb-92C2-25804820EDAC}">
            <c15:filteredLineSeries>
              <c15:ser>
                <c:idx val="1"/>
                <c:order val="1"/>
                <c:tx>
                  <c:strRef>
                    <c:extLst>
                      <c:ext uri="{02D57815-91ED-43cb-92C2-25804820EDAC}">
                        <c15:formulaRef>
                          <c15:sqref>'FIRM 04'!$A$86</c15:sqref>
                        </c15:formulaRef>
                      </c:ext>
                    </c:extLst>
                    <c:strCache>
                      <c:ptCount val="1"/>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numRef>
                    <c:extLst>
                      <c:ext uri="{02D57815-91ED-43cb-92C2-25804820EDAC}">
                        <c15:formulaRef>
                          <c15:sqref>'FIRM 04'!$B$84:$D$84</c15:sqref>
                        </c15:formulaRef>
                      </c:ext>
                    </c:extLst>
                    <c:numCache>
                      <c:formatCode>General</c:formatCode>
                      <c:ptCount val="3"/>
                      <c:pt idx="0">
                        <c:v>2021</c:v>
                      </c:pt>
                      <c:pt idx="1">
                        <c:v>2020</c:v>
                      </c:pt>
                      <c:pt idx="2">
                        <c:v>2019</c:v>
                      </c:pt>
                    </c:numCache>
                  </c:numRef>
                </c:cat>
                <c:val>
                  <c:numRef>
                    <c:extLst>
                      <c:ext uri="{02D57815-91ED-43cb-92C2-25804820EDAC}">
                        <c15:formulaRef>
                          <c15:sqref>'FIRM 04'!$B$86:$D$86</c15:sqref>
                        </c15:formulaRef>
                      </c:ext>
                    </c:extLst>
                    <c:numCache>
                      <c:formatCode>General</c:formatCode>
                      <c:ptCount val="3"/>
                    </c:numCache>
                  </c:numRef>
                </c:val>
                <c:smooth val="0"/>
              </c15:ser>
            </c15:filteredLineSeries>
            <c15:filteredLineSeries>
              <c15:ser>
                <c:idx val="2"/>
                <c:order val="2"/>
                <c:tx>
                  <c:strRef>
                    <c:extLst xmlns:c15="http://schemas.microsoft.com/office/drawing/2012/chart">
                      <c:ext xmlns:c15="http://schemas.microsoft.com/office/drawing/2012/chart" uri="{02D57815-91ED-43cb-92C2-25804820EDAC}">
                        <c15:formulaRef>
                          <c15:sqref>'FIRM 04'!$A$87</c15:sqref>
                        </c15:formulaRef>
                      </c:ext>
                    </c:extLst>
                    <c:strCache>
                      <c:ptCount val="1"/>
                    </c:strCache>
                  </c:strRef>
                </c:tx>
                <c:spPr>
                  <a:ln w="22225" cap="rnd">
                    <a:solidFill>
                      <a:schemeClr val="accent3"/>
                    </a:solidFill>
                  </a:ln>
                  <a:effectLst>
                    <a:glow rad="139700">
                      <a:schemeClr val="accent3">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cat>
                  <c:numRef>
                    <c:extLst xmlns:c15="http://schemas.microsoft.com/office/drawing/2012/chart">
                      <c:ext xmlns:c15="http://schemas.microsoft.com/office/drawing/2012/chart" uri="{02D57815-91ED-43cb-92C2-25804820EDAC}">
                        <c15:formulaRef>
                          <c15:sqref>'FIRM 04'!$B$84:$D$84</c15:sqref>
                        </c15:formulaRef>
                      </c:ext>
                    </c:extLst>
                    <c:numCache>
                      <c:formatCode>General</c:formatCode>
                      <c:ptCount val="3"/>
                      <c:pt idx="0">
                        <c:v>2021</c:v>
                      </c:pt>
                      <c:pt idx="1">
                        <c:v>2020</c:v>
                      </c:pt>
                      <c:pt idx="2">
                        <c:v>2019</c:v>
                      </c:pt>
                    </c:numCache>
                  </c:numRef>
                </c:cat>
                <c:val>
                  <c:numRef>
                    <c:extLst xmlns:c15="http://schemas.microsoft.com/office/drawing/2012/chart">
                      <c:ext xmlns:c15="http://schemas.microsoft.com/office/drawing/2012/chart" uri="{02D57815-91ED-43cb-92C2-25804820EDAC}">
                        <c15:formulaRef>
                          <c15:sqref>'FIRM 04'!$B$87:$D$87</c15:sqref>
                        </c15:formulaRef>
                      </c:ext>
                    </c:extLst>
                    <c:numCache>
                      <c:formatCode>General</c:formatCode>
                      <c:ptCount val="3"/>
                    </c:numCache>
                  </c:numRef>
                </c:val>
                <c:smooth val="0"/>
              </c15:ser>
            </c15:filteredLineSeries>
            <c15:filteredLineSeries>
              <c15:ser>
                <c:idx val="4"/>
                <c:order val="4"/>
                <c:tx>
                  <c:strRef>
                    <c:extLst xmlns:c15="http://schemas.microsoft.com/office/drawing/2012/chart">
                      <c:ext xmlns:c15="http://schemas.microsoft.com/office/drawing/2012/chart" uri="{02D57815-91ED-43cb-92C2-25804820EDAC}">
                        <c15:formulaRef>
                          <c15:sqref>'FIRM 04'!$A$89</c15:sqref>
                        </c15:formulaRef>
                      </c:ext>
                    </c:extLst>
                    <c:strCache>
                      <c:ptCount val="1"/>
                    </c:strCache>
                  </c:strRef>
                </c:tx>
                <c:spPr>
                  <a:ln w="22225" cap="rnd">
                    <a:solidFill>
                      <a:schemeClr val="accent5"/>
                    </a:solidFill>
                  </a:ln>
                  <a:effectLst>
                    <a:glow rad="139700">
                      <a:schemeClr val="accent5">
                        <a:satMod val="175000"/>
                        <a:alpha val="14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cat>
                  <c:numRef>
                    <c:extLst xmlns:c15="http://schemas.microsoft.com/office/drawing/2012/chart">
                      <c:ext xmlns:c15="http://schemas.microsoft.com/office/drawing/2012/chart" uri="{02D57815-91ED-43cb-92C2-25804820EDAC}">
                        <c15:formulaRef>
                          <c15:sqref>'FIRM 04'!$B$84:$D$84</c15:sqref>
                        </c15:formulaRef>
                      </c:ext>
                    </c:extLst>
                    <c:numCache>
                      <c:formatCode>General</c:formatCode>
                      <c:ptCount val="3"/>
                      <c:pt idx="0">
                        <c:v>2021</c:v>
                      </c:pt>
                      <c:pt idx="1">
                        <c:v>2020</c:v>
                      </c:pt>
                      <c:pt idx="2">
                        <c:v>2019</c:v>
                      </c:pt>
                    </c:numCache>
                  </c:numRef>
                </c:cat>
                <c:val>
                  <c:numRef>
                    <c:extLst xmlns:c15="http://schemas.microsoft.com/office/drawing/2012/chart">
                      <c:ext xmlns:c15="http://schemas.microsoft.com/office/drawing/2012/chart" uri="{02D57815-91ED-43cb-92C2-25804820EDAC}">
                        <c15:formulaRef>
                          <c15:sqref>'FIRM 04'!$B$89:$D$89</c15:sqref>
                        </c15:formulaRef>
                      </c:ext>
                    </c:extLst>
                    <c:numCache>
                      <c:formatCode>General</c:formatCode>
                      <c:ptCount val="3"/>
                    </c:numCache>
                  </c:numRef>
                </c:val>
                <c:smooth val="0"/>
              </c15:ser>
            </c15:filteredLineSeries>
            <c15:filteredLineSeries>
              <c15:ser>
                <c:idx val="5"/>
                <c:order val="5"/>
                <c:tx>
                  <c:strRef>
                    <c:extLst xmlns:c15="http://schemas.microsoft.com/office/drawing/2012/chart">
                      <c:ext xmlns:c15="http://schemas.microsoft.com/office/drawing/2012/chart" uri="{02D57815-91ED-43cb-92C2-25804820EDAC}">
                        <c15:formulaRef>
                          <c15:sqref>'FIRM 04'!$A$90</c15:sqref>
                        </c15:formulaRef>
                      </c:ext>
                    </c:extLst>
                    <c:strCache>
                      <c:ptCount val="1"/>
                    </c:strCache>
                  </c:strRef>
                </c:tx>
                <c:spPr>
                  <a:ln w="22225" cap="rnd">
                    <a:solidFill>
                      <a:schemeClr val="accent6"/>
                    </a:solidFill>
                  </a:ln>
                  <a:effectLst>
                    <a:glow rad="139700">
                      <a:schemeClr val="accent6">
                        <a:satMod val="175000"/>
                        <a:alpha val="14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cat>
                  <c:numRef>
                    <c:extLst xmlns:c15="http://schemas.microsoft.com/office/drawing/2012/chart">
                      <c:ext xmlns:c15="http://schemas.microsoft.com/office/drawing/2012/chart" uri="{02D57815-91ED-43cb-92C2-25804820EDAC}">
                        <c15:formulaRef>
                          <c15:sqref>'FIRM 04'!$B$84:$D$84</c15:sqref>
                        </c15:formulaRef>
                      </c:ext>
                    </c:extLst>
                    <c:numCache>
                      <c:formatCode>General</c:formatCode>
                      <c:ptCount val="3"/>
                      <c:pt idx="0">
                        <c:v>2021</c:v>
                      </c:pt>
                      <c:pt idx="1">
                        <c:v>2020</c:v>
                      </c:pt>
                      <c:pt idx="2">
                        <c:v>2019</c:v>
                      </c:pt>
                    </c:numCache>
                  </c:numRef>
                </c:cat>
                <c:val>
                  <c:numRef>
                    <c:extLst xmlns:c15="http://schemas.microsoft.com/office/drawing/2012/chart">
                      <c:ext xmlns:c15="http://schemas.microsoft.com/office/drawing/2012/chart" uri="{02D57815-91ED-43cb-92C2-25804820EDAC}">
                        <c15:formulaRef>
                          <c15:sqref>'FIRM 04'!$B$90:$D$90</c15:sqref>
                        </c15:formulaRef>
                      </c:ext>
                    </c:extLst>
                    <c:numCache>
                      <c:formatCode>General</c:formatCode>
                      <c:ptCount val="3"/>
                    </c:numCache>
                  </c:numRef>
                </c:val>
                <c:smooth val="0"/>
              </c15:ser>
            </c15:filteredLineSeries>
            <c15:filteredLineSeries>
              <c15:ser>
                <c:idx val="7"/>
                <c:order val="7"/>
                <c:tx>
                  <c:strRef>
                    <c:extLst xmlns:c15="http://schemas.microsoft.com/office/drawing/2012/chart">
                      <c:ext xmlns:c15="http://schemas.microsoft.com/office/drawing/2012/chart" uri="{02D57815-91ED-43cb-92C2-25804820EDAC}">
                        <c15:formulaRef>
                          <c15:sqref>'FIRM 04'!$A$92</c15:sqref>
                        </c15:formulaRef>
                      </c:ext>
                    </c:extLst>
                    <c:strCache>
                      <c:ptCount val="1"/>
                    </c:strCache>
                  </c:strRef>
                </c:tx>
                <c:spPr>
                  <a:ln w="22225" cap="rnd">
                    <a:solidFill>
                      <a:schemeClr val="accent2">
                        <a:lumMod val="60000"/>
                      </a:schemeClr>
                    </a:solidFill>
                  </a:ln>
                  <a:effectLst>
                    <a:glow rad="139700">
                      <a:schemeClr val="accent2">
                        <a:lumMod val="60000"/>
                        <a:satMod val="175000"/>
                        <a:alpha val="14000"/>
                      </a:schemeClr>
                    </a:glow>
                  </a:effectLst>
                </c:spPr>
                <c:marker>
                  <c:symbol val="circle"/>
                  <c:size val="4"/>
                  <c:spPr>
                    <a:solidFill>
                      <a:schemeClr val="accent2">
                        <a:lumMod val="60000"/>
                        <a:lumMod val="60000"/>
                        <a:lumOff val="40000"/>
                      </a:schemeClr>
                    </a:solidFill>
                    <a:ln>
                      <a:noFill/>
                    </a:ln>
                    <a:effectLst>
                      <a:glow rad="63500">
                        <a:schemeClr val="accent2">
                          <a:lumMod val="60000"/>
                          <a:satMod val="175000"/>
                          <a:alpha val="25000"/>
                        </a:schemeClr>
                      </a:glow>
                    </a:effectLst>
                  </c:spPr>
                </c:marker>
                <c:cat>
                  <c:numRef>
                    <c:extLst xmlns:c15="http://schemas.microsoft.com/office/drawing/2012/chart">
                      <c:ext xmlns:c15="http://schemas.microsoft.com/office/drawing/2012/chart" uri="{02D57815-91ED-43cb-92C2-25804820EDAC}">
                        <c15:formulaRef>
                          <c15:sqref>'FIRM 04'!$B$84:$D$84</c15:sqref>
                        </c15:formulaRef>
                      </c:ext>
                    </c:extLst>
                    <c:numCache>
                      <c:formatCode>General</c:formatCode>
                      <c:ptCount val="3"/>
                      <c:pt idx="0">
                        <c:v>2021</c:v>
                      </c:pt>
                      <c:pt idx="1">
                        <c:v>2020</c:v>
                      </c:pt>
                      <c:pt idx="2">
                        <c:v>2019</c:v>
                      </c:pt>
                    </c:numCache>
                  </c:numRef>
                </c:cat>
                <c:val>
                  <c:numRef>
                    <c:extLst xmlns:c15="http://schemas.microsoft.com/office/drawing/2012/chart">
                      <c:ext xmlns:c15="http://schemas.microsoft.com/office/drawing/2012/chart" uri="{02D57815-91ED-43cb-92C2-25804820EDAC}">
                        <c15:formulaRef>
                          <c15:sqref>'FIRM 04'!$B$92:$D$92</c15:sqref>
                        </c15:formulaRef>
                      </c:ext>
                    </c:extLst>
                    <c:numCache>
                      <c:formatCode>General</c:formatCode>
                      <c:ptCount val="3"/>
                    </c:numCache>
                  </c:numRef>
                </c:val>
                <c:smooth val="0"/>
              </c15:ser>
            </c15:filteredLineSeries>
            <c15:filteredLineSeries>
              <c15:ser>
                <c:idx val="8"/>
                <c:order val="8"/>
                <c:tx>
                  <c:strRef>
                    <c:extLst xmlns:c15="http://schemas.microsoft.com/office/drawing/2012/chart">
                      <c:ext xmlns:c15="http://schemas.microsoft.com/office/drawing/2012/chart" uri="{02D57815-91ED-43cb-92C2-25804820EDAC}">
                        <c15:formulaRef>
                          <c15:sqref>'FIRM 04'!$A$93</c15:sqref>
                        </c15:formulaRef>
                      </c:ext>
                    </c:extLst>
                    <c:strCache>
                      <c:ptCount val="1"/>
                    </c:strCache>
                  </c:strRef>
                </c:tx>
                <c:spPr>
                  <a:ln w="22225" cap="rnd">
                    <a:solidFill>
                      <a:schemeClr val="accent3">
                        <a:lumMod val="60000"/>
                      </a:schemeClr>
                    </a:solidFill>
                  </a:ln>
                  <a:effectLst>
                    <a:glow rad="139700">
                      <a:schemeClr val="accent3">
                        <a:lumMod val="60000"/>
                        <a:satMod val="175000"/>
                        <a:alpha val="14000"/>
                      </a:schemeClr>
                    </a:glow>
                  </a:effectLst>
                </c:spPr>
                <c:marker>
                  <c:symbol val="circle"/>
                  <c:size val="4"/>
                  <c:spPr>
                    <a:solidFill>
                      <a:schemeClr val="accent3">
                        <a:lumMod val="60000"/>
                        <a:lumMod val="60000"/>
                        <a:lumOff val="40000"/>
                      </a:schemeClr>
                    </a:solidFill>
                    <a:ln>
                      <a:noFill/>
                    </a:ln>
                    <a:effectLst>
                      <a:glow rad="63500">
                        <a:schemeClr val="accent3">
                          <a:lumMod val="60000"/>
                          <a:satMod val="175000"/>
                          <a:alpha val="25000"/>
                        </a:schemeClr>
                      </a:glow>
                    </a:effectLst>
                  </c:spPr>
                </c:marker>
                <c:cat>
                  <c:numRef>
                    <c:extLst xmlns:c15="http://schemas.microsoft.com/office/drawing/2012/chart">
                      <c:ext xmlns:c15="http://schemas.microsoft.com/office/drawing/2012/chart" uri="{02D57815-91ED-43cb-92C2-25804820EDAC}">
                        <c15:formulaRef>
                          <c15:sqref>'FIRM 04'!$B$84:$D$84</c15:sqref>
                        </c15:formulaRef>
                      </c:ext>
                    </c:extLst>
                    <c:numCache>
                      <c:formatCode>General</c:formatCode>
                      <c:ptCount val="3"/>
                      <c:pt idx="0">
                        <c:v>2021</c:v>
                      </c:pt>
                      <c:pt idx="1">
                        <c:v>2020</c:v>
                      </c:pt>
                      <c:pt idx="2">
                        <c:v>2019</c:v>
                      </c:pt>
                    </c:numCache>
                  </c:numRef>
                </c:cat>
                <c:val>
                  <c:numRef>
                    <c:extLst xmlns:c15="http://schemas.microsoft.com/office/drawing/2012/chart">
                      <c:ext xmlns:c15="http://schemas.microsoft.com/office/drawing/2012/chart" uri="{02D57815-91ED-43cb-92C2-25804820EDAC}">
                        <c15:formulaRef>
                          <c15:sqref>'FIRM 04'!$B$93:$D$93</c15:sqref>
                        </c15:formulaRef>
                      </c:ext>
                    </c:extLst>
                    <c:numCache>
                      <c:formatCode>General</c:formatCode>
                      <c:ptCount val="3"/>
                    </c:numCache>
                  </c:numRef>
                </c:val>
                <c:smooth val="0"/>
              </c15:ser>
            </c15:filteredLineSeries>
          </c:ext>
        </c:extLst>
      </c:lineChart>
      <c:catAx>
        <c:axId val="326546048"/>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26543696"/>
        <c:crosses val="autoZero"/>
        <c:auto val="1"/>
        <c:lblAlgn val="ctr"/>
        <c:lblOffset val="100"/>
        <c:noMultiLvlLbl val="0"/>
      </c:catAx>
      <c:valAx>
        <c:axId val="326543696"/>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26546048"/>
        <c:crosses val="autoZero"/>
        <c:crossBetween val="between"/>
      </c:valAx>
      <c:spPr>
        <a:noFill/>
        <a:ln>
          <a:noFill/>
        </a:ln>
        <a:effectLst/>
      </c:spPr>
    </c:plotArea>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DEBT MANAGEMENT</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lineChart>
        <c:grouping val="standard"/>
        <c:varyColors val="0"/>
        <c:ser>
          <c:idx val="0"/>
          <c:order val="0"/>
          <c:tx>
            <c:strRef>
              <c:f>'FIRM 04'!$A$98</c:f>
              <c:strCache>
                <c:ptCount val="1"/>
                <c:pt idx="0">
                  <c:v>Total Debt to Total Capital</c:v>
                </c:pt>
              </c:strCache>
            </c:strRef>
          </c:tx>
          <c:spPr>
            <a:ln w="22225" cap="rnd">
              <a:solidFill>
                <a:schemeClr val="accent1"/>
              </a:solidFill>
            </a:ln>
            <a:effectLst>
              <a:glow rad="139700">
                <a:schemeClr val="accent1">
                  <a:satMod val="175000"/>
                  <a:alpha val="14000"/>
                </a:schemeClr>
              </a:glow>
            </a:effectLst>
          </c:spPr>
          <c:marker>
            <c:symbol val="none"/>
          </c:marker>
          <c:cat>
            <c:numRef>
              <c:f>'FIRM 04'!$B$97:$D$97</c:f>
              <c:numCache>
                <c:formatCode>General</c:formatCode>
                <c:ptCount val="3"/>
                <c:pt idx="0">
                  <c:v>2021</c:v>
                </c:pt>
                <c:pt idx="1">
                  <c:v>2020</c:v>
                </c:pt>
                <c:pt idx="2">
                  <c:v>2019</c:v>
                </c:pt>
              </c:numCache>
            </c:numRef>
          </c:cat>
          <c:val>
            <c:numRef>
              <c:f>'FIRM 04'!$B$98:$D$98</c:f>
              <c:numCache>
                <c:formatCode>General</c:formatCode>
                <c:ptCount val="3"/>
                <c:pt idx="0">
                  <c:v>6.4341830305537737E-2</c:v>
                </c:pt>
                <c:pt idx="1">
                  <c:v>6.5173612383607679E-2</c:v>
                </c:pt>
                <c:pt idx="2">
                  <c:v>6.0898484476137278E-2</c:v>
                </c:pt>
              </c:numCache>
            </c:numRef>
          </c:val>
          <c:smooth val="0"/>
        </c:ser>
        <c:ser>
          <c:idx val="1"/>
          <c:order val="1"/>
          <c:tx>
            <c:strRef>
              <c:f>'FIRM 04'!$A$99</c:f>
              <c:strCache>
                <c:ptCount val="1"/>
              </c:strCache>
            </c:strRef>
          </c:tx>
          <c:spPr>
            <a:ln w="22225" cap="rnd">
              <a:solidFill>
                <a:schemeClr val="accent2"/>
              </a:solidFill>
            </a:ln>
            <a:effectLst>
              <a:glow rad="139700">
                <a:schemeClr val="accent2">
                  <a:satMod val="175000"/>
                  <a:alpha val="14000"/>
                </a:schemeClr>
              </a:glow>
            </a:effectLst>
          </c:spPr>
          <c:marker>
            <c:symbol val="none"/>
          </c:marker>
          <c:cat>
            <c:numRef>
              <c:f>'FIRM 04'!$B$97:$D$97</c:f>
              <c:numCache>
                <c:formatCode>General</c:formatCode>
                <c:ptCount val="3"/>
                <c:pt idx="0">
                  <c:v>2021</c:v>
                </c:pt>
                <c:pt idx="1">
                  <c:v>2020</c:v>
                </c:pt>
                <c:pt idx="2">
                  <c:v>2019</c:v>
                </c:pt>
              </c:numCache>
            </c:numRef>
          </c:cat>
          <c:val>
            <c:numRef>
              <c:f>'FIRM 04'!$B$99:$D$99</c:f>
              <c:numCache>
                <c:formatCode>General</c:formatCode>
                <c:ptCount val="3"/>
              </c:numCache>
            </c:numRef>
          </c:val>
          <c:smooth val="0"/>
        </c:ser>
        <c:ser>
          <c:idx val="3"/>
          <c:order val="3"/>
          <c:tx>
            <c:strRef>
              <c:f>'FIRM 04'!$A$101</c:f>
              <c:strCache>
                <c:ptCount val="1"/>
                <c:pt idx="0">
                  <c:v>Time Interest Earned</c:v>
                </c:pt>
              </c:strCache>
            </c:strRef>
          </c:tx>
          <c:spPr>
            <a:ln w="22225" cap="rnd">
              <a:solidFill>
                <a:schemeClr val="accent4"/>
              </a:solidFill>
            </a:ln>
            <a:effectLst>
              <a:glow rad="139700">
                <a:schemeClr val="accent4">
                  <a:satMod val="175000"/>
                  <a:alpha val="14000"/>
                </a:schemeClr>
              </a:glow>
            </a:effectLst>
          </c:spPr>
          <c:marker>
            <c:symbol val="none"/>
          </c:marker>
          <c:cat>
            <c:numRef>
              <c:f>'FIRM 04'!$B$97:$D$97</c:f>
              <c:numCache>
                <c:formatCode>General</c:formatCode>
                <c:ptCount val="3"/>
                <c:pt idx="0">
                  <c:v>2021</c:v>
                </c:pt>
                <c:pt idx="1">
                  <c:v>2020</c:v>
                </c:pt>
                <c:pt idx="2">
                  <c:v>2019</c:v>
                </c:pt>
              </c:numCache>
            </c:numRef>
          </c:cat>
          <c:val>
            <c:numRef>
              <c:f>'FIRM 04'!$B$101:$D$101</c:f>
              <c:numCache>
                <c:formatCode>General</c:formatCode>
                <c:ptCount val="3"/>
                <c:pt idx="0">
                  <c:v>-81.466660308680247</c:v>
                </c:pt>
                <c:pt idx="1">
                  <c:v>-78.784706795020981</c:v>
                </c:pt>
                <c:pt idx="2">
                  <c:v>-179.76376946316523</c:v>
                </c:pt>
              </c:numCache>
            </c:numRef>
          </c:val>
          <c:smooth val="0"/>
        </c:ser>
        <c:dLbls>
          <c:showLegendKey val="0"/>
          <c:showVal val="0"/>
          <c:showCatName val="0"/>
          <c:showSerName val="0"/>
          <c:showPercent val="0"/>
          <c:showBubbleSize val="0"/>
        </c:dLbls>
        <c:smooth val="0"/>
        <c:axId val="326541736"/>
        <c:axId val="326546832"/>
        <c:extLst>
          <c:ext xmlns:c15="http://schemas.microsoft.com/office/drawing/2012/chart" uri="{02D57815-91ED-43cb-92C2-25804820EDAC}">
            <c15:filteredLineSeries>
              <c15:ser>
                <c:idx val="2"/>
                <c:order val="2"/>
                <c:tx>
                  <c:strRef>
                    <c:extLst>
                      <c:ext uri="{02D57815-91ED-43cb-92C2-25804820EDAC}">
                        <c15:formulaRef>
                          <c15:sqref>'FIRM 04'!$A$100</c15:sqref>
                        </c15:formulaRef>
                      </c:ext>
                    </c:extLst>
                    <c:strCache>
                      <c:ptCount val="1"/>
                    </c:strCache>
                  </c:strRef>
                </c:tx>
                <c:spPr>
                  <a:ln w="22225" cap="rnd">
                    <a:solidFill>
                      <a:schemeClr val="accent3"/>
                    </a:solidFill>
                  </a:ln>
                  <a:effectLst>
                    <a:glow rad="139700">
                      <a:schemeClr val="accent3">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cat>
                  <c:numRef>
                    <c:extLst>
                      <c:ext uri="{02D57815-91ED-43cb-92C2-25804820EDAC}">
                        <c15:formulaRef>
                          <c15:sqref>'FIRM 04'!$B$97:$D$97</c15:sqref>
                        </c15:formulaRef>
                      </c:ext>
                    </c:extLst>
                    <c:numCache>
                      <c:formatCode>General</c:formatCode>
                      <c:ptCount val="3"/>
                      <c:pt idx="0">
                        <c:v>2021</c:v>
                      </c:pt>
                      <c:pt idx="1">
                        <c:v>2020</c:v>
                      </c:pt>
                      <c:pt idx="2">
                        <c:v>2019</c:v>
                      </c:pt>
                    </c:numCache>
                  </c:numRef>
                </c:cat>
                <c:val>
                  <c:numRef>
                    <c:extLst>
                      <c:ext uri="{02D57815-91ED-43cb-92C2-25804820EDAC}">
                        <c15:formulaRef>
                          <c15:sqref>'FIRM 04'!$B$100:$D$100</c15:sqref>
                        </c15:formulaRef>
                      </c:ext>
                    </c:extLst>
                    <c:numCache>
                      <c:formatCode>General</c:formatCode>
                      <c:ptCount val="3"/>
                    </c:numCache>
                  </c:numRef>
                </c:val>
                <c:smooth val="0"/>
              </c15:ser>
            </c15:filteredLineSeries>
          </c:ext>
        </c:extLst>
      </c:lineChart>
      <c:catAx>
        <c:axId val="326541736"/>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26546832"/>
        <c:crosses val="autoZero"/>
        <c:auto val="1"/>
        <c:lblAlgn val="ctr"/>
        <c:lblOffset val="100"/>
        <c:noMultiLvlLbl val="0"/>
      </c:catAx>
      <c:valAx>
        <c:axId val="326546832"/>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26541736"/>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PROFITABILITY</a:t>
            </a:r>
          </a:p>
        </c:rich>
      </c:tx>
      <c:layout>
        <c:manualLayout>
          <c:xMode val="edge"/>
          <c:yMode val="edge"/>
          <c:x val="0.34163555642501209"/>
          <c:y val="5.2053647933183608E-2"/>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lineChart>
        <c:grouping val="standard"/>
        <c:varyColors val="0"/>
        <c:ser>
          <c:idx val="0"/>
          <c:order val="0"/>
          <c:tx>
            <c:strRef>
              <c:f>'FIRM 04'!$A$105</c:f>
              <c:strCache>
                <c:ptCount val="1"/>
                <c:pt idx="0">
                  <c:v>Operating Margin</c:v>
                </c:pt>
              </c:strCache>
            </c:strRef>
          </c:tx>
          <c:spPr>
            <a:ln w="22225" cap="rnd">
              <a:solidFill>
                <a:schemeClr val="accent1"/>
              </a:solidFill>
            </a:ln>
            <a:effectLst>
              <a:glow rad="139700">
                <a:schemeClr val="accent1">
                  <a:satMod val="175000"/>
                  <a:alpha val="14000"/>
                </a:schemeClr>
              </a:glow>
            </a:effectLst>
          </c:spPr>
          <c:marker>
            <c:symbol val="none"/>
          </c:marker>
          <c:cat>
            <c:numRef>
              <c:f>'FIRM 04'!$B$130:$D$130</c:f>
              <c:numCache>
                <c:formatCode>General</c:formatCode>
                <c:ptCount val="3"/>
                <c:pt idx="0">
                  <c:v>2021</c:v>
                </c:pt>
                <c:pt idx="1">
                  <c:v>2020</c:v>
                </c:pt>
                <c:pt idx="2">
                  <c:v>2019</c:v>
                </c:pt>
              </c:numCache>
            </c:numRef>
          </c:cat>
          <c:val>
            <c:numRef>
              <c:f>'FIRM 04'!$B$105:$D$105</c:f>
              <c:numCache>
                <c:formatCode>General</c:formatCode>
                <c:ptCount val="3"/>
                <c:pt idx="0">
                  <c:v>5.5018026672790238E-2</c:v>
                </c:pt>
                <c:pt idx="1">
                  <c:v>5.2709640415564918E-2</c:v>
                </c:pt>
                <c:pt idx="2">
                  <c:v>5.6315950818557385E-2</c:v>
                </c:pt>
              </c:numCache>
            </c:numRef>
          </c:val>
          <c:smooth val="0"/>
        </c:ser>
        <c:ser>
          <c:idx val="3"/>
          <c:order val="3"/>
          <c:tx>
            <c:strRef>
              <c:f>'FIRM 04'!$A$108</c:f>
              <c:strCache>
                <c:ptCount val="1"/>
                <c:pt idx="0">
                  <c:v>Profit Margin</c:v>
                </c:pt>
              </c:strCache>
            </c:strRef>
          </c:tx>
          <c:spPr>
            <a:ln w="22225" cap="rnd">
              <a:solidFill>
                <a:schemeClr val="accent4"/>
              </a:solidFill>
            </a:ln>
            <a:effectLst>
              <a:glow rad="139700">
                <a:schemeClr val="accent4">
                  <a:satMod val="175000"/>
                  <a:alpha val="14000"/>
                </a:schemeClr>
              </a:glow>
            </a:effectLst>
          </c:spPr>
          <c:marker>
            <c:symbol val="none"/>
          </c:marker>
          <c:cat>
            <c:numRef>
              <c:f>'FIRM 04'!$B$130:$D$130</c:f>
              <c:numCache>
                <c:formatCode>General</c:formatCode>
                <c:ptCount val="3"/>
                <c:pt idx="0">
                  <c:v>2021</c:v>
                </c:pt>
                <c:pt idx="1">
                  <c:v>2020</c:v>
                </c:pt>
                <c:pt idx="2">
                  <c:v>2019</c:v>
                </c:pt>
              </c:numCache>
            </c:numRef>
          </c:cat>
          <c:val>
            <c:numRef>
              <c:f>'FIRM 04'!$B$108:$D$108</c:f>
              <c:numCache>
                <c:formatCode>General</c:formatCode>
                <c:ptCount val="3"/>
                <c:pt idx="0">
                  <c:v>3.8657531088552723E-2</c:v>
                </c:pt>
                <c:pt idx="1">
                  <c:v>3.6039480620758908E-2</c:v>
                </c:pt>
                <c:pt idx="2">
                  <c:v>3.8720899637759043E-2</c:v>
                </c:pt>
              </c:numCache>
            </c:numRef>
          </c:val>
          <c:smooth val="0"/>
        </c:ser>
        <c:ser>
          <c:idx val="6"/>
          <c:order val="6"/>
          <c:tx>
            <c:strRef>
              <c:f>'FIRM 04'!$A$111</c:f>
              <c:strCache>
                <c:ptCount val="1"/>
                <c:pt idx="0">
                  <c:v>Return On Total Assets</c:v>
                </c:pt>
              </c:strCache>
            </c:strRef>
          </c:tx>
          <c:spPr>
            <a:ln w="22225" cap="rnd">
              <a:solidFill>
                <a:schemeClr val="accent1">
                  <a:lumMod val="60000"/>
                </a:schemeClr>
              </a:solidFill>
            </a:ln>
            <a:effectLst>
              <a:glow rad="139700">
                <a:schemeClr val="accent1">
                  <a:lumMod val="60000"/>
                  <a:satMod val="175000"/>
                  <a:alpha val="14000"/>
                </a:schemeClr>
              </a:glow>
            </a:effectLst>
          </c:spPr>
          <c:marker>
            <c:symbol val="none"/>
          </c:marker>
          <c:cat>
            <c:numRef>
              <c:f>'FIRM 04'!$B$130:$D$130</c:f>
              <c:numCache>
                <c:formatCode>General</c:formatCode>
                <c:ptCount val="3"/>
                <c:pt idx="0">
                  <c:v>2021</c:v>
                </c:pt>
                <c:pt idx="1">
                  <c:v>2020</c:v>
                </c:pt>
                <c:pt idx="2">
                  <c:v>2019</c:v>
                </c:pt>
              </c:numCache>
            </c:numRef>
          </c:cat>
          <c:val>
            <c:numRef>
              <c:f>'FIRM 04'!$B$111:$D$111</c:f>
              <c:numCache>
                <c:formatCode>General</c:formatCode>
                <c:ptCount val="3"/>
                <c:pt idx="0">
                  <c:v>0.3503141254914412</c:v>
                </c:pt>
                <c:pt idx="1">
                  <c:v>0.28963994299881157</c:v>
                </c:pt>
                <c:pt idx="2">
                  <c:v>0.33624367690181334</c:v>
                </c:pt>
              </c:numCache>
            </c:numRef>
          </c:val>
          <c:smooth val="0"/>
        </c:ser>
        <c:ser>
          <c:idx val="9"/>
          <c:order val="9"/>
          <c:tx>
            <c:strRef>
              <c:f>'FIRM 04'!$A$114</c:f>
              <c:strCache>
                <c:ptCount val="1"/>
                <c:pt idx="0">
                  <c:v>Return On Common Equity</c:v>
                </c:pt>
              </c:strCache>
            </c:strRef>
          </c:tx>
          <c:spPr>
            <a:ln w="22225" cap="rnd">
              <a:solidFill>
                <a:schemeClr val="accent4">
                  <a:lumMod val="60000"/>
                </a:schemeClr>
              </a:solidFill>
            </a:ln>
            <a:effectLst>
              <a:glow rad="139700">
                <a:schemeClr val="accent4">
                  <a:lumMod val="60000"/>
                  <a:satMod val="175000"/>
                  <a:alpha val="14000"/>
                </a:schemeClr>
              </a:glow>
            </a:effectLst>
          </c:spPr>
          <c:marker>
            <c:symbol val="none"/>
          </c:marker>
          <c:cat>
            <c:numRef>
              <c:f>'FIRM 04'!$B$130:$D$130</c:f>
              <c:numCache>
                <c:formatCode>General</c:formatCode>
                <c:ptCount val="3"/>
                <c:pt idx="0">
                  <c:v>2021</c:v>
                </c:pt>
                <c:pt idx="1">
                  <c:v>2020</c:v>
                </c:pt>
                <c:pt idx="2">
                  <c:v>2019</c:v>
                </c:pt>
              </c:numCache>
            </c:numRef>
          </c:cat>
          <c:val>
            <c:numRef>
              <c:f>'FIRM 04'!$B$114:$D$114</c:f>
              <c:numCache>
                <c:formatCode>General</c:formatCode>
                <c:ptCount val="3"/>
                <c:pt idx="0">
                  <c:v>2.9021508140600334</c:v>
                </c:pt>
                <c:pt idx="1">
                  <c:v>2.4621917205464836</c:v>
                </c:pt>
                <c:pt idx="2">
                  <c:v>3.0859616310757727</c:v>
                </c:pt>
              </c:numCache>
            </c:numRef>
          </c:val>
          <c:smooth val="0"/>
        </c:ser>
        <c:ser>
          <c:idx val="12"/>
          <c:order val="12"/>
          <c:tx>
            <c:strRef>
              <c:f>'FIRM 04'!$A$117</c:f>
              <c:strCache>
                <c:ptCount val="1"/>
                <c:pt idx="0">
                  <c:v>Return On Invested Capital</c:v>
                </c:pt>
              </c:strCache>
            </c:strRef>
          </c:tx>
          <c:spPr>
            <a:ln w="22225" cap="rnd">
              <a:solidFill>
                <a:schemeClr val="accent1">
                  <a:lumMod val="80000"/>
                  <a:lumOff val="20000"/>
                </a:schemeClr>
              </a:solidFill>
            </a:ln>
            <a:effectLst>
              <a:glow rad="139700">
                <a:schemeClr val="accent1">
                  <a:lumMod val="80000"/>
                  <a:lumOff val="20000"/>
                  <a:satMod val="175000"/>
                  <a:alpha val="14000"/>
                </a:schemeClr>
              </a:glow>
            </a:effectLst>
          </c:spPr>
          <c:marker>
            <c:symbol val="none"/>
          </c:marker>
          <c:cat>
            <c:numRef>
              <c:f>'FIRM 04'!$B$130:$D$130</c:f>
              <c:numCache>
                <c:formatCode>General</c:formatCode>
                <c:ptCount val="3"/>
                <c:pt idx="0">
                  <c:v>2021</c:v>
                </c:pt>
                <c:pt idx="1">
                  <c:v>2020</c:v>
                </c:pt>
                <c:pt idx="2">
                  <c:v>2019</c:v>
                </c:pt>
              </c:numCache>
            </c:numRef>
          </c:cat>
          <c:val>
            <c:numRef>
              <c:f>'FIRM 04'!$B$117:$D$117</c:f>
              <c:numCache>
                <c:formatCode>General</c:formatCode>
                <c:ptCount val="3"/>
                <c:pt idx="0">
                  <c:v>0.25876263284852746</c:v>
                </c:pt>
                <c:pt idx="1">
                  <c:v>0.24874300518426848</c:v>
                </c:pt>
                <c:pt idx="2">
                  <c:v>0.28207232806205668</c:v>
                </c:pt>
              </c:numCache>
            </c:numRef>
          </c:val>
          <c:smooth val="0"/>
        </c:ser>
        <c:ser>
          <c:idx val="15"/>
          <c:order val="15"/>
          <c:tx>
            <c:strRef>
              <c:f>'FIRM 04'!$A$120</c:f>
              <c:strCache>
                <c:ptCount val="1"/>
                <c:pt idx="0">
                  <c:v>Basic Earning Power</c:v>
                </c:pt>
              </c:strCache>
            </c:strRef>
          </c:tx>
          <c:spPr>
            <a:ln w="22225" cap="rnd">
              <a:solidFill>
                <a:schemeClr val="accent4">
                  <a:lumMod val="80000"/>
                  <a:lumOff val="20000"/>
                </a:schemeClr>
              </a:solidFill>
            </a:ln>
            <a:effectLst>
              <a:glow rad="139700">
                <a:schemeClr val="accent4">
                  <a:lumMod val="80000"/>
                  <a:lumOff val="20000"/>
                  <a:satMod val="175000"/>
                  <a:alpha val="14000"/>
                </a:schemeClr>
              </a:glow>
            </a:effectLst>
          </c:spPr>
          <c:marker>
            <c:symbol val="none"/>
          </c:marker>
          <c:cat>
            <c:numRef>
              <c:f>'FIRM 04'!$B$130:$D$130</c:f>
              <c:numCache>
                <c:formatCode>General</c:formatCode>
                <c:ptCount val="3"/>
                <c:pt idx="0">
                  <c:v>2021</c:v>
                </c:pt>
                <c:pt idx="1">
                  <c:v>2020</c:v>
                </c:pt>
                <c:pt idx="2">
                  <c:v>2019</c:v>
                </c:pt>
              </c:numCache>
            </c:numRef>
          </c:cat>
          <c:val>
            <c:numRef>
              <c:f>'FIRM 04'!$B$120:$D$120</c:f>
              <c:numCache>
                <c:formatCode>General</c:formatCode>
                <c:ptCount val="3"/>
                <c:pt idx="0">
                  <c:v>0.4985727582031384</c:v>
                </c:pt>
                <c:pt idx="1">
                  <c:v>0.42361368650408132</c:v>
                </c:pt>
                <c:pt idx="2">
                  <c:v>0.48903518638776455</c:v>
                </c:pt>
              </c:numCache>
            </c:numRef>
          </c:val>
          <c:smooth val="0"/>
        </c:ser>
        <c:ser>
          <c:idx val="18"/>
          <c:order val="18"/>
          <c:tx>
            <c:strRef>
              <c:f>'FIRM 04'!$A$123</c:f>
              <c:strCache>
                <c:ptCount val="1"/>
                <c:pt idx="0">
                  <c:v>Book Value Per Share</c:v>
                </c:pt>
              </c:strCache>
            </c:strRef>
          </c:tx>
          <c:spPr>
            <a:ln w="22225" cap="rnd">
              <a:solidFill>
                <a:schemeClr val="accent1">
                  <a:lumMod val="80000"/>
                </a:schemeClr>
              </a:solidFill>
            </a:ln>
            <a:effectLst>
              <a:glow rad="139700">
                <a:schemeClr val="accent1">
                  <a:lumMod val="80000"/>
                  <a:satMod val="175000"/>
                  <a:alpha val="14000"/>
                </a:schemeClr>
              </a:glow>
            </a:effectLst>
          </c:spPr>
          <c:marker>
            <c:symbol val="none"/>
          </c:marker>
          <c:cat>
            <c:numRef>
              <c:f>'FIRM 04'!$B$130:$D$130</c:f>
              <c:numCache>
                <c:formatCode>General</c:formatCode>
                <c:ptCount val="3"/>
                <c:pt idx="0">
                  <c:v>2021</c:v>
                </c:pt>
                <c:pt idx="1">
                  <c:v>2020</c:v>
                </c:pt>
                <c:pt idx="2">
                  <c:v>2019</c:v>
                </c:pt>
              </c:numCache>
            </c:numRef>
          </c:cat>
          <c:val>
            <c:numRef>
              <c:f>'FIRM 04'!$B$123:$D$123</c:f>
              <c:numCache>
                <c:formatCode>General</c:formatCode>
                <c:ptCount val="3"/>
                <c:pt idx="0">
                  <c:v>9.992588896312304</c:v>
                </c:pt>
                <c:pt idx="1">
                  <c:v>10.153555383758357</c:v>
                </c:pt>
                <c:pt idx="2">
                  <c:v>8.4252505728453748</c:v>
                </c:pt>
              </c:numCache>
            </c:numRef>
          </c:val>
          <c:smooth val="0"/>
        </c:ser>
        <c:ser>
          <c:idx val="21"/>
          <c:order val="21"/>
          <c:tx>
            <c:strRef>
              <c:f>'FIRM 04'!$A$126</c:f>
              <c:strCache>
                <c:ptCount val="1"/>
                <c:pt idx="0">
                  <c:v>Earning Per Share</c:v>
                </c:pt>
              </c:strCache>
            </c:strRef>
          </c:tx>
          <c:spPr>
            <a:ln w="22225" cap="rnd">
              <a:solidFill>
                <a:schemeClr val="accent4">
                  <a:lumMod val="80000"/>
                </a:schemeClr>
              </a:solidFill>
            </a:ln>
            <a:effectLst>
              <a:glow rad="139700">
                <a:schemeClr val="accent4">
                  <a:lumMod val="80000"/>
                  <a:satMod val="175000"/>
                  <a:alpha val="14000"/>
                </a:schemeClr>
              </a:glow>
            </a:effectLst>
          </c:spPr>
          <c:marker>
            <c:symbol val="none"/>
          </c:marker>
          <c:cat>
            <c:numRef>
              <c:f>'FIRM 04'!$B$130:$D$130</c:f>
              <c:numCache>
                <c:formatCode>General</c:formatCode>
                <c:ptCount val="3"/>
                <c:pt idx="0">
                  <c:v>2021</c:v>
                </c:pt>
                <c:pt idx="1">
                  <c:v>2020</c:v>
                </c:pt>
                <c:pt idx="2">
                  <c:v>2019</c:v>
                </c:pt>
              </c:numCache>
            </c:numRef>
          </c:cat>
          <c:val>
            <c:numRef>
              <c:f>'FIRM 04'!$B$126:$D$126</c:f>
              <c:numCache>
                <c:formatCode>General</c:formatCode>
                <c:ptCount val="3"/>
                <c:pt idx="0">
                  <c:v>29</c:v>
                </c:pt>
                <c:pt idx="1">
                  <c:v>25</c:v>
                </c:pt>
                <c:pt idx="2">
                  <c:v>26</c:v>
                </c:pt>
              </c:numCache>
            </c:numRef>
          </c:val>
          <c:smooth val="0"/>
        </c:ser>
        <c:dLbls>
          <c:showLegendKey val="0"/>
          <c:showVal val="0"/>
          <c:showCatName val="0"/>
          <c:showSerName val="0"/>
          <c:showPercent val="0"/>
          <c:showBubbleSize val="0"/>
        </c:dLbls>
        <c:smooth val="0"/>
        <c:axId val="326544480"/>
        <c:axId val="396179256"/>
        <c:extLst>
          <c:ext xmlns:c15="http://schemas.microsoft.com/office/drawing/2012/chart" uri="{02D57815-91ED-43cb-92C2-25804820EDAC}">
            <c15:filteredLineSeries>
              <c15:ser>
                <c:idx val="1"/>
                <c:order val="1"/>
                <c:tx>
                  <c:strRef>
                    <c:extLst>
                      <c:ext uri="{02D57815-91ED-43cb-92C2-25804820EDAC}">
                        <c15:formulaRef>
                          <c15:sqref>'FIRM 04'!$A$106</c15:sqref>
                        </c15:formulaRef>
                      </c:ext>
                    </c:extLst>
                    <c:strCache>
                      <c:ptCount val="1"/>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numRef>
                    <c:extLst>
                      <c:ext uri="{02D57815-91ED-43cb-92C2-25804820EDAC}">
                        <c15:formulaRef>
                          <c15:sqref>'FIRM 04'!$B$130:$D$130</c15:sqref>
                        </c15:formulaRef>
                      </c:ext>
                    </c:extLst>
                    <c:numCache>
                      <c:formatCode>General</c:formatCode>
                      <c:ptCount val="3"/>
                      <c:pt idx="0">
                        <c:v>2021</c:v>
                      </c:pt>
                      <c:pt idx="1">
                        <c:v>2020</c:v>
                      </c:pt>
                      <c:pt idx="2">
                        <c:v>2019</c:v>
                      </c:pt>
                    </c:numCache>
                  </c:numRef>
                </c:cat>
                <c:val>
                  <c:numRef>
                    <c:extLst>
                      <c:ext uri="{02D57815-91ED-43cb-92C2-25804820EDAC}">
                        <c15:formulaRef>
                          <c15:sqref>'FIRM 04'!$B$106:$D$106</c15:sqref>
                        </c15:formulaRef>
                      </c:ext>
                    </c:extLst>
                    <c:numCache>
                      <c:formatCode>General</c:formatCode>
                      <c:ptCount val="3"/>
                    </c:numCache>
                  </c:numRef>
                </c:val>
                <c:smooth val="0"/>
              </c15:ser>
            </c15:filteredLineSeries>
            <c15:filteredLineSeries>
              <c15:ser>
                <c:idx val="2"/>
                <c:order val="2"/>
                <c:tx>
                  <c:strRef>
                    <c:extLst xmlns:c15="http://schemas.microsoft.com/office/drawing/2012/chart">
                      <c:ext xmlns:c15="http://schemas.microsoft.com/office/drawing/2012/chart" uri="{02D57815-91ED-43cb-92C2-25804820EDAC}">
                        <c15:formulaRef>
                          <c15:sqref>'FIRM 04'!$A$107</c15:sqref>
                        </c15:formulaRef>
                      </c:ext>
                    </c:extLst>
                    <c:strCache>
                      <c:ptCount val="1"/>
                    </c:strCache>
                  </c:strRef>
                </c:tx>
                <c:spPr>
                  <a:ln w="22225" cap="rnd">
                    <a:solidFill>
                      <a:schemeClr val="accent3"/>
                    </a:solidFill>
                  </a:ln>
                  <a:effectLst>
                    <a:glow rad="139700">
                      <a:schemeClr val="accent3">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cat>
                  <c:numRef>
                    <c:extLst xmlns:c15="http://schemas.microsoft.com/office/drawing/2012/chart">
                      <c:ext xmlns:c15="http://schemas.microsoft.com/office/drawing/2012/chart" uri="{02D57815-91ED-43cb-92C2-25804820EDAC}">
                        <c15:formulaRef>
                          <c15:sqref>'FIRM 04'!$B$130:$D$130</c15:sqref>
                        </c15:formulaRef>
                      </c:ext>
                    </c:extLst>
                    <c:numCache>
                      <c:formatCode>General</c:formatCode>
                      <c:ptCount val="3"/>
                      <c:pt idx="0">
                        <c:v>2021</c:v>
                      </c:pt>
                      <c:pt idx="1">
                        <c:v>2020</c:v>
                      </c:pt>
                      <c:pt idx="2">
                        <c:v>2019</c:v>
                      </c:pt>
                    </c:numCache>
                  </c:numRef>
                </c:cat>
                <c:val>
                  <c:numRef>
                    <c:extLst xmlns:c15="http://schemas.microsoft.com/office/drawing/2012/chart">
                      <c:ext xmlns:c15="http://schemas.microsoft.com/office/drawing/2012/chart" uri="{02D57815-91ED-43cb-92C2-25804820EDAC}">
                        <c15:formulaRef>
                          <c15:sqref>'FIRM 04'!$B$107:$D$107</c15:sqref>
                        </c15:formulaRef>
                      </c:ext>
                    </c:extLst>
                    <c:numCache>
                      <c:formatCode>General</c:formatCode>
                      <c:ptCount val="3"/>
                    </c:numCache>
                  </c:numRef>
                </c:val>
                <c:smooth val="0"/>
              </c15:ser>
            </c15:filteredLineSeries>
            <c15:filteredLineSeries>
              <c15:ser>
                <c:idx val="4"/>
                <c:order val="4"/>
                <c:tx>
                  <c:strRef>
                    <c:extLst xmlns:c15="http://schemas.microsoft.com/office/drawing/2012/chart">
                      <c:ext xmlns:c15="http://schemas.microsoft.com/office/drawing/2012/chart" uri="{02D57815-91ED-43cb-92C2-25804820EDAC}">
                        <c15:formulaRef>
                          <c15:sqref>'FIRM 04'!$A$109</c15:sqref>
                        </c15:formulaRef>
                      </c:ext>
                    </c:extLst>
                    <c:strCache>
                      <c:ptCount val="1"/>
                    </c:strCache>
                  </c:strRef>
                </c:tx>
                <c:spPr>
                  <a:ln w="22225" cap="rnd">
                    <a:solidFill>
                      <a:schemeClr val="accent5"/>
                    </a:solidFill>
                  </a:ln>
                  <a:effectLst>
                    <a:glow rad="139700">
                      <a:schemeClr val="accent5">
                        <a:satMod val="175000"/>
                        <a:alpha val="14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cat>
                  <c:numRef>
                    <c:extLst xmlns:c15="http://schemas.microsoft.com/office/drawing/2012/chart">
                      <c:ext xmlns:c15="http://schemas.microsoft.com/office/drawing/2012/chart" uri="{02D57815-91ED-43cb-92C2-25804820EDAC}">
                        <c15:formulaRef>
                          <c15:sqref>'FIRM 04'!$B$130:$D$130</c15:sqref>
                        </c15:formulaRef>
                      </c:ext>
                    </c:extLst>
                    <c:numCache>
                      <c:formatCode>General</c:formatCode>
                      <c:ptCount val="3"/>
                      <c:pt idx="0">
                        <c:v>2021</c:v>
                      </c:pt>
                      <c:pt idx="1">
                        <c:v>2020</c:v>
                      </c:pt>
                      <c:pt idx="2">
                        <c:v>2019</c:v>
                      </c:pt>
                    </c:numCache>
                  </c:numRef>
                </c:cat>
                <c:val>
                  <c:numRef>
                    <c:extLst xmlns:c15="http://schemas.microsoft.com/office/drawing/2012/chart">
                      <c:ext xmlns:c15="http://schemas.microsoft.com/office/drawing/2012/chart" uri="{02D57815-91ED-43cb-92C2-25804820EDAC}">
                        <c15:formulaRef>
                          <c15:sqref>'FIRM 04'!$B$109:$D$109</c15:sqref>
                        </c15:formulaRef>
                      </c:ext>
                    </c:extLst>
                    <c:numCache>
                      <c:formatCode>General</c:formatCode>
                      <c:ptCount val="3"/>
                    </c:numCache>
                  </c:numRef>
                </c:val>
                <c:smooth val="0"/>
              </c15:ser>
            </c15:filteredLineSeries>
            <c15:filteredLineSeries>
              <c15:ser>
                <c:idx val="5"/>
                <c:order val="5"/>
                <c:tx>
                  <c:strRef>
                    <c:extLst xmlns:c15="http://schemas.microsoft.com/office/drawing/2012/chart">
                      <c:ext xmlns:c15="http://schemas.microsoft.com/office/drawing/2012/chart" uri="{02D57815-91ED-43cb-92C2-25804820EDAC}">
                        <c15:formulaRef>
                          <c15:sqref>'FIRM 04'!$A$110</c15:sqref>
                        </c15:formulaRef>
                      </c:ext>
                    </c:extLst>
                    <c:strCache>
                      <c:ptCount val="1"/>
                    </c:strCache>
                  </c:strRef>
                </c:tx>
                <c:spPr>
                  <a:ln w="22225" cap="rnd">
                    <a:solidFill>
                      <a:schemeClr val="accent6"/>
                    </a:solidFill>
                  </a:ln>
                  <a:effectLst>
                    <a:glow rad="139700">
                      <a:schemeClr val="accent6">
                        <a:satMod val="175000"/>
                        <a:alpha val="14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cat>
                  <c:numRef>
                    <c:extLst xmlns:c15="http://schemas.microsoft.com/office/drawing/2012/chart">
                      <c:ext xmlns:c15="http://schemas.microsoft.com/office/drawing/2012/chart" uri="{02D57815-91ED-43cb-92C2-25804820EDAC}">
                        <c15:formulaRef>
                          <c15:sqref>'FIRM 04'!$B$130:$D$130</c15:sqref>
                        </c15:formulaRef>
                      </c:ext>
                    </c:extLst>
                    <c:numCache>
                      <c:formatCode>General</c:formatCode>
                      <c:ptCount val="3"/>
                      <c:pt idx="0">
                        <c:v>2021</c:v>
                      </c:pt>
                      <c:pt idx="1">
                        <c:v>2020</c:v>
                      </c:pt>
                      <c:pt idx="2">
                        <c:v>2019</c:v>
                      </c:pt>
                    </c:numCache>
                  </c:numRef>
                </c:cat>
                <c:val>
                  <c:numRef>
                    <c:extLst xmlns:c15="http://schemas.microsoft.com/office/drawing/2012/chart">
                      <c:ext xmlns:c15="http://schemas.microsoft.com/office/drawing/2012/chart" uri="{02D57815-91ED-43cb-92C2-25804820EDAC}">
                        <c15:formulaRef>
                          <c15:sqref>'FIRM 04'!$B$110:$D$110</c15:sqref>
                        </c15:formulaRef>
                      </c:ext>
                    </c:extLst>
                    <c:numCache>
                      <c:formatCode>General</c:formatCode>
                      <c:ptCount val="3"/>
                    </c:numCache>
                  </c:numRef>
                </c:val>
                <c:smooth val="0"/>
              </c15:ser>
            </c15:filteredLineSeries>
            <c15:filteredLineSeries>
              <c15:ser>
                <c:idx val="7"/>
                <c:order val="7"/>
                <c:tx>
                  <c:strRef>
                    <c:extLst xmlns:c15="http://schemas.microsoft.com/office/drawing/2012/chart">
                      <c:ext xmlns:c15="http://schemas.microsoft.com/office/drawing/2012/chart" uri="{02D57815-91ED-43cb-92C2-25804820EDAC}">
                        <c15:formulaRef>
                          <c15:sqref>'FIRM 04'!$A$112</c15:sqref>
                        </c15:formulaRef>
                      </c:ext>
                    </c:extLst>
                    <c:strCache>
                      <c:ptCount val="1"/>
                    </c:strCache>
                  </c:strRef>
                </c:tx>
                <c:spPr>
                  <a:ln w="22225" cap="rnd">
                    <a:solidFill>
                      <a:schemeClr val="accent2">
                        <a:lumMod val="60000"/>
                      </a:schemeClr>
                    </a:solidFill>
                  </a:ln>
                  <a:effectLst>
                    <a:glow rad="139700">
                      <a:schemeClr val="accent2">
                        <a:lumMod val="60000"/>
                        <a:satMod val="175000"/>
                        <a:alpha val="14000"/>
                      </a:schemeClr>
                    </a:glow>
                  </a:effectLst>
                </c:spPr>
                <c:marker>
                  <c:symbol val="circle"/>
                  <c:size val="4"/>
                  <c:spPr>
                    <a:solidFill>
                      <a:schemeClr val="accent2">
                        <a:lumMod val="60000"/>
                        <a:lumMod val="60000"/>
                        <a:lumOff val="40000"/>
                      </a:schemeClr>
                    </a:solidFill>
                    <a:ln>
                      <a:noFill/>
                    </a:ln>
                    <a:effectLst>
                      <a:glow rad="63500">
                        <a:schemeClr val="accent2">
                          <a:lumMod val="60000"/>
                          <a:satMod val="175000"/>
                          <a:alpha val="25000"/>
                        </a:schemeClr>
                      </a:glow>
                    </a:effectLst>
                  </c:spPr>
                </c:marker>
                <c:cat>
                  <c:numRef>
                    <c:extLst xmlns:c15="http://schemas.microsoft.com/office/drawing/2012/chart">
                      <c:ext xmlns:c15="http://schemas.microsoft.com/office/drawing/2012/chart" uri="{02D57815-91ED-43cb-92C2-25804820EDAC}">
                        <c15:formulaRef>
                          <c15:sqref>'FIRM 04'!$B$130:$D$130</c15:sqref>
                        </c15:formulaRef>
                      </c:ext>
                    </c:extLst>
                    <c:numCache>
                      <c:formatCode>General</c:formatCode>
                      <c:ptCount val="3"/>
                      <c:pt idx="0">
                        <c:v>2021</c:v>
                      </c:pt>
                      <c:pt idx="1">
                        <c:v>2020</c:v>
                      </c:pt>
                      <c:pt idx="2">
                        <c:v>2019</c:v>
                      </c:pt>
                    </c:numCache>
                  </c:numRef>
                </c:cat>
                <c:val>
                  <c:numRef>
                    <c:extLst xmlns:c15="http://schemas.microsoft.com/office/drawing/2012/chart">
                      <c:ext xmlns:c15="http://schemas.microsoft.com/office/drawing/2012/chart" uri="{02D57815-91ED-43cb-92C2-25804820EDAC}">
                        <c15:formulaRef>
                          <c15:sqref>'FIRM 04'!$B$112:$D$112</c15:sqref>
                        </c15:formulaRef>
                      </c:ext>
                    </c:extLst>
                    <c:numCache>
                      <c:formatCode>General</c:formatCode>
                      <c:ptCount val="3"/>
                    </c:numCache>
                  </c:numRef>
                </c:val>
                <c:smooth val="0"/>
              </c15:ser>
            </c15:filteredLineSeries>
            <c15:filteredLineSeries>
              <c15:ser>
                <c:idx val="8"/>
                <c:order val="8"/>
                <c:tx>
                  <c:strRef>
                    <c:extLst xmlns:c15="http://schemas.microsoft.com/office/drawing/2012/chart">
                      <c:ext xmlns:c15="http://schemas.microsoft.com/office/drawing/2012/chart" uri="{02D57815-91ED-43cb-92C2-25804820EDAC}">
                        <c15:formulaRef>
                          <c15:sqref>'FIRM 04'!$A$113</c15:sqref>
                        </c15:formulaRef>
                      </c:ext>
                    </c:extLst>
                    <c:strCache>
                      <c:ptCount val="1"/>
                    </c:strCache>
                  </c:strRef>
                </c:tx>
                <c:spPr>
                  <a:ln w="22225" cap="rnd">
                    <a:solidFill>
                      <a:schemeClr val="accent3">
                        <a:lumMod val="60000"/>
                      </a:schemeClr>
                    </a:solidFill>
                  </a:ln>
                  <a:effectLst>
                    <a:glow rad="139700">
                      <a:schemeClr val="accent3">
                        <a:lumMod val="60000"/>
                        <a:satMod val="175000"/>
                        <a:alpha val="14000"/>
                      </a:schemeClr>
                    </a:glow>
                  </a:effectLst>
                </c:spPr>
                <c:marker>
                  <c:symbol val="circle"/>
                  <c:size val="4"/>
                  <c:spPr>
                    <a:solidFill>
                      <a:schemeClr val="accent3">
                        <a:lumMod val="60000"/>
                        <a:lumMod val="60000"/>
                        <a:lumOff val="40000"/>
                      </a:schemeClr>
                    </a:solidFill>
                    <a:ln>
                      <a:noFill/>
                    </a:ln>
                    <a:effectLst>
                      <a:glow rad="63500">
                        <a:schemeClr val="accent3">
                          <a:lumMod val="60000"/>
                          <a:satMod val="175000"/>
                          <a:alpha val="25000"/>
                        </a:schemeClr>
                      </a:glow>
                    </a:effectLst>
                  </c:spPr>
                </c:marker>
                <c:cat>
                  <c:numRef>
                    <c:extLst xmlns:c15="http://schemas.microsoft.com/office/drawing/2012/chart">
                      <c:ext xmlns:c15="http://schemas.microsoft.com/office/drawing/2012/chart" uri="{02D57815-91ED-43cb-92C2-25804820EDAC}">
                        <c15:formulaRef>
                          <c15:sqref>'FIRM 04'!$B$130:$D$130</c15:sqref>
                        </c15:formulaRef>
                      </c:ext>
                    </c:extLst>
                    <c:numCache>
                      <c:formatCode>General</c:formatCode>
                      <c:ptCount val="3"/>
                      <c:pt idx="0">
                        <c:v>2021</c:v>
                      </c:pt>
                      <c:pt idx="1">
                        <c:v>2020</c:v>
                      </c:pt>
                      <c:pt idx="2">
                        <c:v>2019</c:v>
                      </c:pt>
                    </c:numCache>
                  </c:numRef>
                </c:cat>
                <c:val>
                  <c:numRef>
                    <c:extLst xmlns:c15="http://schemas.microsoft.com/office/drawing/2012/chart">
                      <c:ext xmlns:c15="http://schemas.microsoft.com/office/drawing/2012/chart" uri="{02D57815-91ED-43cb-92C2-25804820EDAC}">
                        <c15:formulaRef>
                          <c15:sqref>'FIRM 04'!$B$113:$D$113</c15:sqref>
                        </c15:formulaRef>
                      </c:ext>
                    </c:extLst>
                    <c:numCache>
                      <c:formatCode>General</c:formatCode>
                      <c:ptCount val="3"/>
                    </c:numCache>
                  </c:numRef>
                </c:val>
                <c:smooth val="0"/>
              </c15:ser>
            </c15:filteredLineSeries>
            <c15:filteredLineSeries>
              <c15:ser>
                <c:idx val="10"/>
                <c:order val="10"/>
                <c:tx>
                  <c:strRef>
                    <c:extLst xmlns:c15="http://schemas.microsoft.com/office/drawing/2012/chart">
                      <c:ext xmlns:c15="http://schemas.microsoft.com/office/drawing/2012/chart" uri="{02D57815-91ED-43cb-92C2-25804820EDAC}">
                        <c15:formulaRef>
                          <c15:sqref>'FIRM 04'!$A$115</c15:sqref>
                        </c15:formulaRef>
                      </c:ext>
                    </c:extLst>
                    <c:strCache>
                      <c:ptCount val="1"/>
                    </c:strCache>
                  </c:strRef>
                </c:tx>
                <c:spPr>
                  <a:ln w="22225" cap="rnd">
                    <a:solidFill>
                      <a:schemeClr val="accent5">
                        <a:lumMod val="60000"/>
                      </a:schemeClr>
                    </a:solidFill>
                  </a:ln>
                  <a:effectLst>
                    <a:glow rad="139700">
                      <a:schemeClr val="accent5">
                        <a:lumMod val="60000"/>
                        <a:satMod val="175000"/>
                        <a:alpha val="14000"/>
                      </a:schemeClr>
                    </a:glow>
                  </a:effectLst>
                </c:spPr>
                <c:marker>
                  <c:symbol val="circle"/>
                  <c:size val="4"/>
                  <c:spPr>
                    <a:solidFill>
                      <a:schemeClr val="accent5">
                        <a:lumMod val="60000"/>
                        <a:lumMod val="60000"/>
                        <a:lumOff val="40000"/>
                      </a:schemeClr>
                    </a:solidFill>
                    <a:ln>
                      <a:noFill/>
                    </a:ln>
                    <a:effectLst>
                      <a:glow rad="63500">
                        <a:schemeClr val="accent5">
                          <a:lumMod val="60000"/>
                          <a:satMod val="175000"/>
                          <a:alpha val="25000"/>
                        </a:schemeClr>
                      </a:glow>
                    </a:effectLst>
                  </c:spPr>
                </c:marker>
                <c:cat>
                  <c:numRef>
                    <c:extLst xmlns:c15="http://schemas.microsoft.com/office/drawing/2012/chart">
                      <c:ext xmlns:c15="http://schemas.microsoft.com/office/drawing/2012/chart" uri="{02D57815-91ED-43cb-92C2-25804820EDAC}">
                        <c15:formulaRef>
                          <c15:sqref>'FIRM 04'!$B$130:$D$130</c15:sqref>
                        </c15:formulaRef>
                      </c:ext>
                    </c:extLst>
                    <c:numCache>
                      <c:formatCode>General</c:formatCode>
                      <c:ptCount val="3"/>
                      <c:pt idx="0">
                        <c:v>2021</c:v>
                      </c:pt>
                      <c:pt idx="1">
                        <c:v>2020</c:v>
                      </c:pt>
                      <c:pt idx="2">
                        <c:v>2019</c:v>
                      </c:pt>
                    </c:numCache>
                  </c:numRef>
                </c:cat>
                <c:val>
                  <c:numRef>
                    <c:extLst xmlns:c15="http://schemas.microsoft.com/office/drawing/2012/chart">
                      <c:ext xmlns:c15="http://schemas.microsoft.com/office/drawing/2012/chart" uri="{02D57815-91ED-43cb-92C2-25804820EDAC}">
                        <c15:formulaRef>
                          <c15:sqref>'FIRM 04'!$B$115:$D$115</c15:sqref>
                        </c15:formulaRef>
                      </c:ext>
                    </c:extLst>
                    <c:numCache>
                      <c:formatCode>General</c:formatCode>
                      <c:ptCount val="3"/>
                    </c:numCache>
                  </c:numRef>
                </c:val>
                <c:smooth val="0"/>
              </c15:ser>
            </c15:filteredLineSeries>
            <c15:filteredLineSeries>
              <c15:ser>
                <c:idx val="11"/>
                <c:order val="11"/>
                <c:tx>
                  <c:strRef>
                    <c:extLst xmlns:c15="http://schemas.microsoft.com/office/drawing/2012/chart">
                      <c:ext xmlns:c15="http://schemas.microsoft.com/office/drawing/2012/chart" uri="{02D57815-91ED-43cb-92C2-25804820EDAC}">
                        <c15:formulaRef>
                          <c15:sqref>'FIRM 04'!$A$116</c15:sqref>
                        </c15:formulaRef>
                      </c:ext>
                    </c:extLst>
                    <c:strCache>
                      <c:ptCount val="1"/>
                    </c:strCache>
                  </c:strRef>
                </c:tx>
                <c:spPr>
                  <a:ln w="22225" cap="rnd">
                    <a:solidFill>
                      <a:schemeClr val="accent6">
                        <a:lumMod val="60000"/>
                      </a:schemeClr>
                    </a:solidFill>
                  </a:ln>
                  <a:effectLst>
                    <a:glow rad="139700">
                      <a:schemeClr val="accent6">
                        <a:lumMod val="60000"/>
                        <a:satMod val="175000"/>
                        <a:alpha val="14000"/>
                      </a:schemeClr>
                    </a:glow>
                  </a:effectLst>
                </c:spPr>
                <c:marker>
                  <c:symbol val="circle"/>
                  <c:size val="4"/>
                  <c:spPr>
                    <a:solidFill>
                      <a:schemeClr val="accent6">
                        <a:lumMod val="60000"/>
                        <a:lumMod val="60000"/>
                        <a:lumOff val="40000"/>
                      </a:schemeClr>
                    </a:solidFill>
                    <a:ln>
                      <a:noFill/>
                    </a:ln>
                    <a:effectLst>
                      <a:glow rad="63500">
                        <a:schemeClr val="accent6">
                          <a:lumMod val="60000"/>
                          <a:satMod val="175000"/>
                          <a:alpha val="25000"/>
                        </a:schemeClr>
                      </a:glow>
                    </a:effectLst>
                  </c:spPr>
                </c:marker>
                <c:cat>
                  <c:numRef>
                    <c:extLst xmlns:c15="http://schemas.microsoft.com/office/drawing/2012/chart">
                      <c:ext xmlns:c15="http://schemas.microsoft.com/office/drawing/2012/chart" uri="{02D57815-91ED-43cb-92C2-25804820EDAC}">
                        <c15:formulaRef>
                          <c15:sqref>'FIRM 04'!$B$130:$D$130</c15:sqref>
                        </c15:formulaRef>
                      </c:ext>
                    </c:extLst>
                    <c:numCache>
                      <c:formatCode>General</c:formatCode>
                      <c:ptCount val="3"/>
                      <c:pt idx="0">
                        <c:v>2021</c:v>
                      </c:pt>
                      <c:pt idx="1">
                        <c:v>2020</c:v>
                      </c:pt>
                      <c:pt idx="2">
                        <c:v>2019</c:v>
                      </c:pt>
                    </c:numCache>
                  </c:numRef>
                </c:cat>
                <c:val>
                  <c:numRef>
                    <c:extLst xmlns:c15="http://schemas.microsoft.com/office/drawing/2012/chart">
                      <c:ext xmlns:c15="http://schemas.microsoft.com/office/drawing/2012/chart" uri="{02D57815-91ED-43cb-92C2-25804820EDAC}">
                        <c15:formulaRef>
                          <c15:sqref>'FIRM 04'!$B$116:$D$116</c15:sqref>
                        </c15:formulaRef>
                      </c:ext>
                    </c:extLst>
                    <c:numCache>
                      <c:formatCode>General</c:formatCode>
                      <c:ptCount val="3"/>
                    </c:numCache>
                  </c:numRef>
                </c:val>
                <c:smooth val="0"/>
              </c15:ser>
            </c15:filteredLineSeries>
            <c15:filteredLineSeries>
              <c15:ser>
                <c:idx val="13"/>
                <c:order val="13"/>
                <c:tx>
                  <c:strRef>
                    <c:extLst xmlns:c15="http://schemas.microsoft.com/office/drawing/2012/chart">
                      <c:ext xmlns:c15="http://schemas.microsoft.com/office/drawing/2012/chart" uri="{02D57815-91ED-43cb-92C2-25804820EDAC}">
                        <c15:formulaRef>
                          <c15:sqref>'FIRM 04'!$A$118</c15:sqref>
                        </c15:formulaRef>
                      </c:ext>
                    </c:extLst>
                    <c:strCache>
                      <c:ptCount val="1"/>
                    </c:strCache>
                  </c:strRef>
                </c:tx>
                <c:spPr>
                  <a:ln w="22225" cap="rnd">
                    <a:solidFill>
                      <a:schemeClr val="accent2">
                        <a:lumMod val="80000"/>
                        <a:lumOff val="20000"/>
                      </a:schemeClr>
                    </a:solidFill>
                  </a:ln>
                  <a:effectLst>
                    <a:glow rad="139700">
                      <a:schemeClr val="accent2">
                        <a:lumMod val="80000"/>
                        <a:lumOff val="20000"/>
                        <a:satMod val="175000"/>
                        <a:alpha val="14000"/>
                      </a:schemeClr>
                    </a:glow>
                  </a:effectLst>
                </c:spPr>
                <c:marker>
                  <c:symbol val="circle"/>
                  <c:size val="4"/>
                  <c:spPr>
                    <a:solidFill>
                      <a:schemeClr val="accent2">
                        <a:lumMod val="80000"/>
                        <a:lumOff val="20000"/>
                        <a:lumMod val="60000"/>
                        <a:lumOff val="40000"/>
                      </a:schemeClr>
                    </a:solidFill>
                    <a:ln>
                      <a:noFill/>
                    </a:ln>
                    <a:effectLst>
                      <a:glow rad="63500">
                        <a:schemeClr val="accent2">
                          <a:lumMod val="80000"/>
                          <a:lumOff val="20000"/>
                          <a:satMod val="175000"/>
                          <a:alpha val="25000"/>
                        </a:schemeClr>
                      </a:glow>
                    </a:effectLst>
                  </c:spPr>
                </c:marker>
                <c:cat>
                  <c:numRef>
                    <c:extLst xmlns:c15="http://schemas.microsoft.com/office/drawing/2012/chart">
                      <c:ext xmlns:c15="http://schemas.microsoft.com/office/drawing/2012/chart" uri="{02D57815-91ED-43cb-92C2-25804820EDAC}">
                        <c15:formulaRef>
                          <c15:sqref>'FIRM 04'!$B$130:$D$130</c15:sqref>
                        </c15:formulaRef>
                      </c:ext>
                    </c:extLst>
                    <c:numCache>
                      <c:formatCode>General</c:formatCode>
                      <c:ptCount val="3"/>
                      <c:pt idx="0">
                        <c:v>2021</c:v>
                      </c:pt>
                      <c:pt idx="1">
                        <c:v>2020</c:v>
                      </c:pt>
                      <c:pt idx="2">
                        <c:v>2019</c:v>
                      </c:pt>
                    </c:numCache>
                  </c:numRef>
                </c:cat>
                <c:val>
                  <c:numRef>
                    <c:extLst xmlns:c15="http://schemas.microsoft.com/office/drawing/2012/chart">
                      <c:ext xmlns:c15="http://schemas.microsoft.com/office/drawing/2012/chart" uri="{02D57815-91ED-43cb-92C2-25804820EDAC}">
                        <c15:formulaRef>
                          <c15:sqref>'FIRM 04'!$B$118:$D$118</c15:sqref>
                        </c15:formulaRef>
                      </c:ext>
                    </c:extLst>
                    <c:numCache>
                      <c:formatCode>General</c:formatCode>
                      <c:ptCount val="3"/>
                    </c:numCache>
                  </c:numRef>
                </c:val>
                <c:smooth val="0"/>
              </c15:ser>
            </c15:filteredLineSeries>
            <c15:filteredLineSeries>
              <c15:ser>
                <c:idx val="14"/>
                <c:order val="14"/>
                <c:tx>
                  <c:strRef>
                    <c:extLst xmlns:c15="http://schemas.microsoft.com/office/drawing/2012/chart">
                      <c:ext xmlns:c15="http://schemas.microsoft.com/office/drawing/2012/chart" uri="{02D57815-91ED-43cb-92C2-25804820EDAC}">
                        <c15:formulaRef>
                          <c15:sqref>'FIRM 04'!$A$119</c15:sqref>
                        </c15:formulaRef>
                      </c:ext>
                    </c:extLst>
                    <c:strCache>
                      <c:ptCount val="1"/>
                    </c:strCache>
                  </c:strRef>
                </c:tx>
                <c:spPr>
                  <a:ln w="22225" cap="rnd">
                    <a:solidFill>
                      <a:schemeClr val="accent3">
                        <a:lumMod val="80000"/>
                        <a:lumOff val="20000"/>
                      </a:schemeClr>
                    </a:solidFill>
                  </a:ln>
                  <a:effectLst>
                    <a:glow rad="139700">
                      <a:schemeClr val="accent3">
                        <a:lumMod val="80000"/>
                        <a:lumOff val="20000"/>
                        <a:satMod val="175000"/>
                        <a:alpha val="14000"/>
                      </a:schemeClr>
                    </a:glow>
                  </a:effectLst>
                </c:spPr>
                <c:marker>
                  <c:symbol val="circle"/>
                  <c:size val="4"/>
                  <c:spPr>
                    <a:solidFill>
                      <a:schemeClr val="accent3">
                        <a:lumMod val="80000"/>
                        <a:lumOff val="20000"/>
                        <a:lumMod val="60000"/>
                        <a:lumOff val="40000"/>
                      </a:schemeClr>
                    </a:solidFill>
                    <a:ln>
                      <a:noFill/>
                    </a:ln>
                    <a:effectLst>
                      <a:glow rad="63500">
                        <a:schemeClr val="accent3">
                          <a:lumMod val="80000"/>
                          <a:lumOff val="20000"/>
                          <a:satMod val="175000"/>
                          <a:alpha val="25000"/>
                        </a:schemeClr>
                      </a:glow>
                    </a:effectLst>
                  </c:spPr>
                </c:marker>
                <c:cat>
                  <c:numRef>
                    <c:extLst xmlns:c15="http://schemas.microsoft.com/office/drawing/2012/chart">
                      <c:ext xmlns:c15="http://schemas.microsoft.com/office/drawing/2012/chart" uri="{02D57815-91ED-43cb-92C2-25804820EDAC}">
                        <c15:formulaRef>
                          <c15:sqref>'FIRM 04'!$B$130:$D$130</c15:sqref>
                        </c15:formulaRef>
                      </c:ext>
                    </c:extLst>
                    <c:numCache>
                      <c:formatCode>General</c:formatCode>
                      <c:ptCount val="3"/>
                      <c:pt idx="0">
                        <c:v>2021</c:v>
                      </c:pt>
                      <c:pt idx="1">
                        <c:v>2020</c:v>
                      </c:pt>
                      <c:pt idx="2">
                        <c:v>2019</c:v>
                      </c:pt>
                    </c:numCache>
                  </c:numRef>
                </c:cat>
                <c:val>
                  <c:numRef>
                    <c:extLst xmlns:c15="http://schemas.microsoft.com/office/drawing/2012/chart">
                      <c:ext xmlns:c15="http://schemas.microsoft.com/office/drawing/2012/chart" uri="{02D57815-91ED-43cb-92C2-25804820EDAC}">
                        <c15:formulaRef>
                          <c15:sqref>'FIRM 04'!$B$119:$D$119</c15:sqref>
                        </c15:formulaRef>
                      </c:ext>
                    </c:extLst>
                    <c:numCache>
                      <c:formatCode>General</c:formatCode>
                      <c:ptCount val="3"/>
                    </c:numCache>
                  </c:numRef>
                </c:val>
                <c:smooth val="0"/>
              </c15:ser>
            </c15:filteredLineSeries>
            <c15:filteredLineSeries>
              <c15:ser>
                <c:idx val="16"/>
                <c:order val="16"/>
                <c:tx>
                  <c:strRef>
                    <c:extLst xmlns:c15="http://schemas.microsoft.com/office/drawing/2012/chart">
                      <c:ext xmlns:c15="http://schemas.microsoft.com/office/drawing/2012/chart" uri="{02D57815-91ED-43cb-92C2-25804820EDAC}">
                        <c15:formulaRef>
                          <c15:sqref>'FIRM 04'!$A$121</c15:sqref>
                        </c15:formulaRef>
                      </c:ext>
                    </c:extLst>
                    <c:strCache>
                      <c:ptCount val="1"/>
                    </c:strCache>
                  </c:strRef>
                </c:tx>
                <c:spPr>
                  <a:ln w="22225" cap="rnd">
                    <a:solidFill>
                      <a:schemeClr val="accent5">
                        <a:lumMod val="80000"/>
                        <a:lumOff val="20000"/>
                      </a:schemeClr>
                    </a:solidFill>
                  </a:ln>
                  <a:effectLst>
                    <a:glow rad="139700">
                      <a:schemeClr val="accent5">
                        <a:lumMod val="80000"/>
                        <a:lumOff val="20000"/>
                        <a:satMod val="175000"/>
                        <a:alpha val="14000"/>
                      </a:schemeClr>
                    </a:glow>
                  </a:effectLst>
                </c:spPr>
                <c:marker>
                  <c:symbol val="circle"/>
                  <c:size val="4"/>
                  <c:spPr>
                    <a:solidFill>
                      <a:schemeClr val="accent5">
                        <a:lumMod val="80000"/>
                        <a:lumOff val="20000"/>
                        <a:lumMod val="60000"/>
                        <a:lumOff val="40000"/>
                      </a:schemeClr>
                    </a:solidFill>
                    <a:ln>
                      <a:noFill/>
                    </a:ln>
                    <a:effectLst>
                      <a:glow rad="63500">
                        <a:schemeClr val="accent5">
                          <a:lumMod val="80000"/>
                          <a:lumOff val="20000"/>
                          <a:satMod val="175000"/>
                          <a:alpha val="25000"/>
                        </a:schemeClr>
                      </a:glow>
                    </a:effectLst>
                  </c:spPr>
                </c:marker>
                <c:cat>
                  <c:numRef>
                    <c:extLst xmlns:c15="http://schemas.microsoft.com/office/drawing/2012/chart">
                      <c:ext xmlns:c15="http://schemas.microsoft.com/office/drawing/2012/chart" uri="{02D57815-91ED-43cb-92C2-25804820EDAC}">
                        <c15:formulaRef>
                          <c15:sqref>'FIRM 04'!$B$130:$D$130</c15:sqref>
                        </c15:formulaRef>
                      </c:ext>
                    </c:extLst>
                    <c:numCache>
                      <c:formatCode>General</c:formatCode>
                      <c:ptCount val="3"/>
                      <c:pt idx="0">
                        <c:v>2021</c:v>
                      </c:pt>
                      <c:pt idx="1">
                        <c:v>2020</c:v>
                      </c:pt>
                      <c:pt idx="2">
                        <c:v>2019</c:v>
                      </c:pt>
                    </c:numCache>
                  </c:numRef>
                </c:cat>
                <c:val>
                  <c:numRef>
                    <c:extLst xmlns:c15="http://schemas.microsoft.com/office/drawing/2012/chart">
                      <c:ext xmlns:c15="http://schemas.microsoft.com/office/drawing/2012/chart" uri="{02D57815-91ED-43cb-92C2-25804820EDAC}">
                        <c15:formulaRef>
                          <c15:sqref>'FIRM 04'!$B$121:$D$121</c15:sqref>
                        </c15:formulaRef>
                      </c:ext>
                    </c:extLst>
                    <c:numCache>
                      <c:formatCode>General</c:formatCode>
                      <c:ptCount val="3"/>
                    </c:numCache>
                  </c:numRef>
                </c:val>
                <c:smooth val="0"/>
              </c15:ser>
            </c15:filteredLineSeries>
            <c15:filteredLineSeries>
              <c15:ser>
                <c:idx val="17"/>
                <c:order val="17"/>
                <c:tx>
                  <c:strRef>
                    <c:extLst xmlns:c15="http://schemas.microsoft.com/office/drawing/2012/chart">
                      <c:ext xmlns:c15="http://schemas.microsoft.com/office/drawing/2012/chart" uri="{02D57815-91ED-43cb-92C2-25804820EDAC}">
                        <c15:formulaRef>
                          <c15:sqref>'FIRM 04'!$A$122</c15:sqref>
                        </c15:formulaRef>
                      </c:ext>
                    </c:extLst>
                    <c:strCache>
                      <c:ptCount val="1"/>
                    </c:strCache>
                  </c:strRef>
                </c:tx>
                <c:spPr>
                  <a:ln w="22225" cap="rnd">
                    <a:solidFill>
                      <a:schemeClr val="accent6">
                        <a:lumMod val="80000"/>
                        <a:lumOff val="20000"/>
                      </a:schemeClr>
                    </a:solidFill>
                  </a:ln>
                  <a:effectLst>
                    <a:glow rad="139700">
                      <a:schemeClr val="accent6">
                        <a:lumMod val="80000"/>
                        <a:lumOff val="20000"/>
                        <a:satMod val="175000"/>
                        <a:alpha val="14000"/>
                      </a:schemeClr>
                    </a:glow>
                  </a:effectLst>
                </c:spPr>
                <c:marker>
                  <c:symbol val="circle"/>
                  <c:size val="4"/>
                  <c:spPr>
                    <a:solidFill>
                      <a:schemeClr val="accent6">
                        <a:lumMod val="80000"/>
                        <a:lumOff val="20000"/>
                        <a:lumMod val="60000"/>
                        <a:lumOff val="40000"/>
                      </a:schemeClr>
                    </a:solidFill>
                    <a:ln>
                      <a:noFill/>
                    </a:ln>
                    <a:effectLst>
                      <a:glow rad="63500">
                        <a:schemeClr val="accent6">
                          <a:lumMod val="80000"/>
                          <a:lumOff val="20000"/>
                          <a:satMod val="175000"/>
                          <a:alpha val="25000"/>
                        </a:schemeClr>
                      </a:glow>
                    </a:effectLst>
                  </c:spPr>
                </c:marker>
                <c:cat>
                  <c:numRef>
                    <c:extLst xmlns:c15="http://schemas.microsoft.com/office/drawing/2012/chart">
                      <c:ext xmlns:c15="http://schemas.microsoft.com/office/drawing/2012/chart" uri="{02D57815-91ED-43cb-92C2-25804820EDAC}">
                        <c15:formulaRef>
                          <c15:sqref>'FIRM 04'!$B$130:$D$130</c15:sqref>
                        </c15:formulaRef>
                      </c:ext>
                    </c:extLst>
                    <c:numCache>
                      <c:formatCode>General</c:formatCode>
                      <c:ptCount val="3"/>
                      <c:pt idx="0">
                        <c:v>2021</c:v>
                      </c:pt>
                      <c:pt idx="1">
                        <c:v>2020</c:v>
                      </c:pt>
                      <c:pt idx="2">
                        <c:v>2019</c:v>
                      </c:pt>
                    </c:numCache>
                  </c:numRef>
                </c:cat>
                <c:val>
                  <c:numRef>
                    <c:extLst xmlns:c15="http://schemas.microsoft.com/office/drawing/2012/chart">
                      <c:ext xmlns:c15="http://schemas.microsoft.com/office/drawing/2012/chart" uri="{02D57815-91ED-43cb-92C2-25804820EDAC}">
                        <c15:formulaRef>
                          <c15:sqref>'FIRM 04'!$B$122:$D$122</c15:sqref>
                        </c15:formulaRef>
                      </c:ext>
                    </c:extLst>
                    <c:numCache>
                      <c:formatCode>General</c:formatCode>
                      <c:ptCount val="3"/>
                    </c:numCache>
                  </c:numRef>
                </c:val>
                <c:smooth val="0"/>
              </c15:ser>
            </c15:filteredLineSeries>
            <c15:filteredLineSeries>
              <c15:ser>
                <c:idx val="19"/>
                <c:order val="19"/>
                <c:tx>
                  <c:strRef>
                    <c:extLst xmlns:c15="http://schemas.microsoft.com/office/drawing/2012/chart">
                      <c:ext xmlns:c15="http://schemas.microsoft.com/office/drawing/2012/chart" uri="{02D57815-91ED-43cb-92C2-25804820EDAC}">
                        <c15:formulaRef>
                          <c15:sqref>'FIRM 04'!$A$124</c15:sqref>
                        </c15:formulaRef>
                      </c:ext>
                    </c:extLst>
                    <c:strCache>
                      <c:ptCount val="1"/>
                    </c:strCache>
                  </c:strRef>
                </c:tx>
                <c:spPr>
                  <a:ln w="22225" cap="rnd">
                    <a:solidFill>
                      <a:schemeClr val="accent2">
                        <a:lumMod val="80000"/>
                      </a:schemeClr>
                    </a:solidFill>
                  </a:ln>
                  <a:effectLst>
                    <a:glow rad="139700">
                      <a:schemeClr val="accent2">
                        <a:lumMod val="80000"/>
                        <a:satMod val="175000"/>
                        <a:alpha val="14000"/>
                      </a:schemeClr>
                    </a:glow>
                  </a:effectLst>
                </c:spPr>
                <c:marker>
                  <c:symbol val="circle"/>
                  <c:size val="4"/>
                  <c:spPr>
                    <a:solidFill>
                      <a:schemeClr val="accent2">
                        <a:lumMod val="80000"/>
                        <a:lumMod val="60000"/>
                        <a:lumOff val="40000"/>
                      </a:schemeClr>
                    </a:solidFill>
                    <a:ln>
                      <a:noFill/>
                    </a:ln>
                    <a:effectLst>
                      <a:glow rad="63500">
                        <a:schemeClr val="accent2">
                          <a:lumMod val="80000"/>
                          <a:satMod val="175000"/>
                          <a:alpha val="25000"/>
                        </a:schemeClr>
                      </a:glow>
                    </a:effectLst>
                  </c:spPr>
                </c:marker>
                <c:cat>
                  <c:numRef>
                    <c:extLst xmlns:c15="http://schemas.microsoft.com/office/drawing/2012/chart">
                      <c:ext xmlns:c15="http://schemas.microsoft.com/office/drawing/2012/chart" uri="{02D57815-91ED-43cb-92C2-25804820EDAC}">
                        <c15:formulaRef>
                          <c15:sqref>'FIRM 04'!$B$130:$D$130</c15:sqref>
                        </c15:formulaRef>
                      </c:ext>
                    </c:extLst>
                    <c:numCache>
                      <c:formatCode>General</c:formatCode>
                      <c:ptCount val="3"/>
                      <c:pt idx="0">
                        <c:v>2021</c:v>
                      </c:pt>
                      <c:pt idx="1">
                        <c:v>2020</c:v>
                      </c:pt>
                      <c:pt idx="2">
                        <c:v>2019</c:v>
                      </c:pt>
                    </c:numCache>
                  </c:numRef>
                </c:cat>
                <c:val>
                  <c:numRef>
                    <c:extLst xmlns:c15="http://schemas.microsoft.com/office/drawing/2012/chart">
                      <c:ext xmlns:c15="http://schemas.microsoft.com/office/drawing/2012/chart" uri="{02D57815-91ED-43cb-92C2-25804820EDAC}">
                        <c15:formulaRef>
                          <c15:sqref>'FIRM 04'!$B$124:$D$124</c15:sqref>
                        </c15:formulaRef>
                      </c:ext>
                    </c:extLst>
                    <c:numCache>
                      <c:formatCode>General</c:formatCode>
                      <c:ptCount val="3"/>
                    </c:numCache>
                  </c:numRef>
                </c:val>
                <c:smooth val="0"/>
              </c15:ser>
            </c15:filteredLineSeries>
            <c15:filteredLineSeries>
              <c15:ser>
                <c:idx val="20"/>
                <c:order val="20"/>
                <c:tx>
                  <c:strRef>
                    <c:extLst xmlns:c15="http://schemas.microsoft.com/office/drawing/2012/chart">
                      <c:ext xmlns:c15="http://schemas.microsoft.com/office/drawing/2012/chart" uri="{02D57815-91ED-43cb-92C2-25804820EDAC}">
                        <c15:formulaRef>
                          <c15:sqref>'FIRM 04'!$A$125</c15:sqref>
                        </c15:formulaRef>
                      </c:ext>
                    </c:extLst>
                    <c:strCache>
                      <c:ptCount val="1"/>
                    </c:strCache>
                  </c:strRef>
                </c:tx>
                <c:spPr>
                  <a:ln w="22225" cap="rnd">
                    <a:solidFill>
                      <a:schemeClr val="accent3">
                        <a:lumMod val="80000"/>
                      </a:schemeClr>
                    </a:solidFill>
                  </a:ln>
                  <a:effectLst>
                    <a:glow rad="139700">
                      <a:schemeClr val="accent3">
                        <a:lumMod val="80000"/>
                        <a:satMod val="175000"/>
                        <a:alpha val="14000"/>
                      </a:schemeClr>
                    </a:glow>
                  </a:effectLst>
                </c:spPr>
                <c:marker>
                  <c:symbol val="circle"/>
                  <c:size val="4"/>
                  <c:spPr>
                    <a:solidFill>
                      <a:schemeClr val="accent3">
                        <a:lumMod val="80000"/>
                        <a:lumMod val="60000"/>
                        <a:lumOff val="40000"/>
                      </a:schemeClr>
                    </a:solidFill>
                    <a:ln>
                      <a:noFill/>
                    </a:ln>
                    <a:effectLst>
                      <a:glow rad="63500">
                        <a:schemeClr val="accent3">
                          <a:lumMod val="80000"/>
                          <a:satMod val="175000"/>
                          <a:alpha val="25000"/>
                        </a:schemeClr>
                      </a:glow>
                    </a:effectLst>
                  </c:spPr>
                </c:marker>
                <c:cat>
                  <c:numRef>
                    <c:extLst xmlns:c15="http://schemas.microsoft.com/office/drawing/2012/chart">
                      <c:ext xmlns:c15="http://schemas.microsoft.com/office/drawing/2012/chart" uri="{02D57815-91ED-43cb-92C2-25804820EDAC}">
                        <c15:formulaRef>
                          <c15:sqref>'FIRM 04'!$B$130:$D$130</c15:sqref>
                        </c15:formulaRef>
                      </c:ext>
                    </c:extLst>
                    <c:numCache>
                      <c:formatCode>General</c:formatCode>
                      <c:ptCount val="3"/>
                      <c:pt idx="0">
                        <c:v>2021</c:v>
                      </c:pt>
                      <c:pt idx="1">
                        <c:v>2020</c:v>
                      </c:pt>
                      <c:pt idx="2">
                        <c:v>2019</c:v>
                      </c:pt>
                    </c:numCache>
                  </c:numRef>
                </c:cat>
                <c:val>
                  <c:numRef>
                    <c:extLst xmlns:c15="http://schemas.microsoft.com/office/drawing/2012/chart">
                      <c:ext xmlns:c15="http://schemas.microsoft.com/office/drawing/2012/chart" uri="{02D57815-91ED-43cb-92C2-25804820EDAC}">
                        <c15:formulaRef>
                          <c15:sqref>'FIRM 04'!$B$125:$D$125</c15:sqref>
                        </c15:formulaRef>
                      </c:ext>
                    </c:extLst>
                    <c:numCache>
                      <c:formatCode>General</c:formatCode>
                      <c:ptCount val="3"/>
                    </c:numCache>
                  </c:numRef>
                </c:val>
                <c:smooth val="0"/>
              </c15:ser>
            </c15:filteredLineSeries>
          </c:ext>
        </c:extLst>
      </c:lineChart>
      <c:catAx>
        <c:axId val="326544480"/>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96179256"/>
        <c:crosses val="autoZero"/>
        <c:auto val="1"/>
        <c:lblAlgn val="ctr"/>
        <c:lblOffset val="100"/>
        <c:noMultiLvlLbl val="0"/>
      </c:catAx>
      <c:valAx>
        <c:axId val="396179256"/>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26544480"/>
        <c:crosses val="autoZero"/>
        <c:crossBetween val="between"/>
      </c:valAx>
      <c:spPr>
        <a:noFill/>
        <a:ln>
          <a:noFill/>
        </a:ln>
        <a:effectLst/>
      </c:spPr>
    </c:plotArea>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ASSET MANAGEMENT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lineChart>
        <c:grouping val="standard"/>
        <c:varyColors val="0"/>
        <c:ser>
          <c:idx val="0"/>
          <c:order val="0"/>
          <c:tx>
            <c:strRef>
              <c:f>'FIRM 01'!$A$86</c:f>
              <c:strCache>
                <c:ptCount val="1"/>
                <c:pt idx="0">
                  <c:v>Inventory Turnover</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cat>
            <c:numRef>
              <c:f>'FIRM 01'!$B$85:$D$85</c:f>
              <c:numCache>
                <c:formatCode>General</c:formatCode>
                <c:ptCount val="3"/>
                <c:pt idx="0">
                  <c:v>2019</c:v>
                </c:pt>
                <c:pt idx="1">
                  <c:v>2020</c:v>
                </c:pt>
                <c:pt idx="2">
                  <c:v>2021</c:v>
                </c:pt>
              </c:numCache>
            </c:numRef>
          </c:cat>
          <c:val>
            <c:numRef>
              <c:f>'FIRM 01'!$B$86:$D$86</c:f>
              <c:numCache>
                <c:formatCode>0.00</c:formatCode>
                <c:ptCount val="3"/>
                <c:pt idx="0">
                  <c:v>6.325358591712547</c:v>
                </c:pt>
                <c:pt idx="1">
                  <c:v>2.7073288578131898</c:v>
                </c:pt>
                <c:pt idx="2">
                  <c:v>6.0738681258587972</c:v>
                </c:pt>
              </c:numCache>
            </c:numRef>
          </c:val>
          <c:smooth val="0"/>
          <c:extLst xmlns:c16r2="http://schemas.microsoft.com/office/drawing/2015/06/chart">
            <c:ext xmlns:c16="http://schemas.microsoft.com/office/drawing/2014/chart" uri="{C3380CC4-5D6E-409C-BE32-E72D297353CC}">
              <c16:uniqueId val="{00000000-BCBD-4979-96E9-CF862FC7B683}"/>
            </c:ext>
          </c:extLst>
        </c:ser>
        <c:ser>
          <c:idx val="3"/>
          <c:order val="3"/>
          <c:tx>
            <c:strRef>
              <c:f>'FIRM 01'!$A$89</c:f>
              <c:strCache>
                <c:ptCount val="1"/>
                <c:pt idx="0">
                  <c:v>Days Sales Outstanding</c:v>
                </c:pt>
              </c:strCache>
            </c:strRef>
          </c:tx>
          <c:spPr>
            <a:ln w="34925" cap="rnd">
              <a:solidFill>
                <a:schemeClr val="accent4"/>
              </a:solidFill>
              <a:round/>
            </a:ln>
            <a:effectLst>
              <a:outerShdw blurRad="57150" dist="19050" dir="5400000" algn="ctr" rotWithShape="0">
                <a:srgbClr val="000000">
                  <a:alpha val="63000"/>
                </a:srgbClr>
              </a:outerShdw>
            </a:effectLst>
          </c:spPr>
          <c:marker>
            <c:symbol val="none"/>
          </c:marker>
          <c:cat>
            <c:numRef>
              <c:f>'FIRM 01'!$B$85:$D$85</c:f>
              <c:numCache>
                <c:formatCode>General</c:formatCode>
                <c:ptCount val="3"/>
                <c:pt idx="0">
                  <c:v>2019</c:v>
                </c:pt>
                <c:pt idx="1">
                  <c:v>2020</c:v>
                </c:pt>
                <c:pt idx="2">
                  <c:v>2021</c:v>
                </c:pt>
              </c:numCache>
            </c:numRef>
          </c:cat>
          <c:val>
            <c:numRef>
              <c:f>'FIRM 01'!$B$89:$D$89</c:f>
              <c:numCache>
                <c:formatCode>0.00</c:formatCode>
                <c:ptCount val="3"/>
                <c:pt idx="0">
                  <c:v>35.523805978909756</c:v>
                </c:pt>
                <c:pt idx="1">
                  <c:v>34.25688572986077</c:v>
                </c:pt>
                <c:pt idx="2">
                  <c:v>40.349575637716526</c:v>
                </c:pt>
              </c:numCache>
            </c:numRef>
          </c:val>
          <c:smooth val="0"/>
          <c:extLst xmlns:c16r2="http://schemas.microsoft.com/office/drawing/2015/06/chart">
            <c:ext xmlns:c16="http://schemas.microsoft.com/office/drawing/2014/chart" uri="{C3380CC4-5D6E-409C-BE32-E72D297353CC}">
              <c16:uniqueId val="{00000003-BCBD-4979-96E9-CF862FC7B683}"/>
            </c:ext>
          </c:extLst>
        </c:ser>
        <c:ser>
          <c:idx val="6"/>
          <c:order val="6"/>
          <c:tx>
            <c:strRef>
              <c:f>'FIRM 01'!$A$92</c:f>
              <c:strCache>
                <c:ptCount val="1"/>
                <c:pt idx="0">
                  <c:v>Fixed Assets Turnover</c:v>
                </c:pt>
              </c:strCache>
            </c:strRef>
          </c:tx>
          <c:spPr>
            <a:ln w="34925" cap="rnd">
              <a:solidFill>
                <a:schemeClr val="accent1">
                  <a:lumMod val="60000"/>
                </a:schemeClr>
              </a:solidFill>
              <a:round/>
            </a:ln>
            <a:effectLst>
              <a:outerShdw blurRad="57150" dist="19050" dir="5400000" algn="ctr" rotWithShape="0">
                <a:srgbClr val="000000">
                  <a:alpha val="63000"/>
                </a:srgbClr>
              </a:outerShdw>
            </a:effectLst>
          </c:spPr>
          <c:marker>
            <c:symbol val="none"/>
          </c:marker>
          <c:cat>
            <c:numRef>
              <c:f>'FIRM 01'!$B$85:$D$85</c:f>
              <c:numCache>
                <c:formatCode>General</c:formatCode>
                <c:ptCount val="3"/>
                <c:pt idx="0">
                  <c:v>2019</c:v>
                </c:pt>
                <c:pt idx="1">
                  <c:v>2020</c:v>
                </c:pt>
                <c:pt idx="2">
                  <c:v>2021</c:v>
                </c:pt>
              </c:numCache>
            </c:numRef>
          </c:cat>
          <c:val>
            <c:numRef>
              <c:f>'FIRM 01'!$B$92:$D$92</c:f>
              <c:numCache>
                <c:formatCode>0.00</c:formatCode>
                <c:ptCount val="3"/>
                <c:pt idx="0">
                  <c:v>4.8474229172399763</c:v>
                </c:pt>
                <c:pt idx="1">
                  <c:v>2.428677340900629</c:v>
                </c:pt>
                <c:pt idx="2">
                  <c:v>4.5946938324774997</c:v>
                </c:pt>
              </c:numCache>
            </c:numRef>
          </c:val>
          <c:smooth val="0"/>
          <c:extLst xmlns:c16r2="http://schemas.microsoft.com/office/drawing/2015/06/chart">
            <c:ext xmlns:c16="http://schemas.microsoft.com/office/drawing/2014/chart" uri="{C3380CC4-5D6E-409C-BE32-E72D297353CC}">
              <c16:uniqueId val="{00000006-BCBD-4979-96E9-CF862FC7B683}"/>
            </c:ext>
          </c:extLst>
        </c:ser>
        <c:ser>
          <c:idx val="9"/>
          <c:order val="9"/>
          <c:tx>
            <c:strRef>
              <c:f>'FIRM 01'!$A$95</c:f>
              <c:strCache>
                <c:ptCount val="1"/>
                <c:pt idx="0">
                  <c:v>Total Assets Turnover</c:v>
                </c:pt>
              </c:strCache>
            </c:strRef>
          </c:tx>
          <c:spPr>
            <a:ln w="34925" cap="rnd">
              <a:solidFill>
                <a:schemeClr val="accent4">
                  <a:lumMod val="60000"/>
                </a:schemeClr>
              </a:solidFill>
              <a:round/>
            </a:ln>
            <a:effectLst>
              <a:outerShdw blurRad="57150" dist="19050" dir="5400000" algn="ctr" rotWithShape="0">
                <a:srgbClr val="000000">
                  <a:alpha val="63000"/>
                </a:srgbClr>
              </a:outerShdw>
            </a:effectLst>
          </c:spPr>
          <c:marker>
            <c:symbol val="none"/>
          </c:marker>
          <c:cat>
            <c:numRef>
              <c:f>'FIRM 01'!$B$85:$D$85</c:f>
              <c:numCache>
                <c:formatCode>General</c:formatCode>
                <c:ptCount val="3"/>
                <c:pt idx="0">
                  <c:v>2019</c:v>
                </c:pt>
                <c:pt idx="1">
                  <c:v>2020</c:v>
                </c:pt>
                <c:pt idx="2">
                  <c:v>2021</c:v>
                </c:pt>
              </c:numCache>
            </c:numRef>
          </c:cat>
          <c:val>
            <c:numRef>
              <c:f>'FIRM 01'!$B$95:$D$95</c:f>
              <c:numCache>
                <c:formatCode>0.00</c:formatCode>
                <c:ptCount val="3"/>
                <c:pt idx="0">
                  <c:v>1.6493991056160284</c:v>
                </c:pt>
                <c:pt idx="1">
                  <c:v>0.84676176431364791</c:v>
                </c:pt>
                <c:pt idx="2">
                  <c:v>1.4729413572771966</c:v>
                </c:pt>
              </c:numCache>
            </c:numRef>
          </c:val>
          <c:smooth val="0"/>
          <c:extLst xmlns:c16r2="http://schemas.microsoft.com/office/drawing/2015/06/chart">
            <c:ext xmlns:c16="http://schemas.microsoft.com/office/drawing/2014/chart" uri="{C3380CC4-5D6E-409C-BE32-E72D297353CC}">
              <c16:uniqueId val="{00000009-BCBD-4979-96E9-CF862FC7B683}"/>
            </c:ext>
          </c:extLst>
        </c:ser>
        <c:dLbls>
          <c:showLegendKey val="0"/>
          <c:showVal val="0"/>
          <c:showCatName val="0"/>
          <c:showSerName val="0"/>
          <c:showPercent val="0"/>
          <c:showBubbleSize val="0"/>
        </c:dLbls>
        <c:smooth val="0"/>
        <c:axId val="328154952"/>
        <c:axId val="328152600"/>
        <c:extLst>
          <c:ext xmlns:c15="http://schemas.microsoft.com/office/drawing/2012/chart" uri="{02D57815-91ED-43cb-92C2-25804820EDAC}">
            <c15:filteredLineSeries>
              <c15:ser>
                <c:idx val="1"/>
                <c:order val="1"/>
                <c:tx>
                  <c:strRef>
                    <c:extLst>
                      <c:ext uri="{02D57815-91ED-43cb-92C2-25804820EDAC}">
                        <c15:formulaRef>
                          <c15:sqref>'FIRM 01'!$A$87</c15:sqref>
                        </c15:formulaRef>
                      </c:ext>
                    </c:extLst>
                    <c:strCache>
                      <c:ptCount val="1"/>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cat>
                  <c:numRef>
                    <c:extLst>
                      <c:ext uri="{02D57815-91ED-43cb-92C2-25804820EDAC}">
                        <c15:formulaRef>
                          <c15:sqref>'FIRM 01'!$B$85:$D$85</c15:sqref>
                        </c15:formulaRef>
                      </c:ext>
                    </c:extLst>
                    <c:numCache>
                      <c:formatCode>General</c:formatCode>
                      <c:ptCount val="3"/>
                      <c:pt idx="0">
                        <c:v>2019</c:v>
                      </c:pt>
                      <c:pt idx="1">
                        <c:v>2020</c:v>
                      </c:pt>
                      <c:pt idx="2">
                        <c:v>2021</c:v>
                      </c:pt>
                    </c:numCache>
                  </c:numRef>
                </c:cat>
                <c:val>
                  <c:numRef>
                    <c:extLst>
                      <c:ext uri="{02D57815-91ED-43cb-92C2-25804820EDAC}">
                        <c15:formulaRef>
                          <c15:sqref>'FIRM 01'!$B$87:$D$87</c15:sqref>
                        </c15:formulaRef>
                      </c:ext>
                    </c:extLst>
                    <c:numCache>
                      <c:formatCode>0.00</c:formatCode>
                      <c:ptCount val="3"/>
                    </c:numCache>
                  </c:numRef>
                </c:val>
                <c:smooth val="0"/>
                <c:extLst xmlns:c16r2="http://schemas.microsoft.com/office/drawing/2015/06/chart">
                  <c:ext xmlns:c16="http://schemas.microsoft.com/office/drawing/2014/chart" uri="{C3380CC4-5D6E-409C-BE32-E72D297353CC}">
                    <c16:uniqueId val="{00000001-BCBD-4979-96E9-CF862FC7B683}"/>
                  </c:ext>
                </c:extLst>
              </c15:ser>
            </c15:filteredLineSeries>
            <c15:filteredLineSeries>
              <c15:ser>
                <c:idx val="2"/>
                <c:order val="2"/>
                <c:tx>
                  <c:strRef>
                    <c:extLst xmlns:c15="http://schemas.microsoft.com/office/drawing/2012/chart">
                      <c:ext xmlns:c15="http://schemas.microsoft.com/office/drawing/2012/chart" uri="{02D57815-91ED-43cb-92C2-25804820EDAC}">
                        <c15:formulaRef>
                          <c15:sqref>'FIRM 01'!$A$88</c15:sqref>
                        </c15:formulaRef>
                      </c:ext>
                    </c:extLst>
                    <c:strCache>
                      <c:ptCount val="1"/>
                    </c:strCache>
                  </c:strRef>
                </c:tx>
                <c:spPr>
                  <a:ln w="34925" cap="rnd">
                    <a:solidFill>
                      <a:schemeClr val="accent3"/>
                    </a:solidFill>
                    <a:round/>
                  </a:ln>
                  <a:effectLst>
                    <a:outerShdw blurRad="57150" dist="19050" dir="5400000" algn="ctr" rotWithShape="0">
                      <a:srgbClr val="000000">
                        <a:alpha val="63000"/>
                      </a:srgbClr>
                    </a:outerShdw>
                  </a:effectLst>
                </c:spPr>
                <c:marker>
                  <c:symbol val="none"/>
                </c:marker>
                <c:cat>
                  <c:numRef>
                    <c:extLst xmlns:c15="http://schemas.microsoft.com/office/drawing/2012/chart">
                      <c:ext xmlns:c15="http://schemas.microsoft.com/office/drawing/2012/chart" uri="{02D57815-91ED-43cb-92C2-25804820EDAC}">
                        <c15:formulaRef>
                          <c15:sqref>'FIRM 01'!$B$85:$D$85</c15:sqref>
                        </c15:formulaRef>
                      </c:ext>
                    </c:extLst>
                    <c:numCache>
                      <c:formatCode>General</c:formatCode>
                      <c:ptCount val="3"/>
                      <c:pt idx="0">
                        <c:v>2019</c:v>
                      </c:pt>
                      <c:pt idx="1">
                        <c:v>2020</c:v>
                      </c:pt>
                      <c:pt idx="2">
                        <c:v>2021</c:v>
                      </c:pt>
                    </c:numCache>
                  </c:numRef>
                </c:cat>
                <c:val>
                  <c:numRef>
                    <c:extLst xmlns:c15="http://schemas.microsoft.com/office/drawing/2012/chart">
                      <c:ext xmlns:c15="http://schemas.microsoft.com/office/drawing/2012/chart" uri="{02D57815-91ED-43cb-92C2-25804820EDAC}">
                        <c15:formulaRef>
                          <c15:sqref>'FIRM 01'!$B$88:$D$88</c15:sqref>
                        </c15:formulaRef>
                      </c:ext>
                    </c:extLst>
                    <c:numCache>
                      <c:formatCode>0.00</c:formatCode>
                      <c:ptCount val="3"/>
                    </c:numCache>
                  </c:numRef>
                </c:val>
                <c:smooth val="0"/>
                <c:extLst xmlns:c16r2="http://schemas.microsoft.com/office/drawing/2015/06/chart" xmlns:c15="http://schemas.microsoft.com/office/drawing/2012/chart">
                  <c:ext xmlns:c16="http://schemas.microsoft.com/office/drawing/2014/chart" uri="{C3380CC4-5D6E-409C-BE32-E72D297353CC}">
                    <c16:uniqueId val="{00000002-BCBD-4979-96E9-CF862FC7B683}"/>
                  </c:ext>
                </c:extLst>
              </c15:ser>
            </c15:filteredLineSeries>
            <c15:filteredLineSeries>
              <c15:ser>
                <c:idx val="4"/>
                <c:order val="4"/>
                <c:tx>
                  <c:strRef>
                    <c:extLst xmlns:c15="http://schemas.microsoft.com/office/drawing/2012/chart">
                      <c:ext xmlns:c15="http://schemas.microsoft.com/office/drawing/2012/chart" uri="{02D57815-91ED-43cb-92C2-25804820EDAC}">
                        <c15:formulaRef>
                          <c15:sqref>'FIRM 01'!$A$90</c15:sqref>
                        </c15:formulaRef>
                      </c:ext>
                    </c:extLst>
                    <c:strCache>
                      <c:ptCount val="1"/>
                    </c:strCache>
                  </c:strRef>
                </c:tx>
                <c:spPr>
                  <a:ln w="34925" cap="rnd">
                    <a:solidFill>
                      <a:schemeClr val="accent5"/>
                    </a:solidFill>
                    <a:round/>
                  </a:ln>
                  <a:effectLst>
                    <a:outerShdw blurRad="57150" dist="19050" dir="5400000" algn="ctr" rotWithShape="0">
                      <a:srgbClr val="000000">
                        <a:alpha val="63000"/>
                      </a:srgbClr>
                    </a:outerShdw>
                  </a:effectLst>
                </c:spPr>
                <c:marker>
                  <c:symbol val="none"/>
                </c:marker>
                <c:cat>
                  <c:numRef>
                    <c:extLst xmlns:c15="http://schemas.microsoft.com/office/drawing/2012/chart">
                      <c:ext xmlns:c15="http://schemas.microsoft.com/office/drawing/2012/chart" uri="{02D57815-91ED-43cb-92C2-25804820EDAC}">
                        <c15:formulaRef>
                          <c15:sqref>'FIRM 01'!$B$85:$D$85</c15:sqref>
                        </c15:formulaRef>
                      </c:ext>
                    </c:extLst>
                    <c:numCache>
                      <c:formatCode>General</c:formatCode>
                      <c:ptCount val="3"/>
                      <c:pt idx="0">
                        <c:v>2019</c:v>
                      </c:pt>
                      <c:pt idx="1">
                        <c:v>2020</c:v>
                      </c:pt>
                      <c:pt idx="2">
                        <c:v>2021</c:v>
                      </c:pt>
                    </c:numCache>
                  </c:numRef>
                </c:cat>
                <c:val>
                  <c:numRef>
                    <c:extLst xmlns:c15="http://schemas.microsoft.com/office/drawing/2012/chart">
                      <c:ext xmlns:c15="http://schemas.microsoft.com/office/drawing/2012/chart" uri="{02D57815-91ED-43cb-92C2-25804820EDAC}">
                        <c15:formulaRef>
                          <c15:sqref>'FIRM 01'!$B$90:$D$90</c15:sqref>
                        </c15:formulaRef>
                      </c:ext>
                    </c:extLst>
                    <c:numCache>
                      <c:formatCode>0.00</c:formatCode>
                      <c:ptCount val="3"/>
                    </c:numCache>
                  </c:numRef>
                </c:val>
                <c:smooth val="0"/>
                <c:extLst xmlns:c16r2="http://schemas.microsoft.com/office/drawing/2015/06/chart" xmlns:c15="http://schemas.microsoft.com/office/drawing/2012/chart">
                  <c:ext xmlns:c16="http://schemas.microsoft.com/office/drawing/2014/chart" uri="{C3380CC4-5D6E-409C-BE32-E72D297353CC}">
                    <c16:uniqueId val="{00000004-BCBD-4979-96E9-CF862FC7B683}"/>
                  </c:ext>
                </c:extLst>
              </c15:ser>
            </c15:filteredLineSeries>
            <c15:filteredLineSeries>
              <c15:ser>
                <c:idx val="5"/>
                <c:order val="5"/>
                <c:tx>
                  <c:strRef>
                    <c:extLst xmlns:c15="http://schemas.microsoft.com/office/drawing/2012/chart">
                      <c:ext xmlns:c15="http://schemas.microsoft.com/office/drawing/2012/chart" uri="{02D57815-91ED-43cb-92C2-25804820EDAC}">
                        <c15:formulaRef>
                          <c15:sqref>'FIRM 01'!$A$91</c15:sqref>
                        </c15:formulaRef>
                      </c:ext>
                    </c:extLst>
                    <c:strCache>
                      <c:ptCount val="1"/>
                    </c:strCache>
                  </c:strRef>
                </c:tx>
                <c:spPr>
                  <a:ln w="34925" cap="rnd">
                    <a:solidFill>
                      <a:schemeClr val="accent6"/>
                    </a:solidFill>
                    <a:round/>
                  </a:ln>
                  <a:effectLst>
                    <a:outerShdw blurRad="57150" dist="19050" dir="5400000" algn="ctr" rotWithShape="0">
                      <a:srgbClr val="000000">
                        <a:alpha val="63000"/>
                      </a:srgbClr>
                    </a:outerShdw>
                  </a:effectLst>
                </c:spPr>
                <c:marker>
                  <c:symbol val="none"/>
                </c:marker>
                <c:cat>
                  <c:numRef>
                    <c:extLst xmlns:c15="http://schemas.microsoft.com/office/drawing/2012/chart">
                      <c:ext xmlns:c15="http://schemas.microsoft.com/office/drawing/2012/chart" uri="{02D57815-91ED-43cb-92C2-25804820EDAC}">
                        <c15:formulaRef>
                          <c15:sqref>'FIRM 01'!$B$85:$D$85</c15:sqref>
                        </c15:formulaRef>
                      </c:ext>
                    </c:extLst>
                    <c:numCache>
                      <c:formatCode>General</c:formatCode>
                      <c:ptCount val="3"/>
                      <c:pt idx="0">
                        <c:v>2019</c:v>
                      </c:pt>
                      <c:pt idx="1">
                        <c:v>2020</c:v>
                      </c:pt>
                      <c:pt idx="2">
                        <c:v>2021</c:v>
                      </c:pt>
                    </c:numCache>
                  </c:numRef>
                </c:cat>
                <c:val>
                  <c:numRef>
                    <c:extLst xmlns:c15="http://schemas.microsoft.com/office/drawing/2012/chart">
                      <c:ext xmlns:c15="http://schemas.microsoft.com/office/drawing/2012/chart" uri="{02D57815-91ED-43cb-92C2-25804820EDAC}">
                        <c15:formulaRef>
                          <c15:sqref>'FIRM 01'!$B$91:$D$91</c15:sqref>
                        </c15:formulaRef>
                      </c:ext>
                    </c:extLst>
                    <c:numCache>
                      <c:formatCode>0.00</c:formatCode>
                      <c:ptCount val="3"/>
                    </c:numCache>
                  </c:numRef>
                </c:val>
                <c:smooth val="0"/>
                <c:extLst xmlns:c16r2="http://schemas.microsoft.com/office/drawing/2015/06/chart" xmlns:c15="http://schemas.microsoft.com/office/drawing/2012/chart">
                  <c:ext xmlns:c16="http://schemas.microsoft.com/office/drawing/2014/chart" uri="{C3380CC4-5D6E-409C-BE32-E72D297353CC}">
                    <c16:uniqueId val="{00000005-BCBD-4979-96E9-CF862FC7B683}"/>
                  </c:ext>
                </c:extLst>
              </c15:ser>
            </c15:filteredLineSeries>
            <c15:filteredLineSeries>
              <c15:ser>
                <c:idx val="7"/>
                <c:order val="7"/>
                <c:tx>
                  <c:strRef>
                    <c:extLst xmlns:c15="http://schemas.microsoft.com/office/drawing/2012/chart">
                      <c:ext xmlns:c15="http://schemas.microsoft.com/office/drawing/2012/chart" uri="{02D57815-91ED-43cb-92C2-25804820EDAC}">
                        <c15:formulaRef>
                          <c15:sqref>'FIRM 01'!$A$93</c15:sqref>
                        </c15:formulaRef>
                      </c:ext>
                    </c:extLst>
                    <c:strCache>
                      <c:ptCount val="1"/>
                    </c:strCache>
                  </c:strRef>
                </c:tx>
                <c:spPr>
                  <a:ln w="34925" cap="rnd">
                    <a:solidFill>
                      <a:schemeClr val="accent2">
                        <a:lumMod val="60000"/>
                      </a:schemeClr>
                    </a:solidFill>
                    <a:round/>
                  </a:ln>
                  <a:effectLst>
                    <a:outerShdw blurRad="57150" dist="19050" dir="5400000" algn="ctr" rotWithShape="0">
                      <a:srgbClr val="000000">
                        <a:alpha val="63000"/>
                      </a:srgbClr>
                    </a:outerShdw>
                  </a:effectLst>
                </c:spPr>
                <c:marker>
                  <c:symbol val="none"/>
                </c:marker>
                <c:cat>
                  <c:numRef>
                    <c:extLst xmlns:c15="http://schemas.microsoft.com/office/drawing/2012/chart">
                      <c:ext xmlns:c15="http://schemas.microsoft.com/office/drawing/2012/chart" uri="{02D57815-91ED-43cb-92C2-25804820EDAC}">
                        <c15:formulaRef>
                          <c15:sqref>'FIRM 01'!$B$85:$D$85</c15:sqref>
                        </c15:formulaRef>
                      </c:ext>
                    </c:extLst>
                    <c:numCache>
                      <c:formatCode>General</c:formatCode>
                      <c:ptCount val="3"/>
                      <c:pt idx="0">
                        <c:v>2019</c:v>
                      </c:pt>
                      <c:pt idx="1">
                        <c:v>2020</c:v>
                      </c:pt>
                      <c:pt idx="2">
                        <c:v>2021</c:v>
                      </c:pt>
                    </c:numCache>
                  </c:numRef>
                </c:cat>
                <c:val>
                  <c:numRef>
                    <c:extLst xmlns:c15="http://schemas.microsoft.com/office/drawing/2012/chart">
                      <c:ext xmlns:c15="http://schemas.microsoft.com/office/drawing/2012/chart" uri="{02D57815-91ED-43cb-92C2-25804820EDAC}">
                        <c15:formulaRef>
                          <c15:sqref>'FIRM 01'!$B$93:$D$93</c15:sqref>
                        </c15:formulaRef>
                      </c:ext>
                    </c:extLst>
                    <c:numCache>
                      <c:formatCode>0.00</c:formatCode>
                      <c:ptCount val="3"/>
                    </c:numCache>
                  </c:numRef>
                </c:val>
                <c:smooth val="0"/>
                <c:extLst xmlns:c16r2="http://schemas.microsoft.com/office/drawing/2015/06/chart" xmlns:c15="http://schemas.microsoft.com/office/drawing/2012/chart">
                  <c:ext xmlns:c16="http://schemas.microsoft.com/office/drawing/2014/chart" uri="{C3380CC4-5D6E-409C-BE32-E72D297353CC}">
                    <c16:uniqueId val="{00000007-BCBD-4979-96E9-CF862FC7B683}"/>
                  </c:ext>
                </c:extLst>
              </c15:ser>
            </c15:filteredLineSeries>
            <c15:filteredLineSeries>
              <c15:ser>
                <c:idx val="8"/>
                <c:order val="8"/>
                <c:tx>
                  <c:strRef>
                    <c:extLst xmlns:c15="http://schemas.microsoft.com/office/drawing/2012/chart">
                      <c:ext xmlns:c15="http://schemas.microsoft.com/office/drawing/2012/chart" uri="{02D57815-91ED-43cb-92C2-25804820EDAC}">
                        <c15:formulaRef>
                          <c15:sqref>'FIRM 01'!$A$94</c15:sqref>
                        </c15:formulaRef>
                      </c:ext>
                    </c:extLst>
                    <c:strCache>
                      <c:ptCount val="1"/>
                    </c:strCache>
                  </c:strRef>
                </c:tx>
                <c:spPr>
                  <a:ln w="34925" cap="rnd">
                    <a:solidFill>
                      <a:schemeClr val="accent3">
                        <a:lumMod val="60000"/>
                      </a:schemeClr>
                    </a:solidFill>
                    <a:round/>
                  </a:ln>
                  <a:effectLst>
                    <a:outerShdw blurRad="57150" dist="19050" dir="5400000" algn="ctr" rotWithShape="0">
                      <a:srgbClr val="000000">
                        <a:alpha val="63000"/>
                      </a:srgbClr>
                    </a:outerShdw>
                  </a:effectLst>
                </c:spPr>
                <c:marker>
                  <c:symbol val="none"/>
                </c:marker>
                <c:cat>
                  <c:numRef>
                    <c:extLst xmlns:c15="http://schemas.microsoft.com/office/drawing/2012/chart">
                      <c:ext xmlns:c15="http://schemas.microsoft.com/office/drawing/2012/chart" uri="{02D57815-91ED-43cb-92C2-25804820EDAC}">
                        <c15:formulaRef>
                          <c15:sqref>'FIRM 01'!$B$85:$D$85</c15:sqref>
                        </c15:formulaRef>
                      </c:ext>
                    </c:extLst>
                    <c:numCache>
                      <c:formatCode>General</c:formatCode>
                      <c:ptCount val="3"/>
                      <c:pt idx="0">
                        <c:v>2019</c:v>
                      </c:pt>
                      <c:pt idx="1">
                        <c:v>2020</c:v>
                      </c:pt>
                      <c:pt idx="2">
                        <c:v>2021</c:v>
                      </c:pt>
                    </c:numCache>
                  </c:numRef>
                </c:cat>
                <c:val>
                  <c:numRef>
                    <c:extLst xmlns:c15="http://schemas.microsoft.com/office/drawing/2012/chart">
                      <c:ext xmlns:c15="http://schemas.microsoft.com/office/drawing/2012/chart" uri="{02D57815-91ED-43cb-92C2-25804820EDAC}">
                        <c15:formulaRef>
                          <c15:sqref>'FIRM 01'!$B$94:$D$94</c15:sqref>
                        </c15:formulaRef>
                      </c:ext>
                    </c:extLst>
                    <c:numCache>
                      <c:formatCode>0.00</c:formatCode>
                      <c:ptCount val="3"/>
                    </c:numCache>
                  </c:numRef>
                </c:val>
                <c:smooth val="0"/>
                <c:extLst xmlns:c16r2="http://schemas.microsoft.com/office/drawing/2015/06/chart" xmlns:c15="http://schemas.microsoft.com/office/drawing/2012/chart">
                  <c:ext xmlns:c16="http://schemas.microsoft.com/office/drawing/2014/chart" uri="{C3380CC4-5D6E-409C-BE32-E72D297353CC}">
                    <c16:uniqueId val="{00000008-BCBD-4979-96E9-CF862FC7B683}"/>
                  </c:ext>
                </c:extLst>
              </c15:ser>
            </c15:filteredLineSeries>
          </c:ext>
        </c:extLst>
      </c:lineChart>
      <c:catAx>
        <c:axId val="328154952"/>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28152600"/>
        <c:crosses val="autoZero"/>
        <c:auto val="1"/>
        <c:lblAlgn val="ctr"/>
        <c:lblOffset val="100"/>
        <c:noMultiLvlLbl val="0"/>
      </c:catAx>
      <c:valAx>
        <c:axId val="328152600"/>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281549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MARKET VALUE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lineChart>
        <c:grouping val="standard"/>
        <c:varyColors val="0"/>
        <c:ser>
          <c:idx val="0"/>
          <c:order val="0"/>
          <c:tx>
            <c:strRef>
              <c:f>'FIRM 04'!$A$131</c:f>
              <c:strCache>
                <c:ptCount val="1"/>
                <c:pt idx="0">
                  <c:v>Price/Earning (P/E)</c:v>
                </c:pt>
              </c:strCache>
            </c:strRef>
          </c:tx>
          <c:spPr>
            <a:ln w="22225" cap="rnd">
              <a:solidFill>
                <a:schemeClr val="accent1"/>
              </a:solidFill>
            </a:ln>
            <a:effectLst>
              <a:glow rad="139700">
                <a:schemeClr val="accent1">
                  <a:satMod val="175000"/>
                  <a:alpha val="14000"/>
                </a:schemeClr>
              </a:glow>
            </a:effectLst>
          </c:spPr>
          <c:marker>
            <c:symbol val="none"/>
          </c:marker>
          <c:cat>
            <c:numRef>
              <c:f>'FIRM 04'!$B$130:$D$130</c:f>
              <c:numCache>
                <c:formatCode>General</c:formatCode>
                <c:ptCount val="3"/>
                <c:pt idx="0">
                  <c:v>2021</c:v>
                </c:pt>
                <c:pt idx="1">
                  <c:v>2020</c:v>
                </c:pt>
                <c:pt idx="2">
                  <c:v>2019</c:v>
                </c:pt>
              </c:numCache>
            </c:numRef>
          </c:cat>
          <c:val>
            <c:numRef>
              <c:f>'FIRM 04'!$B$131:$D$131</c:f>
              <c:numCache>
                <c:formatCode>General</c:formatCode>
                <c:ptCount val="3"/>
                <c:pt idx="0">
                  <c:v>14.000689655172414</c:v>
                </c:pt>
                <c:pt idx="1">
                  <c:v>20</c:v>
                </c:pt>
                <c:pt idx="2">
                  <c:v>14.743461538461538</c:v>
                </c:pt>
              </c:numCache>
            </c:numRef>
          </c:val>
          <c:smooth val="0"/>
        </c:ser>
        <c:ser>
          <c:idx val="3"/>
          <c:order val="3"/>
          <c:tx>
            <c:strRef>
              <c:f>'FIRM 04'!$A$134</c:f>
              <c:strCache>
                <c:ptCount val="1"/>
                <c:pt idx="0">
                  <c:v>Market/Book(M/B)</c:v>
                </c:pt>
              </c:strCache>
            </c:strRef>
          </c:tx>
          <c:spPr>
            <a:ln w="22225" cap="rnd">
              <a:solidFill>
                <a:schemeClr val="accent4"/>
              </a:solidFill>
            </a:ln>
            <a:effectLst>
              <a:glow rad="139700">
                <a:schemeClr val="accent4">
                  <a:satMod val="175000"/>
                  <a:alpha val="14000"/>
                </a:schemeClr>
              </a:glow>
            </a:effectLst>
          </c:spPr>
          <c:marker>
            <c:symbol val="none"/>
          </c:marker>
          <c:cat>
            <c:numRef>
              <c:f>'FIRM 04'!$B$130:$D$130</c:f>
              <c:numCache>
                <c:formatCode>General</c:formatCode>
                <c:ptCount val="3"/>
                <c:pt idx="0">
                  <c:v>2021</c:v>
                </c:pt>
                <c:pt idx="1">
                  <c:v>2020</c:v>
                </c:pt>
                <c:pt idx="2">
                  <c:v>2019</c:v>
                </c:pt>
              </c:numCache>
            </c:numRef>
          </c:cat>
          <c:val>
            <c:numRef>
              <c:f>'FIRM 04'!$B$134:$D$134</c:f>
              <c:numCache>
                <c:formatCode>General</c:formatCode>
                <c:ptCount val="3"/>
                <c:pt idx="0">
                  <c:v>40.632112880160506</c:v>
                </c:pt>
                <c:pt idx="1">
                  <c:v>49.243834410929672</c:v>
                </c:pt>
                <c:pt idx="2">
                  <c:v>45.497756616933685</c:v>
                </c:pt>
              </c:numCache>
            </c:numRef>
          </c:val>
          <c:smooth val="0"/>
        </c:ser>
        <c:dLbls>
          <c:showLegendKey val="0"/>
          <c:showVal val="0"/>
          <c:showCatName val="0"/>
          <c:showSerName val="0"/>
          <c:showPercent val="0"/>
          <c:showBubbleSize val="0"/>
        </c:dLbls>
        <c:smooth val="0"/>
        <c:axId val="396174944"/>
        <c:axId val="396175728"/>
        <c:extLst>
          <c:ext xmlns:c15="http://schemas.microsoft.com/office/drawing/2012/chart" uri="{02D57815-91ED-43cb-92C2-25804820EDAC}">
            <c15:filteredLineSeries>
              <c15:ser>
                <c:idx val="1"/>
                <c:order val="1"/>
                <c:tx>
                  <c:strRef>
                    <c:extLst>
                      <c:ext uri="{02D57815-91ED-43cb-92C2-25804820EDAC}">
                        <c15:formulaRef>
                          <c15:sqref>'FIRM 04'!$A$132</c15:sqref>
                        </c15:formulaRef>
                      </c:ext>
                    </c:extLst>
                    <c:strCache>
                      <c:ptCount val="1"/>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numRef>
                    <c:extLst>
                      <c:ext uri="{02D57815-91ED-43cb-92C2-25804820EDAC}">
                        <c15:formulaRef>
                          <c15:sqref>'FIRM 04'!$B$130:$D$130</c15:sqref>
                        </c15:formulaRef>
                      </c:ext>
                    </c:extLst>
                    <c:numCache>
                      <c:formatCode>General</c:formatCode>
                      <c:ptCount val="3"/>
                      <c:pt idx="0">
                        <c:v>2021</c:v>
                      </c:pt>
                      <c:pt idx="1">
                        <c:v>2020</c:v>
                      </c:pt>
                      <c:pt idx="2">
                        <c:v>2019</c:v>
                      </c:pt>
                    </c:numCache>
                  </c:numRef>
                </c:cat>
                <c:val>
                  <c:numRef>
                    <c:extLst>
                      <c:ext uri="{02D57815-91ED-43cb-92C2-25804820EDAC}">
                        <c15:formulaRef>
                          <c15:sqref>'FIRM 04'!$B$132:$D$132</c15:sqref>
                        </c15:formulaRef>
                      </c:ext>
                    </c:extLst>
                    <c:numCache>
                      <c:formatCode>General</c:formatCode>
                      <c:ptCount val="3"/>
                    </c:numCache>
                  </c:numRef>
                </c:val>
                <c:smooth val="0"/>
              </c15:ser>
            </c15:filteredLineSeries>
            <c15:filteredLineSeries>
              <c15:ser>
                <c:idx val="2"/>
                <c:order val="2"/>
                <c:tx>
                  <c:strRef>
                    <c:extLst xmlns:c15="http://schemas.microsoft.com/office/drawing/2012/chart">
                      <c:ext xmlns:c15="http://schemas.microsoft.com/office/drawing/2012/chart" uri="{02D57815-91ED-43cb-92C2-25804820EDAC}">
                        <c15:formulaRef>
                          <c15:sqref>'FIRM 04'!$A$133</c15:sqref>
                        </c15:formulaRef>
                      </c:ext>
                    </c:extLst>
                    <c:strCache>
                      <c:ptCount val="1"/>
                    </c:strCache>
                  </c:strRef>
                </c:tx>
                <c:spPr>
                  <a:ln w="22225" cap="rnd">
                    <a:solidFill>
                      <a:schemeClr val="accent3"/>
                    </a:solidFill>
                  </a:ln>
                  <a:effectLst>
                    <a:glow rad="139700">
                      <a:schemeClr val="accent3">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cat>
                  <c:numRef>
                    <c:extLst xmlns:c15="http://schemas.microsoft.com/office/drawing/2012/chart">
                      <c:ext xmlns:c15="http://schemas.microsoft.com/office/drawing/2012/chart" uri="{02D57815-91ED-43cb-92C2-25804820EDAC}">
                        <c15:formulaRef>
                          <c15:sqref>'FIRM 04'!$B$130:$D$130</c15:sqref>
                        </c15:formulaRef>
                      </c:ext>
                    </c:extLst>
                    <c:numCache>
                      <c:formatCode>General</c:formatCode>
                      <c:ptCount val="3"/>
                      <c:pt idx="0">
                        <c:v>2021</c:v>
                      </c:pt>
                      <c:pt idx="1">
                        <c:v>2020</c:v>
                      </c:pt>
                      <c:pt idx="2">
                        <c:v>2019</c:v>
                      </c:pt>
                    </c:numCache>
                  </c:numRef>
                </c:cat>
                <c:val>
                  <c:numRef>
                    <c:extLst xmlns:c15="http://schemas.microsoft.com/office/drawing/2012/chart">
                      <c:ext xmlns:c15="http://schemas.microsoft.com/office/drawing/2012/chart" uri="{02D57815-91ED-43cb-92C2-25804820EDAC}">
                        <c15:formulaRef>
                          <c15:sqref>'FIRM 04'!$B$133:$D$133</c15:sqref>
                        </c15:formulaRef>
                      </c:ext>
                    </c:extLst>
                    <c:numCache>
                      <c:formatCode>General</c:formatCode>
                      <c:ptCount val="3"/>
                    </c:numCache>
                  </c:numRef>
                </c:val>
                <c:smooth val="0"/>
              </c15:ser>
            </c15:filteredLineSeries>
          </c:ext>
        </c:extLst>
      </c:lineChart>
      <c:catAx>
        <c:axId val="396174944"/>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96175728"/>
        <c:crosses val="autoZero"/>
        <c:auto val="1"/>
        <c:lblAlgn val="ctr"/>
        <c:lblOffset val="100"/>
        <c:noMultiLvlLbl val="0"/>
      </c:catAx>
      <c:valAx>
        <c:axId val="396175728"/>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9617494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LIQUIDITY</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lineChart>
        <c:grouping val="standard"/>
        <c:varyColors val="0"/>
        <c:ser>
          <c:idx val="0"/>
          <c:order val="0"/>
          <c:tx>
            <c:strRef>
              <c:f>'FIRM 05'!$A$76</c:f>
              <c:strCache>
                <c:ptCount val="1"/>
                <c:pt idx="0">
                  <c:v>CURRENT RATIO</c:v>
                </c:pt>
              </c:strCache>
            </c:strRef>
          </c:tx>
          <c:spPr>
            <a:ln w="22225" cap="rnd">
              <a:solidFill>
                <a:schemeClr val="accent1"/>
              </a:solidFill>
            </a:ln>
            <a:effectLst>
              <a:glow rad="139700">
                <a:schemeClr val="accent1">
                  <a:satMod val="175000"/>
                  <a:alpha val="14000"/>
                </a:schemeClr>
              </a:glow>
            </a:effectLst>
          </c:spPr>
          <c:marker>
            <c:symbol val="none"/>
          </c:marker>
          <c:cat>
            <c:numRef>
              <c:f>'FIRM 05'!$B$75:$D$75</c:f>
              <c:numCache>
                <c:formatCode>General</c:formatCode>
                <c:ptCount val="3"/>
                <c:pt idx="0">
                  <c:v>2021</c:v>
                </c:pt>
                <c:pt idx="1">
                  <c:v>2020</c:v>
                </c:pt>
                <c:pt idx="2">
                  <c:v>2019</c:v>
                </c:pt>
              </c:numCache>
            </c:numRef>
          </c:cat>
          <c:val>
            <c:numRef>
              <c:f>'FIRM 05'!$B$76:$D$76</c:f>
              <c:numCache>
                <c:formatCode>General</c:formatCode>
                <c:ptCount val="3"/>
                <c:pt idx="0">
                  <c:v>4.6115155712261879</c:v>
                </c:pt>
                <c:pt idx="1">
                  <c:v>7.723328758648643</c:v>
                </c:pt>
                <c:pt idx="2">
                  <c:v>7.0413980953965147</c:v>
                </c:pt>
              </c:numCache>
            </c:numRef>
          </c:val>
          <c:smooth val="0"/>
        </c:ser>
        <c:ser>
          <c:idx val="1"/>
          <c:order val="1"/>
          <c:tx>
            <c:strRef>
              <c:f>'FIRM 05'!$A$77</c:f>
              <c:strCache>
                <c:ptCount val="1"/>
              </c:strCache>
            </c:strRef>
          </c:tx>
          <c:spPr>
            <a:ln w="22225" cap="rnd">
              <a:solidFill>
                <a:schemeClr val="accent2"/>
              </a:solidFill>
            </a:ln>
            <a:effectLst>
              <a:glow rad="139700">
                <a:schemeClr val="accent2">
                  <a:satMod val="175000"/>
                  <a:alpha val="14000"/>
                </a:schemeClr>
              </a:glow>
            </a:effectLst>
          </c:spPr>
          <c:marker>
            <c:symbol val="none"/>
          </c:marker>
          <c:cat>
            <c:numRef>
              <c:f>'FIRM 05'!$B$75:$D$75</c:f>
              <c:numCache>
                <c:formatCode>General</c:formatCode>
                <c:ptCount val="3"/>
                <c:pt idx="0">
                  <c:v>2021</c:v>
                </c:pt>
                <c:pt idx="1">
                  <c:v>2020</c:v>
                </c:pt>
                <c:pt idx="2">
                  <c:v>2019</c:v>
                </c:pt>
              </c:numCache>
            </c:numRef>
          </c:cat>
          <c:val>
            <c:numRef>
              <c:f>'FIRM 05'!$B$77:$D$77</c:f>
              <c:numCache>
                <c:formatCode>General</c:formatCode>
                <c:ptCount val="3"/>
              </c:numCache>
            </c:numRef>
          </c:val>
          <c:smooth val="0"/>
        </c:ser>
        <c:ser>
          <c:idx val="3"/>
          <c:order val="3"/>
          <c:tx>
            <c:strRef>
              <c:f>'FIRM 05'!$A$79</c:f>
              <c:strCache>
                <c:ptCount val="1"/>
                <c:pt idx="0">
                  <c:v>QUICK RATIO</c:v>
                </c:pt>
              </c:strCache>
            </c:strRef>
          </c:tx>
          <c:spPr>
            <a:ln w="22225" cap="rnd">
              <a:solidFill>
                <a:schemeClr val="accent4"/>
              </a:solidFill>
            </a:ln>
            <a:effectLst>
              <a:glow rad="139700">
                <a:schemeClr val="accent4">
                  <a:satMod val="175000"/>
                  <a:alpha val="14000"/>
                </a:schemeClr>
              </a:glow>
            </a:effectLst>
          </c:spPr>
          <c:marker>
            <c:symbol val="none"/>
          </c:marker>
          <c:cat>
            <c:numRef>
              <c:f>'FIRM 05'!$B$75:$D$75</c:f>
              <c:numCache>
                <c:formatCode>General</c:formatCode>
                <c:ptCount val="3"/>
                <c:pt idx="0">
                  <c:v>2021</c:v>
                </c:pt>
                <c:pt idx="1">
                  <c:v>2020</c:v>
                </c:pt>
                <c:pt idx="2">
                  <c:v>2019</c:v>
                </c:pt>
              </c:numCache>
            </c:numRef>
          </c:cat>
          <c:val>
            <c:numRef>
              <c:f>'FIRM 05'!$B$79:$D$79</c:f>
              <c:numCache>
                <c:formatCode>General</c:formatCode>
                <c:ptCount val="3"/>
                <c:pt idx="0">
                  <c:v>3.4033930121947362</c:v>
                </c:pt>
                <c:pt idx="1">
                  <c:v>4.7824346329704399</c:v>
                </c:pt>
                <c:pt idx="2">
                  <c:v>3.4019628228053396</c:v>
                </c:pt>
              </c:numCache>
            </c:numRef>
          </c:val>
          <c:smooth val="0"/>
        </c:ser>
        <c:dLbls>
          <c:showLegendKey val="0"/>
          <c:showVal val="0"/>
          <c:showCatName val="0"/>
          <c:showSerName val="0"/>
          <c:showPercent val="0"/>
          <c:showBubbleSize val="0"/>
        </c:dLbls>
        <c:smooth val="0"/>
        <c:axId val="396178864"/>
        <c:axId val="396175336"/>
        <c:extLst>
          <c:ext xmlns:c15="http://schemas.microsoft.com/office/drawing/2012/chart" uri="{02D57815-91ED-43cb-92C2-25804820EDAC}">
            <c15:filteredLineSeries>
              <c15:ser>
                <c:idx val="2"/>
                <c:order val="2"/>
                <c:tx>
                  <c:strRef>
                    <c:extLst>
                      <c:ext uri="{02D57815-91ED-43cb-92C2-25804820EDAC}">
                        <c15:formulaRef>
                          <c15:sqref>'FIRM 05'!$A$78</c15:sqref>
                        </c15:formulaRef>
                      </c:ext>
                    </c:extLst>
                    <c:strCache>
                      <c:ptCount val="1"/>
                    </c:strCache>
                  </c:strRef>
                </c:tx>
                <c:spPr>
                  <a:ln w="22225" cap="rnd">
                    <a:solidFill>
                      <a:schemeClr val="accent3"/>
                    </a:solidFill>
                  </a:ln>
                  <a:effectLst>
                    <a:glow rad="139700">
                      <a:schemeClr val="accent3">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cat>
                  <c:numRef>
                    <c:extLst>
                      <c:ext uri="{02D57815-91ED-43cb-92C2-25804820EDAC}">
                        <c15:formulaRef>
                          <c15:sqref>'FIRM 05'!$B$75:$D$75</c15:sqref>
                        </c15:formulaRef>
                      </c:ext>
                    </c:extLst>
                    <c:numCache>
                      <c:formatCode>General</c:formatCode>
                      <c:ptCount val="3"/>
                      <c:pt idx="0">
                        <c:v>2021</c:v>
                      </c:pt>
                      <c:pt idx="1">
                        <c:v>2020</c:v>
                      </c:pt>
                      <c:pt idx="2">
                        <c:v>2019</c:v>
                      </c:pt>
                    </c:numCache>
                  </c:numRef>
                </c:cat>
                <c:val>
                  <c:numRef>
                    <c:extLst>
                      <c:ext uri="{02D57815-91ED-43cb-92C2-25804820EDAC}">
                        <c15:formulaRef>
                          <c15:sqref>'FIRM 05'!$B$78:$D$78</c15:sqref>
                        </c15:formulaRef>
                      </c:ext>
                    </c:extLst>
                    <c:numCache>
                      <c:formatCode>General</c:formatCode>
                      <c:ptCount val="3"/>
                    </c:numCache>
                  </c:numRef>
                </c:val>
                <c:smooth val="0"/>
              </c15:ser>
            </c15:filteredLineSeries>
          </c:ext>
        </c:extLst>
      </c:lineChart>
      <c:catAx>
        <c:axId val="396178864"/>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96175336"/>
        <c:crosses val="autoZero"/>
        <c:auto val="1"/>
        <c:lblAlgn val="ctr"/>
        <c:lblOffset val="100"/>
        <c:noMultiLvlLbl val="0"/>
      </c:catAx>
      <c:valAx>
        <c:axId val="396175336"/>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9617886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ASSET MANAGEMENT</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lineChart>
        <c:grouping val="standard"/>
        <c:varyColors val="0"/>
        <c:ser>
          <c:idx val="0"/>
          <c:order val="0"/>
          <c:tx>
            <c:strRef>
              <c:f>'FIRM 05'!$A$84</c:f>
              <c:strCache>
                <c:ptCount val="1"/>
                <c:pt idx="0">
                  <c:v>Inventory Turnover</c:v>
                </c:pt>
              </c:strCache>
            </c:strRef>
          </c:tx>
          <c:spPr>
            <a:ln w="22225" cap="rnd">
              <a:solidFill>
                <a:schemeClr val="accent1"/>
              </a:solidFill>
            </a:ln>
            <a:effectLst>
              <a:glow rad="139700">
                <a:schemeClr val="accent1">
                  <a:satMod val="175000"/>
                  <a:alpha val="14000"/>
                </a:schemeClr>
              </a:glow>
            </a:effectLst>
          </c:spPr>
          <c:marker>
            <c:symbol val="none"/>
          </c:marker>
          <c:cat>
            <c:numRef>
              <c:f>'FIRM 05'!$B$83:$D$83</c:f>
              <c:numCache>
                <c:formatCode>General</c:formatCode>
                <c:ptCount val="3"/>
                <c:pt idx="0">
                  <c:v>2021</c:v>
                </c:pt>
                <c:pt idx="1">
                  <c:v>2020</c:v>
                </c:pt>
                <c:pt idx="2">
                  <c:v>2019</c:v>
                </c:pt>
              </c:numCache>
            </c:numRef>
          </c:cat>
          <c:val>
            <c:numRef>
              <c:f>'FIRM 05'!$B$84:$D$84</c:f>
              <c:numCache>
                <c:formatCode>General</c:formatCode>
                <c:ptCount val="3"/>
                <c:pt idx="0">
                  <c:v>4.5823534717796965</c:v>
                </c:pt>
                <c:pt idx="1">
                  <c:v>2.2071450160188602</c:v>
                </c:pt>
                <c:pt idx="2">
                  <c:v>3.0233153369326136</c:v>
                </c:pt>
              </c:numCache>
            </c:numRef>
          </c:val>
          <c:smooth val="0"/>
        </c:ser>
        <c:ser>
          <c:idx val="3"/>
          <c:order val="3"/>
          <c:tx>
            <c:strRef>
              <c:f>'FIRM 05'!$A$87</c:f>
              <c:strCache>
                <c:ptCount val="1"/>
                <c:pt idx="0">
                  <c:v>Days Sales Outstanding</c:v>
                </c:pt>
              </c:strCache>
            </c:strRef>
          </c:tx>
          <c:spPr>
            <a:ln w="22225" cap="rnd">
              <a:solidFill>
                <a:schemeClr val="accent4"/>
              </a:solidFill>
            </a:ln>
            <a:effectLst>
              <a:glow rad="139700">
                <a:schemeClr val="accent4">
                  <a:satMod val="175000"/>
                  <a:alpha val="14000"/>
                </a:schemeClr>
              </a:glow>
            </a:effectLst>
          </c:spPr>
          <c:marker>
            <c:symbol val="none"/>
          </c:marker>
          <c:cat>
            <c:numRef>
              <c:f>'FIRM 05'!$B$83:$D$83</c:f>
              <c:numCache>
                <c:formatCode>General</c:formatCode>
                <c:ptCount val="3"/>
                <c:pt idx="0">
                  <c:v>2021</c:v>
                </c:pt>
                <c:pt idx="1">
                  <c:v>2020</c:v>
                </c:pt>
                <c:pt idx="2">
                  <c:v>2019</c:v>
                </c:pt>
              </c:numCache>
            </c:numRef>
          </c:cat>
          <c:val>
            <c:numRef>
              <c:f>'FIRM 05'!$B$87:$D$87</c:f>
              <c:numCache>
                <c:formatCode>General</c:formatCode>
                <c:ptCount val="3"/>
                <c:pt idx="0">
                  <c:v>61.332725222279095</c:v>
                </c:pt>
                <c:pt idx="1">
                  <c:v>43.401579719988604</c:v>
                </c:pt>
                <c:pt idx="2">
                  <c:v>33.150445527029561</c:v>
                </c:pt>
              </c:numCache>
            </c:numRef>
          </c:val>
          <c:smooth val="0"/>
        </c:ser>
        <c:ser>
          <c:idx val="6"/>
          <c:order val="6"/>
          <c:tx>
            <c:strRef>
              <c:f>'FIRM 05'!$A$90</c:f>
              <c:strCache>
                <c:ptCount val="1"/>
                <c:pt idx="0">
                  <c:v>Fixed Assets Turnover</c:v>
                </c:pt>
              </c:strCache>
            </c:strRef>
          </c:tx>
          <c:spPr>
            <a:ln w="22225" cap="rnd">
              <a:solidFill>
                <a:schemeClr val="accent1">
                  <a:lumMod val="60000"/>
                </a:schemeClr>
              </a:solidFill>
            </a:ln>
            <a:effectLst>
              <a:glow rad="139700">
                <a:schemeClr val="accent1">
                  <a:lumMod val="60000"/>
                  <a:satMod val="175000"/>
                  <a:alpha val="14000"/>
                </a:schemeClr>
              </a:glow>
            </a:effectLst>
          </c:spPr>
          <c:marker>
            <c:symbol val="none"/>
          </c:marker>
          <c:cat>
            <c:numRef>
              <c:f>'FIRM 05'!$B$83:$D$83</c:f>
              <c:numCache>
                <c:formatCode>General</c:formatCode>
                <c:ptCount val="3"/>
                <c:pt idx="0">
                  <c:v>2021</c:v>
                </c:pt>
                <c:pt idx="1">
                  <c:v>2020</c:v>
                </c:pt>
                <c:pt idx="2">
                  <c:v>2019</c:v>
                </c:pt>
              </c:numCache>
            </c:numRef>
          </c:cat>
          <c:val>
            <c:numRef>
              <c:f>'FIRM 05'!$B$90:$D$90</c:f>
              <c:numCache>
                <c:formatCode>General</c:formatCode>
                <c:ptCount val="3"/>
                <c:pt idx="0">
                  <c:v>1.6337429390985907</c:v>
                </c:pt>
                <c:pt idx="1">
                  <c:v>2.1603417468375401</c:v>
                </c:pt>
                <c:pt idx="2">
                  <c:v>3.4692910667106642</c:v>
                </c:pt>
              </c:numCache>
            </c:numRef>
          </c:val>
          <c:smooth val="0"/>
        </c:ser>
        <c:ser>
          <c:idx val="9"/>
          <c:order val="9"/>
          <c:tx>
            <c:strRef>
              <c:f>'FIRM 05'!$A$93</c:f>
              <c:strCache>
                <c:ptCount val="1"/>
                <c:pt idx="0">
                  <c:v>Total Assets Turnover</c:v>
                </c:pt>
              </c:strCache>
            </c:strRef>
          </c:tx>
          <c:spPr>
            <a:ln w="22225" cap="rnd">
              <a:solidFill>
                <a:schemeClr val="accent4">
                  <a:lumMod val="60000"/>
                </a:schemeClr>
              </a:solidFill>
            </a:ln>
            <a:effectLst>
              <a:glow rad="139700">
                <a:schemeClr val="accent4">
                  <a:lumMod val="60000"/>
                  <a:satMod val="175000"/>
                  <a:alpha val="14000"/>
                </a:schemeClr>
              </a:glow>
            </a:effectLst>
          </c:spPr>
          <c:marker>
            <c:symbol val="none"/>
          </c:marker>
          <c:cat>
            <c:numRef>
              <c:f>'FIRM 05'!$B$83:$D$83</c:f>
              <c:numCache>
                <c:formatCode>General</c:formatCode>
                <c:ptCount val="3"/>
                <c:pt idx="0">
                  <c:v>2021</c:v>
                </c:pt>
                <c:pt idx="1">
                  <c:v>2020</c:v>
                </c:pt>
                <c:pt idx="2">
                  <c:v>2019</c:v>
                </c:pt>
              </c:numCache>
            </c:numRef>
          </c:cat>
          <c:val>
            <c:numRef>
              <c:f>'FIRM 05'!$B$93:$D$93</c:f>
              <c:numCache>
                <c:formatCode>General</c:formatCode>
                <c:ptCount val="3"/>
                <c:pt idx="0">
                  <c:v>0.69199858157212601</c:v>
                </c:pt>
                <c:pt idx="1">
                  <c:v>0.60505389223144523</c:v>
                </c:pt>
                <c:pt idx="2">
                  <c:v>1.0773696175901735</c:v>
                </c:pt>
              </c:numCache>
            </c:numRef>
          </c:val>
          <c:smooth val="0"/>
        </c:ser>
        <c:dLbls>
          <c:showLegendKey val="0"/>
          <c:showVal val="0"/>
          <c:showCatName val="0"/>
          <c:showSerName val="0"/>
          <c:showPercent val="0"/>
          <c:showBubbleSize val="0"/>
        </c:dLbls>
        <c:smooth val="0"/>
        <c:axId val="396180040"/>
        <c:axId val="396174552"/>
        <c:extLst>
          <c:ext xmlns:c15="http://schemas.microsoft.com/office/drawing/2012/chart" uri="{02D57815-91ED-43cb-92C2-25804820EDAC}">
            <c15:filteredLineSeries>
              <c15:ser>
                <c:idx val="1"/>
                <c:order val="1"/>
                <c:tx>
                  <c:strRef>
                    <c:extLst>
                      <c:ext uri="{02D57815-91ED-43cb-92C2-25804820EDAC}">
                        <c15:formulaRef>
                          <c15:sqref>'FIRM 05'!$A$85</c15:sqref>
                        </c15:formulaRef>
                      </c:ext>
                    </c:extLst>
                    <c:strCache>
                      <c:ptCount val="1"/>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numRef>
                    <c:extLst>
                      <c:ext uri="{02D57815-91ED-43cb-92C2-25804820EDAC}">
                        <c15:formulaRef>
                          <c15:sqref>'FIRM 05'!$B$83:$D$83</c15:sqref>
                        </c15:formulaRef>
                      </c:ext>
                    </c:extLst>
                    <c:numCache>
                      <c:formatCode>General</c:formatCode>
                      <c:ptCount val="3"/>
                      <c:pt idx="0">
                        <c:v>2021</c:v>
                      </c:pt>
                      <c:pt idx="1">
                        <c:v>2020</c:v>
                      </c:pt>
                      <c:pt idx="2">
                        <c:v>2019</c:v>
                      </c:pt>
                    </c:numCache>
                  </c:numRef>
                </c:cat>
                <c:val>
                  <c:numRef>
                    <c:extLst>
                      <c:ext uri="{02D57815-91ED-43cb-92C2-25804820EDAC}">
                        <c15:formulaRef>
                          <c15:sqref>'FIRM 05'!$B$85:$D$85</c15:sqref>
                        </c15:formulaRef>
                      </c:ext>
                    </c:extLst>
                    <c:numCache>
                      <c:formatCode>General</c:formatCode>
                      <c:ptCount val="3"/>
                    </c:numCache>
                  </c:numRef>
                </c:val>
                <c:smooth val="0"/>
              </c15:ser>
            </c15:filteredLineSeries>
            <c15:filteredLineSeries>
              <c15:ser>
                <c:idx val="2"/>
                <c:order val="2"/>
                <c:tx>
                  <c:strRef>
                    <c:extLst xmlns:c15="http://schemas.microsoft.com/office/drawing/2012/chart">
                      <c:ext xmlns:c15="http://schemas.microsoft.com/office/drawing/2012/chart" uri="{02D57815-91ED-43cb-92C2-25804820EDAC}">
                        <c15:formulaRef>
                          <c15:sqref>'FIRM 05'!$A$86</c15:sqref>
                        </c15:formulaRef>
                      </c:ext>
                    </c:extLst>
                    <c:strCache>
                      <c:ptCount val="1"/>
                    </c:strCache>
                  </c:strRef>
                </c:tx>
                <c:spPr>
                  <a:ln w="22225" cap="rnd">
                    <a:solidFill>
                      <a:schemeClr val="accent3"/>
                    </a:solidFill>
                  </a:ln>
                  <a:effectLst>
                    <a:glow rad="139700">
                      <a:schemeClr val="accent3">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cat>
                  <c:numRef>
                    <c:extLst xmlns:c15="http://schemas.microsoft.com/office/drawing/2012/chart">
                      <c:ext xmlns:c15="http://schemas.microsoft.com/office/drawing/2012/chart" uri="{02D57815-91ED-43cb-92C2-25804820EDAC}">
                        <c15:formulaRef>
                          <c15:sqref>'FIRM 05'!$B$83:$D$83</c15:sqref>
                        </c15:formulaRef>
                      </c:ext>
                    </c:extLst>
                    <c:numCache>
                      <c:formatCode>General</c:formatCode>
                      <c:ptCount val="3"/>
                      <c:pt idx="0">
                        <c:v>2021</c:v>
                      </c:pt>
                      <c:pt idx="1">
                        <c:v>2020</c:v>
                      </c:pt>
                      <c:pt idx="2">
                        <c:v>2019</c:v>
                      </c:pt>
                    </c:numCache>
                  </c:numRef>
                </c:cat>
                <c:val>
                  <c:numRef>
                    <c:extLst xmlns:c15="http://schemas.microsoft.com/office/drawing/2012/chart">
                      <c:ext xmlns:c15="http://schemas.microsoft.com/office/drawing/2012/chart" uri="{02D57815-91ED-43cb-92C2-25804820EDAC}">
                        <c15:formulaRef>
                          <c15:sqref>'FIRM 05'!$B$86:$D$86</c15:sqref>
                        </c15:formulaRef>
                      </c:ext>
                    </c:extLst>
                    <c:numCache>
                      <c:formatCode>General</c:formatCode>
                      <c:ptCount val="3"/>
                    </c:numCache>
                  </c:numRef>
                </c:val>
                <c:smooth val="0"/>
              </c15:ser>
            </c15:filteredLineSeries>
            <c15:filteredLineSeries>
              <c15:ser>
                <c:idx val="4"/>
                <c:order val="4"/>
                <c:tx>
                  <c:strRef>
                    <c:extLst xmlns:c15="http://schemas.microsoft.com/office/drawing/2012/chart">
                      <c:ext xmlns:c15="http://schemas.microsoft.com/office/drawing/2012/chart" uri="{02D57815-91ED-43cb-92C2-25804820EDAC}">
                        <c15:formulaRef>
                          <c15:sqref>'FIRM 05'!$A$88</c15:sqref>
                        </c15:formulaRef>
                      </c:ext>
                    </c:extLst>
                    <c:strCache>
                      <c:ptCount val="1"/>
                    </c:strCache>
                  </c:strRef>
                </c:tx>
                <c:spPr>
                  <a:ln w="22225" cap="rnd">
                    <a:solidFill>
                      <a:schemeClr val="accent5"/>
                    </a:solidFill>
                  </a:ln>
                  <a:effectLst>
                    <a:glow rad="139700">
                      <a:schemeClr val="accent5">
                        <a:satMod val="175000"/>
                        <a:alpha val="14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cat>
                  <c:numRef>
                    <c:extLst xmlns:c15="http://schemas.microsoft.com/office/drawing/2012/chart">
                      <c:ext xmlns:c15="http://schemas.microsoft.com/office/drawing/2012/chart" uri="{02D57815-91ED-43cb-92C2-25804820EDAC}">
                        <c15:formulaRef>
                          <c15:sqref>'FIRM 05'!$B$83:$D$83</c15:sqref>
                        </c15:formulaRef>
                      </c:ext>
                    </c:extLst>
                    <c:numCache>
                      <c:formatCode>General</c:formatCode>
                      <c:ptCount val="3"/>
                      <c:pt idx="0">
                        <c:v>2021</c:v>
                      </c:pt>
                      <c:pt idx="1">
                        <c:v>2020</c:v>
                      </c:pt>
                      <c:pt idx="2">
                        <c:v>2019</c:v>
                      </c:pt>
                    </c:numCache>
                  </c:numRef>
                </c:cat>
                <c:val>
                  <c:numRef>
                    <c:extLst xmlns:c15="http://schemas.microsoft.com/office/drawing/2012/chart">
                      <c:ext xmlns:c15="http://schemas.microsoft.com/office/drawing/2012/chart" uri="{02D57815-91ED-43cb-92C2-25804820EDAC}">
                        <c15:formulaRef>
                          <c15:sqref>'FIRM 05'!$B$88:$D$88</c15:sqref>
                        </c15:formulaRef>
                      </c:ext>
                    </c:extLst>
                    <c:numCache>
                      <c:formatCode>General</c:formatCode>
                      <c:ptCount val="3"/>
                    </c:numCache>
                  </c:numRef>
                </c:val>
                <c:smooth val="0"/>
              </c15:ser>
            </c15:filteredLineSeries>
            <c15:filteredLineSeries>
              <c15:ser>
                <c:idx val="5"/>
                <c:order val="5"/>
                <c:tx>
                  <c:strRef>
                    <c:extLst xmlns:c15="http://schemas.microsoft.com/office/drawing/2012/chart">
                      <c:ext xmlns:c15="http://schemas.microsoft.com/office/drawing/2012/chart" uri="{02D57815-91ED-43cb-92C2-25804820EDAC}">
                        <c15:formulaRef>
                          <c15:sqref>'FIRM 05'!$A$89</c15:sqref>
                        </c15:formulaRef>
                      </c:ext>
                    </c:extLst>
                    <c:strCache>
                      <c:ptCount val="1"/>
                    </c:strCache>
                  </c:strRef>
                </c:tx>
                <c:spPr>
                  <a:ln w="22225" cap="rnd">
                    <a:solidFill>
                      <a:schemeClr val="accent6"/>
                    </a:solidFill>
                  </a:ln>
                  <a:effectLst>
                    <a:glow rad="139700">
                      <a:schemeClr val="accent6">
                        <a:satMod val="175000"/>
                        <a:alpha val="14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cat>
                  <c:numRef>
                    <c:extLst xmlns:c15="http://schemas.microsoft.com/office/drawing/2012/chart">
                      <c:ext xmlns:c15="http://schemas.microsoft.com/office/drawing/2012/chart" uri="{02D57815-91ED-43cb-92C2-25804820EDAC}">
                        <c15:formulaRef>
                          <c15:sqref>'FIRM 05'!$B$83:$D$83</c15:sqref>
                        </c15:formulaRef>
                      </c:ext>
                    </c:extLst>
                    <c:numCache>
                      <c:formatCode>General</c:formatCode>
                      <c:ptCount val="3"/>
                      <c:pt idx="0">
                        <c:v>2021</c:v>
                      </c:pt>
                      <c:pt idx="1">
                        <c:v>2020</c:v>
                      </c:pt>
                      <c:pt idx="2">
                        <c:v>2019</c:v>
                      </c:pt>
                    </c:numCache>
                  </c:numRef>
                </c:cat>
                <c:val>
                  <c:numRef>
                    <c:extLst xmlns:c15="http://schemas.microsoft.com/office/drawing/2012/chart">
                      <c:ext xmlns:c15="http://schemas.microsoft.com/office/drawing/2012/chart" uri="{02D57815-91ED-43cb-92C2-25804820EDAC}">
                        <c15:formulaRef>
                          <c15:sqref>'FIRM 05'!$B$89:$D$89</c15:sqref>
                        </c15:formulaRef>
                      </c:ext>
                    </c:extLst>
                    <c:numCache>
                      <c:formatCode>General</c:formatCode>
                      <c:ptCount val="3"/>
                    </c:numCache>
                  </c:numRef>
                </c:val>
                <c:smooth val="0"/>
              </c15:ser>
            </c15:filteredLineSeries>
            <c15:filteredLineSeries>
              <c15:ser>
                <c:idx val="7"/>
                <c:order val="7"/>
                <c:tx>
                  <c:strRef>
                    <c:extLst xmlns:c15="http://schemas.microsoft.com/office/drawing/2012/chart">
                      <c:ext xmlns:c15="http://schemas.microsoft.com/office/drawing/2012/chart" uri="{02D57815-91ED-43cb-92C2-25804820EDAC}">
                        <c15:formulaRef>
                          <c15:sqref>'FIRM 05'!$A$91</c15:sqref>
                        </c15:formulaRef>
                      </c:ext>
                    </c:extLst>
                    <c:strCache>
                      <c:ptCount val="1"/>
                    </c:strCache>
                  </c:strRef>
                </c:tx>
                <c:spPr>
                  <a:ln w="22225" cap="rnd">
                    <a:solidFill>
                      <a:schemeClr val="accent2">
                        <a:lumMod val="60000"/>
                      </a:schemeClr>
                    </a:solidFill>
                  </a:ln>
                  <a:effectLst>
                    <a:glow rad="139700">
                      <a:schemeClr val="accent2">
                        <a:lumMod val="60000"/>
                        <a:satMod val="175000"/>
                        <a:alpha val="14000"/>
                      </a:schemeClr>
                    </a:glow>
                  </a:effectLst>
                </c:spPr>
                <c:marker>
                  <c:symbol val="circle"/>
                  <c:size val="4"/>
                  <c:spPr>
                    <a:solidFill>
                      <a:schemeClr val="accent2">
                        <a:lumMod val="60000"/>
                        <a:lumMod val="60000"/>
                        <a:lumOff val="40000"/>
                      </a:schemeClr>
                    </a:solidFill>
                    <a:ln>
                      <a:noFill/>
                    </a:ln>
                    <a:effectLst>
                      <a:glow rad="63500">
                        <a:schemeClr val="accent2">
                          <a:lumMod val="60000"/>
                          <a:satMod val="175000"/>
                          <a:alpha val="25000"/>
                        </a:schemeClr>
                      </a:glow>
                    </a:effectLst>
                  </c:spPr>
                </c:marker>
                <c:cat>
                  <c:numRef>
                    <c:extLst xmlns:c15="http://schemas.microsoft.com/office/drawing/2012/chart">
                      <c:ext xmlns:c15="http://schemas.microsoft.com/office/drawing/2012/chart" uri="{02D57815-91ED-43cb-92C2-25804820EDAC}">
                        <c15:formulaRef>
                          <c15:sqref>'FIRM 05'!$B$83:$D$83</c15:sqref>
                        </c15:formulaRef>
                      </c:ext>
                    </c:extLst>
                    <c:numCache>
                      <c:formatCode>General</c:formatCode>
                      <c:ptCount val="3"/>
                      <c:pt idx="0">
                        <c:v>2021</c:v>
                      </c:pt>
                      <c:pt idx="1">
                        <c:v>2020</c:v>
                      </c:pt>
                      <c:pt idx="2">
                        <c:v>2019</c:v>
                      </c:pt>
                    </c:numCache>
                  </c:numRef>
                </c:cat>
                <c:val>
                  <c:numRef>
                    <c:extLst xmlns:c15="http://schemas.microsoft.com/office/drawing/2012/chart">
                      <c:ext xmlns:c15="http://schemas.microsoft.com/office/drawing/2012/chart" uri="{02D57815-91ED-43cb-92C2-25804820EDAC}">
                        <c15:formulaRef>
                          <c15:sqref>'FIRM 05'!$B$91:$D$91</c15:sqref>
                        </c15:formulaRef>
                      </c:ext>
                    </c:extLst>
                    <c:numCache>
                      <c:formatCode>General</c:formatCode>
                      <c:ptCount val="3"/>
                    </c:numCache>
                  </c:numRef>
                </c:val>
                <c:smooth val="0"/>
              </c15:ser>
            </c15:filteredLineSeries>
            <c15:filteredLineSeries>
              <c15:ser>
                <c:idx val="8"/>
                <c:order val="8"/>
                <c:tx>
                  <c:strRef>
                    <c:extLst xmlns:c15="http://schemas.microsoft.com/office/drawing/2012/chart">
                      <c:ext xmlns:c15="http://schemas.microsoft.com/office/drawing/2012/chart" uri="{02D57815-91ED-43cb-92C2-25804820EDAC}">
                        <c15:formulaRef>
                          <c15:sqref>'FIRM 05'!$A$92</c15:sqref>
                        </c15:formulaRef>
                      </c:ext>
                    </c:extLst>
                    <c:strCache>
                      <c:ptCount val="1"/>
                    </c:strCache>
                  </c:strRef>
                </c:tx>
                <c:spPr>
                  <a:ln w="22225" cap="rnd">
                    <a:solidFill>
                      <a:schemeClr val="accent3">
                        <a:lumMod val="60000"/>
                      </a:schemeClr>
                    </a:solidFill>
                  </a:ln>
                  <a:effectLst>
                    <a:glow rad="139700">
                      <a:schemeClr val="accent3">
                        <a:lumMod val="60000"/>
                        <a:satMod val="175000"/>
                        <a:alpha val="14000"/>
                      </a:schemeClr>
                    </a:glow>
                  </a:effectLst>
                </c:spPr>
                <c:marker>
                  <c:symbol val="circle"/>
                  <c:size val="4"/>
                  <c:spPr>
                    <a:solidFill>
                      <a:schemeClr val="accent3">
                        <a:lumMod val="60000"/>
                        <a:lumMod val="60000"/>
                        <a:lumOff val="40000"/>
                      </a:schemeClr>
                    </a:solidFill>
                    <a:ln>
                      <a:noFill/>
                    </a:ln>
                    <a:effectLst>
                      <a:glow rad="63500">
                        <a:schemeClr val="accent3">
                          <a:lumMod val="60000"/>
                          <a:satMod val="175000"/>
                          <a:alpha val="25000"/>
                        </a:schemeClr>
                      </a:glow>
                    </a:effectLst>
                  </c:spPr>
                </c:marker>
                <c:cat>
                  <c:numRef>
                    <c:extLst xmlns:c15="http://schemas.microsoft.com/office/drawing/2012/chart">
                      <c:ext xmlns:c15="http://schemas.microsoft.com/office/drawing/2012/chart" uri="{02D57815-91ED-43cb-92C2-25804820EDAC}">
                        <c15:formulaRef>
                          <c15:sqref>'FIRM 05'!$B$83:$D$83</c15:sqref>
                        </c15:formulaRef>
                      </c:ext>
                    </c:extLst>
                    <c:numCache>
                      <c:formatCode>General</c:formatCode>
                      <c:ptCount val="3"/>
                      <c:pt idx="0">
                        <c:v>2021</c:v>
                      </c:pt>
                      <c:pt idx="1">
                        <c:v>2020</c:v>
                      </c:pt>
                      <c:pt idx="2">
                        <c:v>2019</c:v>
                      </c:pt>
                    </c:numCache>
                  </c:numRef>
                </c:cat>
                <c:val>
                  <c:numRef>
                    <c:extLst xmlns:c15="http://schemas.microsoft.com/office/drawing/2012/chart">
                      <c:ext xmlns:c15="http://schemas.microsoft.com/office/drawing/2012/chart" uri="{02D57815-91ED-43cb-92C2-25804820EDAC}">
                        <c15:formulaRef>
                          <c15:sqref>'FIRM 05'!$B$92:$D$92</c15:sqref>
                        </c15:formulaRef>
                      </c:ext>
                    </c:extLst>
                    <c:numCache>
                      <c:formatCode>General</c:formatCode>
                      <c:ptCount val="3"/>
                    </c:numCache>
                  </c:numRef>
                </c:val>
                <c:smooth val="0"/>
              </c15:ser>
            </c15:filteredLineSeries>
          </c:ext>
        </c:extLst>
      </c:lineChart>
      <c:catAx>
        <c:axId val="396180040"/>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96174552"/>
        <c:crosses val="autoZero"/>
        <c:auto val="1"/>
        <c:lblAlgn val="ctr"/>
        <c:lblOffset val="100"/>
        <c:noMultiLvlLbl val="0"/>
      </c:catAx>
      <c:valAx>
        <c:axId val="396174552"/>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96180040"/>
        <c:crosses val="autoZero"/>
        <c:crossBetween val="between"/>
      </c:valAx>
      <c:spPr>
        <a:noFill/>
        <a:ln>
          <a:noFill/>
        </a:ln>
        <a:effectLst/>
      </c:spPr>
    </c:plotArea>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DEBT MANAGEMENT</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lineChart>
        <c:grouping val="standard"/>
        <c:varyColors val="0"/>
        <c:ser>
          <c:idx val="0"/>
          <c:order val="0"/>
          <c:tx>
            <c:strRef>
              <c:f>'FIRM 05'!$A$98</c:f>
              <c:strCache>
                <c:ptCount val="1"/>
                <c:pt idx="0">
                  <c:v>Total Debt to Total Capital</c:v>
                </c:pt>
              </c:strCache>
            </c:strRef>
          </c:tx>
          <c:spPr>
            <a:ln w="22225" cap="rnd">
              <a:solidFill>
                <a:schemeClr val="accent1"/>
              </a:solidFill>
            </a:ln>
            <a:effectLst>
              <a:glow rad="139700">
                <a:schemeClr val="accent1">
                  <a:satMod val="175000"/>
                  <a:alpha val="14000"/>
                </a:schemeClr>
              </a:glow>
            </a:effectLst>
          </c:spPr>
          <c:marker>
            <c:symbol val="none"/>
          </c:marker>
          <c:cat>
            <c:numRef>
              <c:f>'FIRM 05'!$B$97:$D$97</c:f>
              <c:numCache>
                <c:formatCode>General</c:formatCode>
                <c:ptCount val="3"/>
                <c:pt idx="0">
                  <c:v>2021</c:v>
                </c:pt>
                <c:pt idx="1">
                  <c:v>2020</c:v>
                </c:pt>
                <c:pt idx="2">
                  <c:v>2019</c:v>
                </c:pt>
              </c:numCache>
            </c:numRef>
          </c:cat>
          <c:val>
            <c:numRef>
              <c:f>'FIRM 05'!$B$98:$D$98</c:f>
              <c:numCache>
                <c:formatCode>General</c:formatCode>
                <c:ptCount val="3"/>
                <c:pt idx="0">
                  <c:v>3.5351922269561672E-2</c:v>
                </c:pt>
                <c:pt idx="1">
                  <c:v>5.3636250667017535E-2</c:v>
                </c:pt>
                <c:pt idx="2">
                  <c:v>3.1031364630759183E-2</c:v>
                </c:pt>
              </c:numCache>
            </c:numRef>
          </c:val>
          <c:smooth val="0"/>
        </c:ser>
        <c:ser>
          <c:idx val="3"/>
          <c:order val="3"/>
          <c:tx>
            <c:strRef>
              <c:f>'FIRM 05'!$A$101</c:f>
              <c:strCache>
                <c:ptCount val="1"/>
                <c:pt idx="0">
                  <c:v>Time Interest Earned</c:v>
                </c:pt>
              </c:strCache>
            </c:strRef>
          </c:tx>
          <c:spPr>
            <a:ln w="22225" cap="rnd">
              <a:solidFill>
                <a:schemeClr val="accent4"/>
              </a:solidFill>
            </a:ln>
            <a:effectLst>
              <a:glow rad="139700">
                <a:schemeClr val="accent4">
                  <a:satMod val="175000"/>
                  <a:alpha val="14000"/>
                </a:schemeClr>
              </a:glow>
            </a:effectLst>
          </c:spPr>
          <c:marker>
            <c:symbol val="none"/>
          </c:marker>
          <c:cat>
            <c:numRef>
              <c:f>'FIRM 05'!$B$97:$D$97</c:f>
              <c:numCache>
                <c:formatCode>General</c:formatCode>
                <c:ptCount val="3"/>
                <c:pt idx="0">
                  <c:v>2021</c:v>
                </c:pt>
                <c:pt idx="1">
                  <c:v>2020</c:v>
                </c:pt>
                <c:pt idx="2">
                  <c:v>2019</c:v>
                </c:pt>
              </c:numCache>
            </c:numRef>
          </c:cat>
          <c:val>
            <c:numRef>
              <c:f>'FIRM 05'!$B$101:$D$101</c:f>
              <c:numCache>
                <c:formatCode>General</c:formatCode>
                <c:ptCount val="3"/>
                <c:pt idx="0">
                  <c:v>-34.578747628083491</c:v>
                </c:pt>
                <c:pt idx="1">
                  <c:v>-11.070123246918827</c:v>
                </c:pt>
                <c:pt idx="2">
                  <c:v>-14.835223089383007</c:v>
                </c:pt>
              </c:numCache>
            </c:numRef>
          </c:val>
          <c:smooth val="0"/>
        </c:ser>
        <c:dLbls>
          <c:showLegendKey val="0"/>
          <c:showVal val="0"/>
          <c:showCatName val="0"/>
          <c:showSerName val="0"/>
          <c:showPercent val="0"/>
          <c:showBubbleSize val="0"/>
        </c:dLbls>
        <c:smooth val="0"/>
        <c:axId val="396178472"/>
        <c:axId val="396173376"/>
        <c:extLst>
          <c:ext xmlns:c15="http://schemas.microsoft.com/office/drawing/2012/chart" uri="{02D57815-91ED-43cb-92C2-25804820EDAC}">
            <c15:filteredLineSeries>
              <c15:ser>
                <c:idx val="1"/>
                <c:order val="1"/>
                <c:tx>
                  <c:strRef>
                    <c:extLst>
                      <c:ext uri="{02D57815-91ED-43cb-92C2-25804820EDAC}">
                        <c15:formulaRef>
                          <c15:sqref>'FIRM 05'!$A$99</c15:sqref>
                        </c15:formulaRef>
                      </c:ext>
                    </c:extLst>
                    <c:strCache>
                      <c:ptCount val="1"/>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numRef>
                    <c:extLst>
                      <c:ext uri="{02D57815-91ED-43cb-92C2-25804820EDAC}">
                        <c15:formulaRef>
                          <c15:sqref>'FIRM 05'!$B$97:$D$97</c15:sqref>
                        </c15:formulaRef>
                      </c:ext>
                    </c:extLst>
                    <c:numCache>
                      <c:formatCode>General</c:formatCode>
                      <c:ptCount val="3"/>
                      <c:pt idx="0">
                        <c:v>2021</c:v>
                      </c:pt>
                      <c:pt idx="1">
                        <c:v>2020</c:v>
                      </c:pt>
                      <c:pt idx="2">
                        <c:v>2019</c:v>
                      </c:pt>
                    </c:numCache>
                  </c:numRef>
                </c:cat>
                <c:val>
                  <c:numRef>
                    <c:extLst>
                      <c:ext uri="{02D57815-91ED-43cb-92C2-25804820EDAC}">
                        <c15:formulaRef>
                          <c15:sqref>'FIRM 05'!$B$99:$D$99</c15:sqref>
                        </c15:formulaRef>
                      </c:ext>
                    </c:extLst>
                    <c:numCache>
                      <c:formatCode>General</c:formatCode>
                      <c:ptCount val="3"/>
                    </c:numCache>
                  </c:numRef>
                </c:val>
                <c:smooth val="0"/>
              </c15:ser>
            </c15:filteredLineSeries>
            <c15:filteredLineSeries>
              <c15:ser>
                <c:idx val="2"/>
                <c:order val="2"/>
                <c:tx>
                  <c:strRef>
                    <c:extLst xmlns:c15="http://schemas.microsoft.com/office/drawing/2012/chart">
                      <c:ext xmlns:c15="http://schemas.microsoft.com/office/drawing/2012/chart" uri="{02D57815-91ED-43cb-92C2-25804820EDAC}">
                        <c15:formulaRef>
                          <c15:sqref>'FIRM 05'!$A$100</c15:sqref>
                        </c15:formulaRef>
                      </c:ext>
                    </c:extLst>
                    <c:strCache>
                      <c:ptCount val="1"/>
                    </c:strCache>
                  </c:strRef>
                </c:tx>
                <c:spPr>
                  <a:ln w="22225" cap="rnd">
                    <a:solidFill>
                      <a:schemeClr val="accent3"/>
                    </a:solidFill>
                  </a:ln>
                  <a:effectLst>
                    <a:glow rad="139700">
                      <a:schemeClr val="accent3">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cat>
                  <c:numRef>
                    <c:extLst xmlns:c15="http://schemas.microsoft.com/office/drawing/2012/chart">
                      <c:ext xmlns:c15="http://schemas.microsoft.com/office/drawing/2012/chart" uri="{02D57815-91ED-43cb-92C2-25804820EDAC}">
                        <c15:formulaRef>
                          <c15:sqref>'FIRM 05'!$B$97:$D$97</c15:sqref>
                        </c15:formulaRef>
                      </c:ext>
                    </c:extLst>
                    <c:numCache>
                      <c:formatCode>General</c:formatCode>
                      <c:ptCount val="3"/>
                      <c:pt idx="0">
                        <c:v>2021</c:v>
                      </c:pt>
                      <c:pt idx="1">
                        <c:v>2020</c:v>
                      </c:pt>
                      <c:pt idx="2">
                        <c:v>2019</c:v>
                      </c:pt>
                    </c:numCache>
                  </c:numRef>
                </c:cat>
                <c:val>
                  <c:numRef>
                    <c:extLst xmlns:c15="http://schemas.microsoft.com/office/drawing/2012/chart">
                      <c:ext xmlns:c15="http://schemas.microsoft.com/office/drawing/2012/chart" uri="{02D57815-91ED-43cb-92C2-25804820EDAC}">
                        <c15:formulaRef>
                          <c15:sqref>'FIRM 05'!$B$100:$D$100</c15:sqref>
                        </c15:formulaRef>
                      </c:ext>
                    </c:extLst>
                    <c:numCache>
                      <c:formatCode>General</c:formatCode>
                      <c:ptCount val="3"/>
                    </c:numCache>
                  </c:numRef>
                </c:val>
                <c:smooth val="0"/>
              </c15:ser>
            </c15:filteredLineSeries>
          </c:ext>
        </c:extLst>
      </c:lineChart>
      <c:catAx>
        <c:axId val="396178472"/>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96173376"/>
        <c:crosses val="autoZero"/>
        <c:auto val="1"/>
        <c:lblAlgn val="ctr"/>
        <c:lblOffset val="100"/>
        <c:noMultiLvlLbl val="0"/>
      </c:catAx>
      <c:valAx>
        <c:axId val="396173376"/>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96178472"/>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PROFITABILITY</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lineChart>
        <c:grouping val="standard"/>
        <c:varyColors val="0"/>
        <c:ser>
          <c:idx val="0"/>
          <c:order val="0"/>
          <c:tx>
            <c:strRef>
              <c:f>'FIRM 05'!$A$105</c:f>
              <c:strCache>
                <c:ptCount val="1"/>
                <c:pt idx="0">
                  <c:v>Operating Margin</c:v>
                </c:pt>
              </c:strCache>
            </c:strRef>
          </c:tx>
          <c:spPr>
            <a:ln w="22225" cap="rnd">
              <a:solidFill>
                <a:schemeClr val="accent1"/>
              </a:solidFill>
            </a:ln>
            <a:effectLst>
              <a:glow rad="139700">
                <a:schemeClr val="accent1">
                  <a:satMod val="175000"/>
                  <a:alpha val="14000"/>
                </a:schemeClr>
              </a:glow>
            </a:effectLst>
          </c:spPr>
          <c:marker>
            <c:symbol val="none"/>
          </c:marker>
          <c:cat>
            <c:numRef>
              <c:f>'FIRM 05'!$B$131:$D$131</c:f>
              <c:numCache>
                <c:formatCode>General</c:formatCode>
                <c:ptCount val="3"/>
                <c:pt idx="0">
                  <c:v>2021</c:v>
                </c:pt>
                <c:pt idx="1">
                  <c:v>2020</c:v>
                </c:pt>
                <c:pt idx="2">
                  <c:v>2019</c:v>
                </c:pt>
              </c:numCache>
            </c:numRef>
          </c:cat>
          <c:val>
            <c:numRef>
              <c:f>'FIRM 05'!$B$105:$D$105</c:f>
              <c:numCache>
                <c:formatCode>General</c:formatCode>
                <c:ptCount val="3"/>
                <c:pt idx="0">
                  <c:v>9.2571731916368957E-2</c:v>
                </c:pt>
                <c:pt idx="1">
                  <c:v>2.8535746368396835E-2</c:v>
                </c:pt>
                <c:pt idx="2">
                  <c:v>6.3459728715423311E-2</c:v>
                </c:pt>
              </c:numCache>
            </c:numRef>
          </c:val>
          <c:smooth val="0"/>
        </c:ser>
        <c:ser>
          <c:idx val="3"/>
          <c:order val="3"/>
          <c:tx>
            <c:strRef>
              <c:f>'FIRM 05'!$A$108</c:f>
              <c:strCache>
                <c:ptCount val="1"/>
                <c:pt idx="0">
                  <c:v>Profit Margin</c:v>
                </c:pt>
              </c:strCache>
            </c:strRef>
          </c:tx>
          <c:spPr>
            <a:ln w="22225" cap="rnd">
              <a:solidFill>
                <a:schemeClr val="accent4"/>
              </a:solidFill>
            </a:ln>
            <a:effectLst>
              <a:glow rad="139700">
                <a:schemeClr val="accent4">
                  <a:satMod val="175000"/>
                  <a:alpha val="14000"/>
                </a:schemeClr>
              </a:glow>
            </a:effectLst>
          </c:spPr>
          <c:marker>
            <c:symbol val="none"/>
          </c:marker>
          <c:cat>
            <c:numRef>
              <c:f>'FIRM 05'!$B$131:$D$131</c:f>
              <c:numCache>
                <c:formatCode>General</c:formatCode>
                <c:ptCount val="3"/>
                <c:pt idx="0">
                  <c:v>2021</c:v>
                </c:pt>
                <c:pt idx="1">
                  <c:v>2020</c:v>
                </c:pt>
                <c:pt idx="2">
                  <c:v>2019</c:v>
                </c:pt>
              </c:numCache>
            </c:numRef>
          </c:cat>
          <c:val>
            <c:numRef>
              <c:f>'FIRM 05'!$B$108:$D$108</c:f>
              <c:numCache>
                <c:formatCode>General</c:formatCode>
                <c:ptCount val="3"/>
                <c:pt idx="0">
                  <c:v>6.3934844699908941E-2</c:v>
                </c:pt>
                <c:pt idx="1">
                  <c:v>2.0726977936504458E-2</c:v>
                </c:pt>
                <c:pt idx="2">
                  <c:v>4.5045283384922002E-2</c:v>
                </c:pt>
              </c:numCache>
            </c:numRef>
          </c:val>
          <c:smooth val="0"/>
        </c:ser>
        <c:ser>
          <c:idx val="6"/>
          <c:order val="6"/>
          <c:tx>
            <c:strRef>
              <c:f>'FIRM 05'!$A$111</c:f>
              <c:strCache>
                <c:ptCount val="1"/>
                <c:pt idx="0">
                  <c:v>Return On Total Assets</c:v>
                </c:pt>
              </c:strCache>
            </c:strRef>
          </c:tx>
          <c:spPr>
            <a:ln w="22225" cap="rnd">
              <a:solidFill>
                <a:schemeClr val="accent1">
                  <a:lumMod val="60000"/>
                </a:schemeClr>
              </a:solidFill>
            </a:ln>
            <a:effectLst>
              <a:glow rad="139700">
                <a:schemeClr val="accent1">
                  <a:lumMod val="60000"/>
                  <a:satMod val="175000"/>
                  <a:alpha val="14000"/>
                </a:schemeClr>
              </a:glow>
            </a:effectLst>
          </c:spPr>
          <c:marker>
            <c:symbol val="none"/>
          </c:marker>
          <c:cat>
            <c:numRef>
              <c:f>'FIRM 05'!$B$131:$D$131</c:f>
              <c:numCache>
                <c:formatCode>General</c:formatCode>
                <c:ptCount val="3"/>
                <c:pt idx="0">
                  <c:v>2021</c:v>
                </c:pt>
                <c:pt idx="1">
                  <c:v>2020</c:v>
                </c:pt>
                <c:pt idx="2">
                  <c:v>2019</c:v>
                </c:pt>
              </c:numCache>
            </c:numRef>
          </c:cat>
          <c:val>
            <c:numRef>
              <c:f>'FIRM 05'!$B$111:$D$111</c:f>
              <c:numCache>
                <c:formatCode>General</c:formatCode>
                <c:ptCount val="3"/>
                <c:pt idx="0">
                  <c:v>4.424282184537115E-2</c:v>
                </c:pt>
                <c:pt idx="1">
                  <c:v>1.2540938674677312E-2</c:v>
                </c:pt>
                <c:pt idx="2">
                  <c:v>4.8530419734654405E-2</c:v>
                </c:pt>
              </c:numCache>
            </c:numRef>
          </c:val>
          <c:smooth val="0"/>
        </c:ser>
        <c:ser>
          <c:idx val="9"/>
          <c:order val="9"/>
          <c:tx>
            <c:strRef>
              <c:f>'FIRM 05'!$A$114</c:f>
              <c:strCache>
                <c:ptCount val="1"/>
                <c:pt idx="0">
                  <c:v>Return On Common Equity</c:v>
                </c:pt>
              </c:strCache>
            </c:strRef>
          </c:tx>
          <c:spPr>
            <a:ln w="22225" cap="rnd">
              <a:solidFill>
                <a:schemeClr val="accent4">
                  <a:lumMod val="60000"/>
                </a:schemeClr>
              </a:solidFill>
            </a:ln>
            <a:effectLst>
              <a:glow rad="139700">
                <a:schemeClr val="accent4">
                  <a:lumMod val="60000"/>
                  <a:satMod val="175000"/>
                  <a:alpha val="14000"/>
                </a:schemeClr>
              </a:glow>
            </a:effectLst>
          </c:spPr>
          <c:marker>
            <c:symbol val="none"/>
          </c:marker>
          <c:cat>
            <c:numRef>
              <c:f>'FIRM 05'!$B$131:$D$131</c:f>
              <c:numCache>
                <c:formatCode>General</c:formatCode>
                <c:ptCount val="3"/>
                <c:pt idx="0">
                  <c:v>2021</c:v>
                </c:pt>
                <c:pt idx="1">
                  <c:v>2020</c:v>
                </c:pt>
                <c:pt idx="2">
                  <c:v>2019</c:v>
                </c:pt>
              </c:numCache>
            </c:numRef>
          </c:cat>
          <c:val>
            <c:numRef>
              <c:f>'FIRM 05'!$B$114:$D$114</c:f>
              <c:numCache>
                <c:formatCode>General</c:formatCode>
                <c:ptCount val="3"/>
                <c:pt idx="0">
                  <c:v>0.75509025595644319</c:v>
                </c:pt>
                <c:pt idx="1">
                  <c:v>0.1418897129958078</c:v>
                </c:pt>
                <c:pt idx="2">
                  <c:v>0.53630111816893278</c:v>
                </c:pt>
              </c:numCache>
            </c:numRef>
          </c:val>
          <c:smooth val="0"/>
        </c:ser>
        <c:ser>
          <c:idx val="12"/>
          <c:order val="12"/>
          <c:tx>
            <c:strRef>
              <c:f>'FIRM 05'!$A$117</c:f>
              <c:strCache>
                <c:ptCount val="1"/>
                <c:pt idx="0">
                  <c:v>Return On Invested Capital</c:v>
                </c:pt>
              </c:strCache>
            </c:strRef>
          </c:tx>
          <c:spPr>
            <a:ln w="22225" cap="rnd">
              <a:solidFill>
                <a:schemeClr val="accent1">
                  <a:lumMod val="80000"/>
                  <a:lumOff val="20000"/>
                </a:schemeClr>
              </a:solidFill>
            </a:ln>
            <a:effectLst>
              <a:glow rad="139700">
                <a:schemeClr val="accent1">
                  <a:lumMod val="80000"/>
                  <a:lumOff val="20000"/>
                  <a:satMod val="175000"/>
                  <a:alpha val="14000"/>
                </a:schemeClr>
              </a:glow>
            </a:effectLst>
          </c:spPr>
          <c:marker>
            <c:symbol val="none"/>
          </c:marker>
          <c:cat>
            <c:numRef>
              <c:f>'FIRM 05'!$B$131:$D$131</c:f>
              <c:numCache>
                <c:formatCode>General</c:formatCode>
                <c:ptCount val="3"/>
                <c:pt idx="0">
                  <c:v>2021</c:v>
                </c:pt>
                <c:pt idx="1">
                  <c:v>2020</c:v>
                </c:pt>
                <c:pt idx="2">
                  <c:v>2019</c:v>
                </c:pt>
              </c:numCache>
            </c:numRef>
          </c:cat>
          <c:val>
            <c:numRef>
              <c:f>'FIRM 05'!$B$117:$D$117</c:f>
              <c:numCache>
                <c:formatCode>General</c:formatCode>
                <c:ptCount val="3"/>
                <c:pt idx="0">
                  <c:v>7.1093541278727579E-2</c:v>
                </c:pt>
                <c:pt idx="1">
                  <c:v>1.7320526596638963E-2</c:v>
                </c:pt>
                <c:pt idx="2">
                  <c:v>7.0681758682222096E-2</c:v>
                </c:pt>
              </c:numCache>
            </c:numRef>
          </c:val>
          <c:smooth val="0"/>
        </c:ser>
        <c:ser>
          <c:idx val="15"/>
          <c:order val="15"/>
          <c:tx>
            <c:strRef>
              <c:f>'FIRM 05'!$A$120</c:f>
              <c:strCache>
                <c:ptCount val="1"/>
                <c:pt idx="0">
                  <c:v>Basic Earning Power</c:v>
                </c:pt>
              </c:strCache>
            </c:strRef>
          </c:tx>
          <c:spPr>
            <a:ln w="22225" cap="rnd">
              <a:solidFill>
                <a:schemeClr val="accent4">
                  <a:lumMod val="80000"/>
                  <a:lumOff val="20000"/>
                </a:schemeClr>
              </a:solidFill>
            </a:ln>
            <a:effectLst>
              <a:glow rad="139700">
                <a:schemeClr val="accent4">
                  <a:lumMod val="80000"/>
                  <a:lumOff val="20000"/>
                  <a:satMod val="175000"/>
                  <a:alpha val="14000"/>
                </a:schemeClr>
              </a:glow>
            </a:effectLst>
          </c:spPr>
          <c:marker>
            <c:symbol val="none"/>
          </c:marker>
          <c:cat>
            <c:numRef>
              <c:f>'FIRM 05'!$B$131:$D$131</c:f>
              <c:numCache>
                <c:formatCode>General</c:formatCode>
                <c:ptCount val="3"/>
                <c:pt idx="0">
                  <c:v>2021</c:v>
                </c:pt>
                <c:pt idx="1">
                  <c:v>2020</c:v>
                </c:pt>
                <c:pt idx="2">
                  <c:v>2019</c:v>
                </c:pt>
              </c:numCache>
            </c:numRef>
          </c:cat>
          <c:val>
            <c:numRef>
              <c:f>'FIRM 05'!$B$120:$D$120</c:f>
              <c:numCache>
                <c:formatCode>General</c:formatCode>
                <c:ptCount val="3"/>
                <c:pt idx="0">
                  <c:v>6.4059507179802425E-2</c:v>
                </c:pt>
                <c:pt idx="1">
                  <c:v>1.7265664407927834E-2</c:v>
                </c:pt>
                <c:pt idx="2">
                  <c:v>6.8369583658511757E-2</c:v>
                </c:pt>
              </c:numCache>
            </c:numRef>
          </c:val>
          <c:smooth val="0"/>
        </c:ser>
        <c:ser>
          <c:idx val="18"/>
          <c:order val="18"/>
          <c:tx>
            <c:strRef>
              <c:f>'FIRM 05'!$A$123</c:f>
              <c:strCache>
                <c:ptCount val="1"/>
                <c:pt idx="0">
                  <c:v>Book Value Per Share</c:v>
                </c:pt>
              </c:strCache>
            </c:strRef>
          </c:tx>
          <c:spPr>
            <a:ln w="22225" cap="rnd">
              <a:solidFill>
                <a:schemeClr val="accent1">
                  <a:lumMod val="80000"/>
                </a:schemeClr>
              </a:solidFill>
            </a:ln>
            <a:effectLst>
              <a:glow rad="139700">
                <a:schemeClr val="accent1">
                  <a:lumMod val="80000"/>
                  <a:satMod val="175000"/>
                  <a:alpha val="14000"/>
                </a:schemeClr>
              </a:glow>
            </a:effectLst>
          </c:spPr>
          <c:marker>
            <c:symbol val="none"/>
          </c:marker>
          <c:cat>
            <c:numRef>
              <c:f>'FIRM 05'!$B$131:$D$131</c:f>
              <c:numCache>
                <c:formatCode>General</c:formatCode>
                <c:ptCount val="3"/>
                <c:pt idx="0">
                  <c:v>2021</c:v>
                </c:pt>
                <c:pt idx="1">
                  <c:v>2020</c:v>
                </c:pt>
                <c:pt idx="2">
                  <c:v>2019</c:v>
                </c:pt>
              </c:numCache>
            </c:numRef>
          </c:cat>
          <c:val>
            <c:numRef>
              <c:f>'FIRM 05'!$B$123:$D$123</c:f>
              <c:numCache>
                <c:formatCode>General</c:formatCode>
                <c:ptCount val="3"/>
                <c:pt idx="0">
                  <c:v>10.594759946765191</c:v>
                </c:pt>
                <c:pt idx="1">
                  <c:v>10.007775477824127</c:v>
                </c:pt>
                <c:pt idx="2">
                  <c:v>9.3231205951448715</c:v>
                </c:pt>
              </c:numCache>
            </c:numRef>
          </c:val>
          <c:smooth val="0"/>
        </c:ser>
        <c:ser>
          <c:idx val="22"/>
          <c:order val="22"/>
          <c:tx>
            <c:strRef>
              <c:f>'FIRM 05'!$A$127</c:f>
              <c:strCache>
                <c:ptCount val="1"/>
                <c:pt idx="0">
                  <c:v>Earning Per Share</c:v>
                </c:pt>
              </c:strCache>
            </c:strRef>
          </c:tx>
          <c:spPr>
            <a:ln w="22225" cap="rnd">
              <a:solidFill>
                <a:schemeClr val="accent5">
                  <a:lumMod val="80000"/>
                </a:schemeClr>
              </a:solidFill>
            </a:ln>
            <a:effectLst>
              <a:glow rad="139700">
                <a:schemeClr val="accent5">
                  <a:lumMod val="80000"/>
                  <a:satMod val="175000"/>
                  <a:alpha val="14000"/>
                </a:schemeClr>
              </a:glow>
            </a:effectLst>
          </c:spPr>
          <c:marker>
            <c:symbol val="none"/>
          </c:marker>
          <c:cat>
            <c:numRef>
              <c:f>'FIRM 05'!$B$131:$D$131</c:f>
              <c:numCache>
                <c:formatCode>General</c:formatCode>
                <c:ptCount val="3"/>
                <c:pt idx="0">
                  <c:v>2021</c:v>
                </c:pt>
                <c:pt idx="1">
                  <c:v>2020</c:v>
                </c:pt>
                <c:pt idx="2">
                  <c:v>2019</c:v>
                </c:pt>
              </c:numCache>
            </c:numRef>
          </c:cat>
          <c:val>
            <c:numRef>
              <c:f>'FIRM 05'!$B$127:$D$127</c:f>
              <c:numCache>
                <c:formatCode>General</c:formatCode>
                <c:ptCount val="3"/>
                <c:pt idx="0">
                  <c:v>8</c:v>
                </c:pt>
                <c:pt idx="1">
                  <c:v>1.42</c:v>
                </c:pt>
                <c:pt idx="2">
                  <c:v>5</c:v>
                </c:pt>
              </c:numCache>
            </c:numRef>
          </c:val>
          <c:smooth val="0"/>
        </c:ser>
        <c:dLbls>
          <c:showLegendKey val="0"/>
          <c:showVal val="0"/>
          <c:showCatName val="0"/>
          <c:showSerName val="0"/>
          <c:showPercent val="0"/>
          <c:showBubbleSize val="0"/>
        </c:dLbls>
        <c:smooth val="0"/>
        <c:axId val="396178080"/>
        <c:axId val="396176512"/>
        <c:extLst>
          <c:ext xmlns:c15="http://schemas.microsoft.com/office/drawing/2012/chart" uri="{02D57815-91ED-43cb-92C2-25804820EDAC}">
            <c15:filteredLineSeries>
              <c15:ser>
                <c:idx val="1"/>
                <c:order val="1"/>
                <c:tx>
                  <c:strRef>
                    <c:extLst>
                      <c:ext uri="{02D57815-91ED-43cb-92C2-25804820EDAC}">
                        <c15:formulaRef>
                          <c15:sqref>'FIRM 05'!$A$106</c15:sqref>
                        </c15:formulaRef>
                      </c:ext>
                    </c:extLst>
                    <c:strCache>
                      <c:ptCount val="1"/>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numRef>
                    <c:extLst>
                      <c:ext uri="{02D57815-91ED-43cb-92C2-25804820EDAC}">
                        <c15:formulaRef>
                          <c15:sqref>'FIRM 05'!$B$131:$D$131</c15:sqref>
                        </c15:formulaRef>
                      </c:ext>
                    </c:extLst>
                    <c:numCache>
                      <c:formatCode>General</c:formatCode>
                      <c:ptCount val="3"/>
                      <c:pt idx="0">
                        <c:v>2021</c:v>
                      </c:pt>
                      <c:pt idx="1">
                        <c:v>2020</c:v>
                      </c:pt>
                      <c:pt idx="2">
                        <c:v>2019</c:v>
                      </c:pt>
                    </c:numCache>
                  </c:numRef>
                </c:cat>
                <c:val>
                  <c:numRef>
                    <c:extLst>
                      <c:ext uri="{02D57815-91ED-43cb-92C2-25804820EDAC}">
                        <c15:formulaRef>
                          <c15:sqref>'FIRM 05'!$B$106:$D$106</c15:sqref>
                        </c15:formulaRef>
                      </c:ext>
                    </c:extLst>
                    <c:numCache>
                      <c:formatCode>General</c:formatCode>
                      <c:ptCount val="3"/>
                    </c:numCache>
                  </c:numRef>
                </c:val>
                <c:smooth val="0"/>
              </c15:ser>
            </c15:filteredLineSeries>
            <c15:filteredLineSeries>
              <c15:ser>
                <c:idx val="2"/>
                <c:order val="2"/>
                <c:tx>
                  <c:strRef>
                    <c:extLst xmlns:c15="http://schemas.microsoft.com/office/drawing/2012/chart">
                      <c:ext xmlns:c15="http://schemas.microsoft.com/office/drawing/2012/chart" uri="{02D57815-91ED-43cb-92C2-25804820EDAC}">
                        <c15:formulaRef>
                          <c15:sqref>'FIRM 05'!$A$107</c15:sqref>
                        </c15:formulaRef>
                      </c:ext>
                    </c:extLst>
                    <c:strCache>
                      <c:ptCount val="1"/>
                    </c:strCache>
                  </c:strRef>
                </c:tx>
                <c:spPr>
                  <a:ln w="22225" cap="rnd">
                    <a:solidFill>
                      <a:schemeClr val="accent3"/>
                    </a:solidFill>
                  </a:ln>
                  <a:effectLst>
                    <a:glow rad="139700">
                      <a:schemeClr val="accent3">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cat>
                  <c:numRef>
                    <c:extLst xmlns:c15="http://schemas.microsoft.com/office/drawing/2012/chart">
                      <c:ext xmlns:c15="http://schemas.microsoft.com/office/drawing/2012/chart" uri="{02D57815-91ED-43cb-92C2-25804820EDAC}">
                        <c15:formulaRef>
                          <c15:sqref>'FIRM 05'!$B$131:$D$131</c15:sqref>
                        </c15:formulaRef>
                      </c:ext>
                    </c:extLst>
                    <c:numCache>
                      <c:formatCode>General</c:formatCode>
                      <c:ptCount val="3"/>
                      <c:pt idx="0">
                        <c:v>2021</c:v>
                      </c:pt>
                      <c:pt idx="1">
                        <c:v>2020</c:v>
                      </c:pt>
                      <c:pt idx="2">
                        <c:v>2019</c:v>
                      </c:pt>
                    </c:numCache>
                  </c:numRef>
                </c:cat>
                <c:val>
                  <c:numRef>
                    <c:extLst xmlns:c15="http://schemas.microsoft.com/office/drawing/2012/chart">
                      <c:ext xmlns:c15="http://schemas.microsoft.com/office/drawing/2012/chart" uri="{02D57815-91ED-43cb-92C2-25804820EDAC}">
                        <c15:formulaRef>
                          <c15:sqref>'FIRM 05'!$B$107:$D$107</c15:sqref>
                        </c15:formulaRef>
                      </c:ext>
                    </c:extLst>
                    <c:numCache>
                      <c:formatCode>General</c:formatCode>
                      <c:ptCount val="3"/>
                    </c:numCache>
                  </c:numRef>
                </c:val>
                <c:smooth val="0"/>
              </c15:ser>
            </c15:filteredLineSeries>
            <c15:filteredLineSeries>
              <c15:ser>
                <c:idx val="4"/>
                <c:order val="4"/>
                <c:tx>
                  <c:strRef>
                    <c:extLst xmlns:c15="http://schemas.microsoft.com/office/drawing/2012/chart">
                      <c:ext xmlns:c15="http://schemas.microsoft.com/office/drawing/2012/chart" uri="{02D57815-91ED-43cb-92C2-25804820EDAC}">
                        <c15:formulaRef>
                          <c15:sqref>'FIRM 05'!$A$109</c15:sqref>
                        </c15:formulaRef>
                      </c:ext>
                    </c:extLst>
                    <c:strCache>
                      <c:ptCount val="1"/>
                    </c:strCache>
                  </c:strRef>
                </c:tx>
                <c:spPr>
                  <a:ln w="22225" cap="rnd">
                    <a:solidFill>
                      <a:schemeClr val="accent5"/>
                    </a:solidFill>
                  </a:ln>
                  <a:effectLst>
                    <a:glow rad="139700">
                      <a:schemeClr val="accent5">
                        <a:satMod val="175000"/>
                        <a:alpha val="14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cat>
                  <c:numRef>
                    <c:extLst xmlns:c15="http://schemas.microsoft.com/office/drawing/2012/chart">
                      <c:ext xmlns:c15="http://schemas.microsoft.com/office/drawing/2012/chart" uri="{02D57815-91ED-43cb-92C2-25804820EDAC}">
                        <c15:formulaRef>
                          <c15:sqref>'FIRM 05'!$B$131:$D$131</c15:sqref>
                        </c15:formulaRef>
                      </c:ext>
                    </c:extLst>
                    <c:numCache>
                      <c:formatCode>General</c:formatCode>
                      <c:ptCount val="3"/>
                      <c:pt idx="0">
                        <c:v>2021</c:v>
                      </c:pt>
                      <c:pt idx="1">
                        <c:v>2020</c:v>
                      </c:pt>
                      <c:pt idx="2">
                        <c:v>2019</c:v>
                      </c:pt>
                    </c:numCache>
                  </c:numRef>
                </c:cat>
                <c:val>
                  <c:numRef>
                    <c:extLst xmlns:c15="http://schemas.microsoft.com/office/drawing/2012/chart">
                      <c:ext xmlns:c15="http://schemas.microsoft.com/office/drawing/2012/chart" uri="{02D57815-91ED-43cb-92C2-25804820EDAC}">
                        <c15:formulaRef>
                          <c15:sqref>'FIRM 05'!$B$109:$D$109</c15:sqref>
                        </c15:formulaRef>
                      </c:ext>
                    </c:extLst>
                    <c:numCache>
                      <c:formatCode>General</c:formatCode>
                      <c:ptCount val="3"/>
                    </c:numCache>
                  </c:numRef>
                </c:val>
                <c:smooth val="0"/>
              </c15:ser>
            </c15:filteredLineSeries>
            <c15:filteredLineSeries>
              <c15:ser>
                <c:idx val="5"/>
                <c:order val="5"/>
                <c:tx>
                  <c:strRef>
                    <c:extLst xmlns:c15="http://schemas.microsoft.com/office/drawing/2012/chart">
                      <c:ext xmlns:c15="http://schemas.microsoft.com/office/drawing/2012/chart" uri="{02D57815-91ED-43cb-92C2-25804820EDAC}">
                        <c15:formulaRef>
                          <c15:sqref>'FIRM 05'!$A$110</c15:sqref>
                        </c15:formulaRef>
                      </c:ext>
                    </c:extLst>
                    <c:strCache>
                      <c:ptCount val="1"/>
                    </c:strCache>
                  </c:strRef>
                </c:tx>
                <c:spPr>
                  <a:ln w="22225" cap="rnd">
                    <a:solidFill>
                      <a:schemeClr val="accent6"/>
                    </a:solidFill>
                  </a:ln>
                  <a:effectLst>
                    <a:glow rad="139700">
                      <a:schemeClr val="accent6">
                        <a:satMod val="175000"/>
                        <a:alpha val="14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cat>
                  <c:numRef>
                    <c:extLst xmlns:c15="http://schemas.microsoft.com/office/drawing/2012/chart">
                      <c:ext xmlns:c15="http://schemas.microsoft.com/office/drawing/2012/chart" uri="{02D57815-91ED-43cb-92C2-25804820EDAC}">
                        <c15:formulaRef>
                          <c15:sqref>'FIRM 05'!$B$131:$D$131</c15:sqref>
                        </c15:formulaRef>
                      </c:ext>
                    </c:extLst>
                    <c:numCache>
                      <c:formatCode>General</c:formatCode>
                      <c:ptCount val="3"/>
                      <c:pt idx="0">
                        <c:v>2021</c:v>
                      </c:pt>
                      <c:pt idx="1">
                        <c:v>2020</c:v>
                      </c:pt>
                      <c:pt idx="2">
                        <c:v>2019</c:v>
                      </c:pt>
                    </c:numCache>
                  </c:numRef>
                </c:cat>
                <c:val>
                  <c:numRef>
                    <c:extLst xmlns:c15="http://schemas.microsoft.com/office/drawing/2012/chart">
                      <c:ext xmlns:c15="http://schemas.microsoft.com/office/drawing/2012/chart" uri="{02D57815-91ED-43cb-92C2-25804820EDAC}">
                        <c15:formulaRef>
                          <c15:sqref>'FIRM 05'!$B$110:$D$110</c15:sqref>
                        </c15:formulaRef>
                      </c:ext>
                    </c:extLst>
                    <c:numCache>
                      <c:formatCode>General</c:formatCode>
                      <c:ptCount val="3"/>
                    </c:numCache>
                  </c:numRef>
                </c:val>
                <c:smooth val="0"/>
              </c15:ser>
            </c15:filteredLineSeries>
            <c15:filteredLineSeries>
              <c15:ser>
                <c:idx val="7"/>
                <c:order val="7"/>
                <c:tx>
                  <c:strRef>
                    <c:extLst xmlns:c15="http://schemas.microsoft.com/office/drawing/2012/chart">
                      <c:ext xmlns:c15="http://schemas.microsoft.com/office/drawing/2012/chart" uri="{02D57815-91ED-43cb-92C2-25804820EDAC}">
                        <c15:formulaRef>
                          <c15:sqref>'FIRM 05'!$A$112</c15:sqref>
                        </c15:formulaRef>
                      </c:ext>
                    </c:extLst>
                    <c:strCache>
                      <c:ptCount val="1"/>
                    </c:strCache>
                  </c:strRef>
                </c:tx>
                <c:spPr>
                  <a:ln w="22225" cap="rnd">
                    <a:solidFill>
                      <a:schemeClr val="accent2">
                        <a:lumMod val="60000"/>
                      </a:schemeClr>
                    </a:solidFill>
                  </a:ln>
                  <a:effectLst>
                    <a:glow rad="139700">
                      <a:schemeClr val="accent2">
                        <a:lumMod val="60000"/>
                        <a:satMod val="175000"/>
                        <a:alpha val="14000"/>
                      </a:schemeClr>
                    </a:glow>
                  </a:effectLst>
                </c:spPr>
                <c:marker>
                  <c:symbol val="circle"/>
                  <c:size val="4"/>
                  <c:spPr>
                    <a:solidFill>
                      <a:schemeClr val="accent2">
                        <a:lumMod val="60000"/>
                        <a:lumMod val="60000"/>
                        <a:lumOff val="40000"/>
                      </a:schemeClr>
                    </a:solidFill>
                    <a:ln>
                      <a:noFill/>
                    </a:ln>
                    <a:effectLst>
                      <a:glow rad="63500">
                        <a:schemeClr val="accent2">
                          <a:lumMod val="60000"/>
                          <a:satMod val="175000"/>
                          <a:alpha val="25000"/>
                        </a:schemeClr>
                      </a:glow>
                    </a:effectLst>
                  </c:spPr>
                </c:marker>
                <c:cat>
                  <c:numRef>
                    <c:extLst xmlns:c15="http://schemas.microsoft.com/office/drawing/2012/chart">
                      <c:ext xmlns:c15="http://schemas.microsoft.com/office/drawing/2012/chart" uri="{02D57815-91ED-43cb-92C2-25804820EDAC}">
                        <c15:formulaRef>
                          <c15:sqref>'FIRM 05'!$B$131:$D$131</c15:sqref>
                        </c15:formulaRef>
                      </c:ext>
                    </c:extLst>
                    <c:numCache>
                      <c:formatCode>General</c:formatCode>
                      <c:ptCount val="3"/>
                      <c:pt idx="0">
                        <c:v>2021</c:v>
                      </c:pt>
                      <c:pt idx="1">
                        <c:v>2020</c:v>
                      </c:pt>
                      <c:pt idx="2">
                        <c:v>2019</c:v>
                      </c:pt>
                    </c:numCache>
                  </c:numRef>
                </c:cat>
                <c:val>
                  <c:numRef>
                    <c:extLst xmlns:c15="http://schemas.microsoft.com/office/drawing/2012/chart">
                      <c:ext xmlns:c15="http://schemas.microsoft.com/office/drawing/2012/chart" uri="{02D57815-91ED-43cb-92C2-25804820EDAC}">
                        <c15:formulaRef>
                          <c15:sqref>'FIRM 05'!$B$112:$D$112</c15:sqref>
                        </c15:formulaRef>
                      </c:ext>
                    </c:extLst>
                    <c:numCache>
                      <c:formatCode>General</c:formatCode>
                      <c:ptCount val="3"/>
                    </c:numCache>
                  </c:numRef>
                </c:val>
                <c:smooth val="0"/>
              </c15:ser>
            </c15:filteredLineSeries>
            <c15:filteredLineSeries>
              <c15:ser>
                <c:idx val="8"/>
                <c:order val="8"/>
                <c:tx>
                  <c:strRef>
                    <c:extLst xmlns:c15="http://schemas.microsoft.com/office/drawing/2012/chart">
                      <c:ext xmlns:c15="http://schemas.microsoft.com/office/drawing/2012/chart" uri="{02D57815-91ED-43cb-92C2-25804820EDAC}">
                        <c15:formulaRef>
                          <c15:sqref>'FIRM 05'!$A$113</c15:sqref>
                        </c15:formulaRef>
                      </c:ext>
                    </c:extLst>
                    <c:strCache>
                      <c:ptCount val="1"/>
                    </c:strCache>
                  </c:strRef>
                </c:tx>
                <c:spPr>
                  <a:ln w="22225" cap="rnd">
                    <a:solidFill>
                      <a:schemeClr val="accent3">
                        <a:lumMod val="60000"/>
                      </a:schemeClr>
                    </a:solidFill>
                  </a:ln>
                  <a:effectLst>
                    <a:glow rad="139700">
                      <a:schemeClr val="accent3">
                        <a:lumMod val="60000"/>
                        <a:satMod val="175000"/>
                        <a:alpha val="14000"/>
                      </a:schemeClr>
                    </a:glow>
                  </a:effectLst>
                </c:spPr>
                <c:marker>
                  <c:symbol val="circle"/>
                  <c:size val="4"/>
                  <c:spPr>
                    <a:solidFill>
                      <a:schemeClr val="accent3">
                        <a:lumMod val="60000"/>
                        <a:lumMod val="60000"/>
                        <a:lumOff val="40000"/>
                      </a:schemeClr>
                    </a:solidFill>
                    <a:ln>
                      <a:noFill/>
                    </a:ln>
                    <a:effectLst>
                      <a:glow rad="63500">
                        <a:schemeClr val="accent3">
                          <a:lumMod val="60000"/>
                          <a:satMod val="175000"/>
                          <a:alpha val="25000"/>
                        </a:schemeClr>
                      </a:glow>
                    </a:effectLst>
                  </c:spPr>
                </c:marker>
                <c:cat>
                  <c:numRef>
                    <c:extLst xmlns:c15="http://schemas.microsoft.com/office/drawing/2012/chart">
                      <c:ext xmlns:c15="http://schemas.microsoft.com/office/drawing/2012/chart" uri="{02D57815-91ED-43cb-92C2-25804820EDAC}">
                        <c15:formulaRef>
                          <c15:sqref>'FIRM 05'!$B$131:$D$131</c15:sqref>
                        </c15:formulaRef>
                      </c:ext>
                    </c:extLst>
                    <c:numCache>
                      <c:formatCode>General</c:formatCode>
                      <c:ptCount val="3"/>
                      <c:pt idx="0">
                        <c:v>2021</c:v>
                      </c:pt>
                      <c:pt idx="1">
                        <c:v>2020</c:v>
                      </c:pt>
                      <c:pt idx="2">
                        <c:v>2019</c:v>
                      </c:pt>
                    </c:numCache>
                  </c:numRef>
                </c:cat>
                <c:val>
                  <c:numRef>
                    <c:extLst xmlns:c15="http://schemas.microsoft.com/office/drawing/2012/chart">
                      <c:ext xmlns:c15="http://schemas.microsoft.com/office/drawing/2012/chart" uri="{02D57815-91ED-43cb-92C2-25804820EDAC}">
                        <c15:formulaRef>
                          <c15:sqref>'FIRM 05'!$B$113:$D$113</c15:sqref>
                        </c15:formulaRef>
                      </c:ext>
                    </c:extLst>
                    <c:numCache>
                      <c:formatCode>General</c:formatCode>
                      <c:ptCount val="3"/>
                    </c:numCache>
                  </c:numRef>
                </c:val>
                <c:smooth val="0"/>
              </c15:ser>
            </c15:filteredLineSeries>
            <c15:filteredLineSeries>
              <c15:ser>
                <c:idx val="10"/>
                <c:order val="10"/>
                <c:tx>
                  <c:strRef>
                    <c:extLst xmlns:c15="http://schemas.microsoft.com/office/drawing/2012/chart">
                      <c:ext xmlns:c15="http://schemas.microsoft.com/office/drawing/2012/chart" uri="{02D57815-91ED-43cb-92C2-25804820EDAC}">
                        <c15:formulaRef>
                          <c15:sqref>'FIRM 05'!$A$115</c15:sqref>
                        </c15:formulaRef>
                      </c:ext>
                    </c:extLst>
                    <c:strCache>
                      <c:ptCount val="1"/>
                    </c:strCache>
                  </c:strRef>
                </c:tx>
                <c:spPr>
                  <a:ln w="22225" cap="rnd">
                    <a:solidFill>
                      <a:schemeClr val="accent5">
                        <a:lumMod val="60000"/>
                      </a:schemeClr>
                    </a:solidFill>
                  </a:ln>
                  <a:effectLst>
                    <a:glow rad="139700">
                      <a:schemeClr val="accent5">
                        <a:lumMod val="60000"/>
                        <a:satMod val="175000"/>
                        <a:alpha val="14000"/>
                      </a:schemeClr>
                    </a:glow>
                  </a:effectLst>
                </c:spPr>
                <c:marker>
                  <c:symbol val="circle"/>
                  <c:size val="4"/>
                  <c:spPr>
                    <a:solidFill>
                      <a:schemeClr val="accent5">
                        <a:lumMod val="60000"/>
                        <a:lumMod val="60000"/>
                        <a:lumOff val="40000"/>
                      </a:schemeClr>
                    </a:solidFill>
                    <a:ln>
                      <a:noFill/>
                    </a:ln>
                    <a:effectLst>
                      <a:glow rad="63500">
                        <a:schemeClr val="accent5">
                          <a:lumMod val="60000"/>
                          <a:satMod val="175000"/>
                          <a:alpha val="25000"/>
                        </a:schemeClr>
                      </a:glow>
                    </a:effectLst>
                  </c:spPr>
                </c:marker>
                <c:cat>
                  <c:numRef>
                    <c:extLst xmlns:c15="http://schemas.microsoft.com/office/drawing/2012/chart">
                      <c:ext xmlns:c15="http://schemas.microsoft.com/office/drawing/2012/chart" uri="{02D57815-91ED-43cb-92C2-25804820EDAC}">
                        <c15:formulaRef>
                          <c15:sqref>'FIRM 05'!$B$131:$D$131</c15:sqref>
                        </c15:formulaRef>
                      </c:ext>
                    </c:extLst>
                    <c:numCache>
                      <c:formatCode>General</c:formatCode>
                      <c:ptCount val="3"/>
                      <c:pt idx="0">
                        <c:v>2021</c:v>
                      </c:pt>
                      <c:pt idx="1">
                        <c:v>2020</c:v>
                      </c:pt>
                      <c:pt idx="2">
                        <c:v>2019</c:v>
                      </c:pt>
                    </c:numCache>
                  </c:numRef>
                </c:cat>
                <c:val>
                  <c:numRef>
                    <c:extLst xmlns:c15="http://schemas.microsoft.com/office/drawing/2012/chart">
                      <c:ext xmlns:c15="http://schemas.microsoft.com/office/drawing/2012/chart" uri="{02D57815-91ED-43cb-92C2-25804820EDAC}">
                        <c15:formulaRef>
                          <c15:sqref>'FIRM 05'!$B$115:$D$115</c15:sqref>
                        </c15:formulaRef>
                      </c:ext>
                    </c:extLst>
                    <c:numCache>
                      <c:formatCode>General</c:formatCode>
                      <c:ptCount val="3"/>
                    </c:numCache>
                  </c:numRef>
                </c:val>
                <c:smooth val="0"/>
              </c15:ser>
            </c15:filteredLineSeries>
            <c15:filteredLineSeries>
              <c15:ser>
                <c:idx val="11"/>
                <c:order val="11"/>
                <c:tx>
                  <c:strRef>
                    <c:extLst xmlns:c15="http://schemas.microsoft.com/office/drawing/2012/chart">
                      <c:ext xmlns:c15="http://schemas.microsoft.com/office/drawing/2012/chart" uri="{02D57815-91ED-43cb-92C2-25804820EDAC}">
                        <c15:formulaRef>
                          <c15:sqref>'FIRM 05'!$A$116</c15:sqref>
                        </c15:formulaRef>
                      </c:ext>
                    </c:extLst>
                    <c:strCache>
                      <c:ptCount val="1"/>
                    </c:strCache>
                  </c:strRef>
                </c:tx>
                <c:spPr>
                  <a:ln w="22225" cap="rnd">
                    <a:solidFill>
                      <a:schemeClr val="accent6">
                        <a:lumMod val="60000"/>
                      </a:schemeClr>
                    </a:solidFill>
                  </a:ln>
                  <a:effectLst>
                    <a:glow rad="139700">
                      <a:schemeClr val="accent6">
                        <a:lumMod val="60000"/>
                        <a:satMod val="175000"/>
                        <a:alpha val="14000"/>
                      </a:schemeClr>
                    </a:glow>
                  </a:effectLst>
                </c:spPr>
                <c:marker>
                  <c:symbol val="circle"/>
                  <c:size val="4"/>
                  <c:spPr>
                    <a:solidFill>
                      <a:schemeClr val="accent6">
                        <a:lumMod val="60000"/>
                        <a:lumMod val="60000"/>
                        <a:lumOff val="40000"/>
                      </a:schemeClr>
                    </a:solidFill>
                    <a:ln>
                      <a:noFill/>
                    </a:ln>
                    <a:effectLst>
                      <a:glow rad="63500">
                        <a:schemeClr val="accent6">
                          <a:lumMod val="60000"/>
                          <a:satMod val="175000"/>
                          <a:alpha val="25000"/>
                        </a:schemeClr>
                      </a:glow>
                    </a:effectLst>
                  </c:spPr>
                </c:marker>
                <c:cat>
                  <c:numRef>
                    <c:extLst xmlns:c15="http://schemas.microsoft.com/office/drawing/2012/chart">
                      <c:ext xmlns:c15="http://schemas.microsoft.com/office/drawing/2012/chart" uri="{02D57815-91ED-43cb-92C2-25804820EDAC}">
                        <c15:formulaRef>
                          <c15:sqref>'FIRM 05'!$B$131:$D$131</c15:sqref>
                        </c15:formulaRef>
                      </c:ext>
                    </c:extLst>
                    <c:numCache>
                      <c:formatCode>General</c:formatCode>
                      <c:ptCount val="3"/>
                      <c:pt idx="0">
                        <c:v>2021</c:v>
                      </c:pt>
                      <c:pt idx="1">
                        <c:v>2020</c:v>
                      </c:pt>
                      <c:pt idx="2">
                        <c:v>2019</c:v>
                      </c:pt>
                    </c:numCache>
                  </c:numRef>
                </c:cat>
                <c:val>
                  <c:numRef>
                    <c:extLst xmlns:c15="http://schemas.microsoft.com/office/drawing/2012/chart">
                      <c:ext xmlns:c15="http://schemas.microsoft.com/office/drawing/2012/chart" uri="{02D57815-91ED-43cb-92C2-25804820EDAC}">
                        <c15:formulaRef>
                          <c15:sqref>'FIRM 05'!$B$116:$D$116</c15:sqref>
                        </c15:formulaRef>
                      </c:ext>
                    </c:extLst>
                    <c:numCache>
                      <c:formatCode>General</c:formatCode>
                      <c:ptCount val="3"/>
                    </c:numCache>
                  </c:numRef>
                </c:val>
                <c:smooth val="0"/>
              </c15:ser>
            </c15:filteredLineSeries>
            <c15:filteredLineSeries>
              <c15:ser>
                <c:idx val="13"/>
                <c:order val="13"/>
                <c:tx>
                  <c:strRef>
                    <c:extLst xmlns:c15="http://schemas.microsoft.com/office/drawing/2012/chart">
                      <c:ext xmlns:c15="http://schemas.microsoft.com/office/drawing/2012/chart" uri="{02D57815-91ED-43cb-92C2-25804820EDAC}">
                        <c15:formulaRef>
                          <c15:sqref>'FIRM 05'!$A$118</c15:sqref>
                        </c15:formulaRef>
                      </c:ext>
                    </c:extLst>
                    <c:strCache>
                      <c:ptCount val="1"/>
                    </c:strCache>
                  </c:strRef>
                </c:tx>
                <c:spPr>
                  <a:ln w="22225" cap="rnd">
                    <a:solidFill>
                      <a:schemeClr val="accent2">
                        <a:lumMod val="80000"/>
                        <a:lumOff val="20000"/>
                      </a:schemeClr>
                    </a:solidFill>
                  </a:ln>
                  <a:effectLst>
                    <a:glow rad="139700">
                      <a:schemeClr val="accent2">
                        <a:lumMod val="80000"/>
                        <a:lumOff val="20000"/>
                        <a:satMod val="175000"/>
                        <a:alpha val="14000"/>
                      </a:schemeClr>
                    </a:glow>
                  </a:effectLst>
                </c:spPr>
                <c:marker>
                  <c:symbol val="circle"/>
                  <c:size val="4"/>
                  <c:spPr>
                    <a:solidFill>
                      <a:schemeClr val="accent2">
                        <a:lumMod val="80000"/>
                        <a:lumOff val="20000"/>
                        <a:lumMod val="60000"/>
                        <a:lumOff val="40000"/>
                      </a:schemeClr>
                    </a:solidFill>
                    <a:ln>
                      <a:noFill/>
                    </a:ln>
                    <a:effectLst>
                      <a:glow rad="63500">
                        <a:schemeClr val="accent2">
                          <a:lumMod val="80000"/>
                          <a:lumOff val="20000"/>
                          <a:satMod val="175000"/>
                          <a:alpha val="25000"/>
                        </a:schemeClr>
                      </a:glow>
                    </a:effectLst>
                  </c:spPr>
                </c:marker>
                <c:cat>
                  <c:numRef>
                    <c:extLst xmlns:c15="http://schemas.microsoft.com/office/drawing/2012/chart">
                      <c:ext xmlns:c15="http://schemas.microsoft.com/office/drawing/2012/chart" uri="{02D57815-91ED-43cb-92C2-25804820EDAC}">
                        <c15:formulaRef>
                          <c15:sqref>'FIRM 05'!$B$131:$D$131</c15:sqref>
                        </c15:formulaRef>
                      </c:ext>
                    </c:extLst>
                    <c:numCache>
                      <c:formatCode>General</c:formatCode>
                      <c:ptCount val="3"/>
                      <c:pt idx="0">
                        <c:v>2021</c:v>
                      </c:pt>
                      <c:pt idx="1">
                        <c:v>2020</c:v>
                      </c:pt>
                      <c:pt idx="2">
                        <c:v>2019</c:v>
                      </c:pt>
                    </c:numCache>
                  </c:numRef>
                </c:cat>
                <c:val>
                  <c:numRef>
                    <c:extLst xmlns:c15="http://schemas.microsoft.com/office/drawing/2012/chart">
                      <c:ext xmlns:c15="http://schemas.microsoft.com/office/drawing/2012/chart" uri="{02D57815-91ED-43cb-92C2-25804820EDAC}">
                        <c15:formulaRef>
                          <c15:sqref>'FIRM 05'!$B$118:$D$118</c15:sqref>
                        </c15:formulaRef>
                      </c:ext>
                    </c:extLst>
                    <c:numCache>
                      <c:formatCode>General</c:formatCode>
                      <c:ptCount val="3"/>
                    </c:numCache>
                  </c:numRef>
                </c:val>
                <c:smooth val="0"/>
              </c15:ser>
            </c15:filteredLineSeries>
            <c15:filteredLineSeries>
              <c15:ser>
                <c:idx val="14"/>
                <c:order val="14"/>
                <c:tx>
                  <c:strRef>
                    <c:extLst xmlns:c15="http://schemas.microsoft.com/office/drawing/2012/chart">
                      <c:ext xmlns:c15="http://schemas.microsoft.com/office/drawing/2012/chart" uri="{02D57815-91ED-43cb-92C2-25804820EDAC}">
                        <c15:formulaRef>
                          <c15:sqref>'FIRM 05'!$A$119</c15:sqref>
                        </c15:formulaRef>
                      </c:ext>
                    </c:extLst>
                    <c:strCache>
                      <c:ptCount val="1"/>
                    </c:strCache>
                  </c:strRef>
                </c:tx>
                <c:spPr>
                  <a:ln w="22225" cap="rnd">
                    <a:solidFill>
                      <a:schemeClr val="accent3">
                        <a:lumMod val="80000"/>
                        <a:lumOff val="20000"/>
                      </a:schemeClr>
                    </a:solidFill>
                  </a:ln>
                  <a:effectLst>
                    <a:glow rad="139700">
                      <a:schemeClr val="accent3">
                        <a:lumMod val="80000"/>
                        <a:lumOff val="20000"/>
                        <a:satMod val="175000"/>
                        <a:alpha val="14000"/>
                      </a:schemeClr>
                    </a:glow>
                  </a:effectLst>
                </c:spPr>
                <c:marker>
                  <c:symbol val="circle"/>
                  <c:size val="4"/>
                  <c:spPr>
                    <a:solidFill>
                      <a:schemeClr val="accent3">
                        <a:lumMod val="80000"/>
                        <a:lumOff val="20000"/>
                        <a:lumMod val="60000"/>
                        <a:lumOff val="40000"/>
                      </a:schemeClr>
                    </a:solidFill>
                    <a:ln>
                      <a:noFill/>
                    </a:ln>
                    <a:effectLst>
                      <a:glow rad="63500">
                        <a:schemeClr val="accent3">
                          <a:lumMod val="80000"/>
                          <a:lumOff val="20000"/>
                          <a:satMod val="175000"/>
                          <a:alpha val="25000"/>
                        </a:schemeClr>
                      </a:glow>
                    </a:effectLst>
                  </c:spPr>
                </c:marker>
                <c:cat>
                  <c:numRef>
                    <c:extLst xmlns:c15="http://schemas.microsoft.com/office/drawing/2012/chart">
                      <c:ext xmlns:c15="http://schemas.microsoft.com/office/drawing/2012/chart" uri="{02D57815-91ED-43cb-92C2-25804820EDAC}">
                        <c15:formulaRef>
                          <c15:sqref>'FIRM 05'!$B$131:$D$131</c15:sqref>
                        </c15:formulaRef>
                      </c:ext>
                    </c:extLst>
                    <c:numCache>
                      <c:formatCode>General</c:formatCode>
                      <c:ptCount val="3"/>
                      <c:pt idx="0">
                        <c:v>2021</c:v>
                      </c:pt>
                      <c:pt idx="1">
                        <c:v>2020</c:v>
                      </c:pt>
                      <c:pt idx="2">
                        <c:v>2019</c:v>
                      </c:pt>
                    </c:numCache>
                  </c:numRef>
                </c:cat>
                <c:val>
                  <c:numRef>
                    <c:extLst xmlns:c15="http://schemas.microsoft.com/office/drawing/2012/chart">
                      <c:ext xmlns:c15="http://schemas.microsoft.com/office/drawing/2012/chart" uri="{02D57815-91ED-43cb-92C2-25804820EDAC}">
                        <c15:formulaRef>
                          <c15:sqref>'FIRM 05'!$B$119:$D$119</c15:sqref>
                        </c15:formulaRef>
                      </c:ext>
                    </c:extLst>
                    <c:numCache>
                      <c:formatCode>General</c:formatCode>
                      <c:ptCount val="3"/>
                    </c:numCache>
                  </c:numRef>
                </c:val>
                <c:smooth val="0"/>
              </c15:ser>
            </c15:filteredLineSeries>
            <c15:filteredLineSeries>
              <c15:ser>
                <c:idx val="16"/>
                <c:order val="16"/>
                <c:tx>
                  <c:strRef>
                    <c:extLst xmlns:c15="http://schemas.microsoft.com/office/drawing/2012/chart">
                      <c:ext xmlns:c15="http://schemas.microsoft.com/office/drawing/2012/chart" uri="{02D57815-91ED-43cb-92C2-25804820EDAC}">
                        <c15:formulaRef>
                          <c15:sqref>'FIRM 05'!$A$121</c15:sqref>
                        </c15:formulaRef>
                      </c:ext>
                    </c:extLst>
                    <c:strCache>
                      <c:ptCount val="1"/>
                    </c:strCache>
                  </c:strRef>
                </c:tx>
                <c:spPr>
                  <a:ln w="22225" cap="rnd">
                    <a:solidFill>
                      <a:schemeClr val="accent5">
                        <a:lumMod val="80000"/>
                        <a:lumOff val="20000"/>
                      </a:schemeClr>
                    </a:solidFill>
                  </a:ln>
                  <a:effectLst>
                    <a:glow rad="139700">
                      <a:schemeClr val="accent5">
                        <a:lumMod val="80000"/>
                        <a:lumOff val="20000"/>
                        <a:satMod val="175000"/>
                        <a:alpha val="14000"/>
                      </a:schemeClr>
                    </a:glow>
                  </a:effectLst>
                </c:spPr>
                <c:marker>
                  <c:symbol val="circle"/>
                  <c:size val="4"/>
                  <c:spPr>
                    <a:solidFill>
                      <a:schemeClr val="accent5">
                        <a:lumMod val="80000"/>
                        <a:lumOff val="20000"/>
                        <a:lumMod val="60000"/>
                        <a:lumOff val="40000"/>
                      </a:schemeClr>
                    </a:solidFill>
                    <a:ln>
                      <a:noFill/>
                    </a:ln>
                    <a:effectLst>
                      <a:glow rad="63500">
                        <a:schemeClr val="accent5">
                          <a:lumMod val="80000"/>
                          <a:lumOff val="20000"/>
                          <a:satMod val="175000"/>
                          <a:alpha val="25000"/>
                        </a:schemeClr>
                      </a:glow>
                    </a:effectLst>
                  </c:spPr>
                </c:marker>
                <c:cat>
                  <c:numRef>
                    <c:extLst xmlns:c15="http://schemas.microsoft.com/office/drawing/2012/chart">
                      <c:ext xmlns:c15="http://schemas.microsoft.com/office/drawing/2012/chart" uri="{02D57815-91ED-43cb-92C2-25804820EDAC}">
                        <c15:formulaRef>
                          <c15:sqref>'FIRM 05'!$B$131:$D$131</c15:sqref>
                        </c15:formulaRef>
                      </c:ext>
                    </c:extLst>
                    <c:numCache>
                      <c:formatCode>General</c:formatCode>
                      <c:ptCount val="3"/>
                      <c:pt idx="0">
                        <c:v>2021</c:v>
                      </c:pt>
                      <c:pt idx="1">
                        <c:v>2020</c:v>
                      </c:pt>
                      <c:pt idx="2">
                        <c:v>2019</c:v>
                      </c:pt>
                    </c:numCache>
                  </c:numRef>
                </c:cat>
                <c:val>
                  <c:numRef>
                    <c:extLst xmlns:c15="http://schemas.microsoft.com/office/drawing/2012/chart">
                      <c:ext xmlns:c15="http://schemas.microsoft.com/office/drawing/2012/chart" uri="{02D57815-91ED-43cb-92C2-25804820EDAC}">
                        <c15:formulaRef>
                          <c15:sqref>'FIRM 05'!$B$121:$D$121</c15:sqref>
                        </c15:formulaRef>
                      </c:ext>
                    </c:extLst>
                    <c:numCache>
                      <c:formatCode>General</c:formatCode>
                      <c:ptCount val="3"/>
                    </c:numCache>
                  </c:numRef>
                </c:val>
                <c:smooth val="0"/>
              </c15:ser>
            </c15:filteredLineSeries>
            <c15:filteredLineSeries>
              <c15:ser>
                <c:idx val="17"/>
                <c:order val="17"/>
                <c:tx>
                  <c:strRef>
                    <c:extLst xmlns:c15="http://schemas.microsoft.com/office/drawing/2012/chart">
                      <c:ext xmlns:c15="http://schemas.microsoft.com/office/drawing/2012/chart" uri="{02D57815-91ED-43cb-92C2-25804820EDAC}">
                        <c15:formulaRef>
                          <c15:sqref>'FIRM 05'!$A$122</c15:sqref>
                        </c15:formulaRef>
                      </c:ext>
                    </c:extLst>
                    <c:strCache>
                      <c:ptCount val="1"/>
                    </c:strCache>
                  </c:strRef>
                </c:tx>
                <c:spPr>
                  <a:ln w="22225" cap="rnd">
                    <a:solidFill>
                      <a:schemeClr val="accent6">
                        <a:lumMod val="80000"/>
                        <a:lumOff val="20000"/>
                      </a:schemeClr>
                    </a:solidFill>
                  </a:ln>
                  <a:effectLst>
                    <a:glow rad="139700">
                      <a:schemeClr val="accent6">
                        <a:lumMod val="80000"/>
                        <a:lumOff val="20000"/>
                        <a:satMod val="175000"/>
                        <a:alpha val="14000"/>
                      </a:schemeClr>
                    </a:glow>
                  </a:effectLst>
                </c:spPr>
                <c:marker>
                  <c:symbol val="circle"/>
                  <c:size val="4"/>
                  <c:spPr>
                    <a:solidFill>
                      <a:schemeClr val="accent6">
                        <a:lumMod val="80000"/>
                        <a:lumOff val="20000"/>
                        <a:lumMod val="60000"/>
                        <a:lumOff val="40000"/>
                      </a:schemeClr>
                    </a:solidFill>
                    <a:ln>
                      <a:noFill/>
                    </a:ln>
                    <a:effectLst>
                      <a:glow rad="63500">
                        <a:schemeClr val="accent6">
                          <a:lumMod val="80000"/>
                          <a:lumOff val="20000"/>
                          <a:satMod val="175000"/>
                          <a:alpha val="25000"/>
                        </a:schemeClr>
                      </a:glow>
                    </a:effectLst>
                  </c:spPr>
                </c:marker>
                <c:cat>
                  <c:numRef>
                    <c:extLst xmlns:c15="http://schemas.microsoft.com/office/drawing/2012/chart">
                      <c:ext xmlns:c15="http://schemas.microsoft.com/office/drawing/2012/chart" uri="{02D57815-91ED-43cb-92C2-25804820EDAC}">
                        <c15:formulaRef>
                          <c15:sqref>'FIRM 05'!$B$131:$D$131</c15:sqref>
                        </c15:formulaRef>
                      </c:ext>
                    </c:extLst>
                    <c:numCache>
                      <c:formatCode>General</c:formatCode>
                      <c:ptCount val="3"/>
                      <c:pt idx="0">
                        <c:v>2021</c:v>
                      </c:pt>
                      <c:pt idx="1">
                        <c:v>2020</c:v>
                      </c:pt>
                      <c:pt idx="2">
                        <c:v>2019</c:v>
                      </c:pt>
                    </c:numCache>
                  </c:numRef>
                </c:cat>
                <c:val>
                  <c:numRef>
                    <c:extLst xmlns:c15="http://schemas.microsoft.com/office/drawing/2012/chart">
                      <c:ext xmlns:c15="http://schemas.microsoft.com/office/drawing/2012/chart" uri="{02D57815-91ED-43cb-92C2-25804820EDAC}">
                        <c15:formulaRef>
                          <c15:sqref>'FIRM 05'!$B$122:$D$122</c15:sqref>
                        </c15:formulaRef>
                      </c:ext>
                    </c:extLst>
                    <c:numCache>
                      <c:formatCode>General</c:formatCode>
                      <c:ptCount val="3"/>
                    </c:numCache>
                  </c:numRef>
                </c:val>
                <c:smooth val="0"/>
              </c15:ser>
            </c15:filteredLineSeries>
            <c15:filteredLineSeries>
              <c15:ser>
                <c:idx val="19"/>
                <c:order val="19"/>
                <c:tx>
                  <c:strRef>
                    <c:extLst xmlns:c15="http://schemas.microsoft.com/office/drawing/2012/chart">
                      <c:ext xmlns:c15="http://schemas.microsoft.com/office/drawing/2012/chart" uri="{02D57815-91ED-43cb-92C2-25804820EDAC}">
                        <c15:formulaRef>
                          <c15:sqref>'FIRM 05'!$A$124</c15:sqref>
                        </c15:formulaRef>
                      </c:ext>
                    </c:extLst>
                    <c:strCache>
                      <c:ptCount val="1"/>
                    </c:strCache>
                  </c:strRef>
                </c:tx>
                <c:spPr>
                  <a:ln w="22225" cap="rnd">
                    <a:solidFill>
                      <a:schemeClr val="accent2">
                        <a:lumMod val="80000"/>
                      </a:schemeClr>
                    </a:solidFill>
                  </a:ln>
                  <a:effectLst>
                    <a:glow rad="139700">
                      <a:schemeClr val="accent2">
                        <a:lumMod val="80000"/>
                        <a:satMod val="175000"/>
                        <a:alpha val="14000"/>
                      </a:schemeClr>
                    </a:glow>
                  </a:effectLst>
                </c:spPr>
                <c:marker>
                  <c:symbol val="circle"/>
                  <c:size val="4"/>
                  <c:spPr>
                    <a:solidFill>
                      <a:schemeClr val="accent2">
                        <a:lumMod val="80000"/>
                        <a:lumMod val="60000"/>
                        <a:lumOff val="40000"/>
                      </a:schemeClr>
                    </a:solidFill>
                    <a:ln>
                      <a:noFill/>
                    </a:ln>
                    <a:effectLst>
                      <a:glow rad="63500">
                        <a:schemeClr val="accent2">
                          <a:lumMod val="80000"/>
                          <a:satMod val="175000"/>
                          <a:alpha val="25000"/>
                        </a:schemeClr>
                      </a:glow>
                    </a:effectLst>
                  </c:spPr>
                </c:marker>
                <c:cat>
                  <c:numRef>
                    <c:extLst xmlns:c15="http://schemas.microsoft.com/office/drawing/2012/chart">
                      <c:ext xmlns:c15="http://schemas.microsoft.com/office/drawing/2012/chart" uri="{02D57815-91ED-43cb-92C2-25804820EDAC}">
                        <c15:formulaRef>
                          <c15:sqref>'FIRM 05'!$B$131:$D$131</c15:sqref>
                        </c15:formulaRef>
                      </c:ext>
                    </c:extLst>
                    <c:numCache>
                      <c:formatCode>General</c:formatCode>
                      <c:ptCount val="3"/>
                      <c:pt idx="0">
                        <c:v>2021</c:v>
                      </c:pt>
                      <c:pt idx="1">
                        <c:v>2020</c:v>
                      </c:pt>
                      <c:pt idx="2">
                        <c:v>2019</c:v>
                      </c:pt>
                    </c:numCache>
                  </c:numRef>
                </c:cat>
                <c:val>
                  <c:numRef>
                    <c:extLst xmlns:c15="http://schemas.microsoft.com/office/drawing/2012/chart">
                      <c:ext xmlns:c15="http://schemas.microsoft.com/office/drawing/2012/chart" uri="{02D57815-91ED-43cb-92C2-25804820EDAC}">
                        <c15:formulaRef>
                          <c15:sqref>'FIRM 05'!$B$124:$D$124</c15:sqref>
                        </c15:formulaRef>
                      </c:ext>
                    </c:extLst>
                    <c:numCache>
                      <c:formatCode>General</c:formatCode>
                      <c:ptCount val="3"/>
                    </c:numCache>
                  </c:numRef>
                </c:val>
                <c:smooth val="0"/>
              </c15:ser>
            </c15:filteredLineSeries>
            <c15:filteredLineSeries>
              <c15:ser>
                <c:idx val="20"/>
                <c:order val="20"/>
                <c:tx>
                  <c:strRef>
                    <c:extLst xmlns:c15="http://schemas.microsoft.com/office/drawing/2012/chart">
                      <c:ext xmlns:c15="http://schemas.microsoft.com/office/drawing/2012/chart" uri="{02D57815-91ED-43cb-92C2-25804820EDAC}">
                        <c15:formulaRef>
                          <c15:sqref>'FIRM 05'!$A$125</c15:sqref>
                        </c15:formulaRef>
                      </c:ext>
                    </c:extLst>
                    <c:strCache>
                      <c:ptCount val="1"/>
                    </c:strCache>
                  </c:strRef>
                </c:tx>
                <c:spPr>
                  <a:ln w="22225" cap="rnd">
                    <a:solidFill>
                      <a:schemeClr val="accent3">
                        <a:lumMod val="80000"/>
                      </a:schemeClr>
                    </a:solidFill>
                  </a:ln>
                  <a:effectLst>
                    <a:glow rad="139700">
                      <a:schemeClr val="accent3">
                        <a:lumMod val="80000"/>
                        <a:satMod val="175000"/>
                        <a:alpha val="14000"/>
                      </a:schemeClr>
                    </a:glow>
                  </a:effectLst>
                </c:spPr>
                <c:marker>
                  <c:symbol val="circle"/>
                  <c:size val="4"/>
                  <c:spPr>
                    <a:solidFill>
                      <a:schemeClr val="accent3">
                        <a:lumMod val="80000"/>
                        <a:lumMod val="60000"/>
                        <a:lumOff val="40000"/>
                      </a:schemeClr>
                    </a:solidFill>
                    <a:ln>
                      <a:noFill/>
                    </a:ln>
                    <a:effectLst>
                      <a:glow rad="63500">
                        <a:schemeClr val="accent3">
                          <a:lumMod val="80000"/>
                          <a:satMod val="175000"/>
                          <a:alpha val="25000"/>
                        </a:schemeClr>
                      </a:glow>
                    </a:effectLst>
                  </c:spPr>
                </c:marker>
                <c:cat>
                  <c:numRef>
                    <c:extLst xmlns:c15="http://schemas.microsoft.com/office/drawing/2012/chart">
                      <c:ext xmlns:c15="http://schemas.microsoft.com/office/drawing/2012/chart" uri="{02D57815-91ED-43cb-92C2-25804820EDAC}">
                        <c15:formulaRef>
                          <c15:sqref>'FIRM 05'!$B$131:$D$131</c15:sqref>
                        </c15:formulaRef>
                      </c:ext>
                    </c:extLst>
                    <c:numCache>
                      <c:formatCode>General</c:formatCode>
                      <c:ptCount val="3"/>
                      <c:pt idx="0">
                        <c:v>2021</c:v>
                      </c:pt>
                      <c:pt idx="1">
                        <c:v>2020</c:v>
                      </c:pt>
                      <c:pt idx="2">
                        <c:v>2019</c:v>
                      </c:pt>
                    </c:numCache>
                  </c:numRef>
                </c:cat>
                <c:val>
                  <c:numRef>
                    <c:extLst xmlns:c15="http://schemas.microsoft.com/office/drawing/2012/chart">
                      <c:ext xmlns:c15="http://schemas.microsoft.com/office/drawing/2012/chart" uri="{02D57815-91ED-43cb-92C2-25804820EDAC}">
                        <c15:formulaRef>
                          <c15:sqref>'FIRM 05'!$B$125:$D$125</c15:sqref>
                        </c15:formulaRef>
                      </c:ext>
                    </c:extLst>
                    <c:numCache>
                      <c:formatCode>General</c:formatCode>
                      <c:ptCount val="3"/>
                    </c:numCache>
                  </c:numRef>
                </c:val>
                <c:smooth val="0"/>
              </c15:ser>
            </c15:filteredLineSeries>
            <c15:filteredLineSeries>
              <c15:ser>
                <c:idx val="21"/>
                <c:order val="21"/>
                <c:tx>
                  <c:strRef>
                    <c:extLst xmlns:c15="http://schemas.microsoft.com/office/drawing/2012/chart">
                      <c:ext xmlns:c15="http://schemas.microsoft.com/office/drawing/2012/chart" uri="{02D57815-91ED-43cb-92C2-25804820EDAC}">
                        <c15:formulaRef>
                          <c15:sqref>'FIRM 05'!$A$126</c15:sqref>
                        </c15:formulaRef>
                      </c:ext>
                    </c:extLst>
                    <c:strCache>
                      <c:ptCount val="1"/>
                    </c:strCache>
                  </c:strRef>
                </c:tx>
                <c:spPr>
                  <a:ln w="22225" cap="rnd">
                    <a:solidFill>
                      <a:schemeClr val="accent4">
                        <a:lumMod val="80000"/>
                      </a:schemeClr>
                    </a:solidFill>
                  </a:ln>
                  <a:effectLst>
                    <a:glow rad="139700">
                      <a:schemeClr val="accent4">
                        <a:lumMod val="80000"/>
                        <a:satMod val="175000"/>
                        <a:alpha val="14000"/>
                      </a:schemeClr>
                    </a:glow>
                  </a:effectLst>
                </c:spPr>
                <c:marker>
                  <c:symbol val="circle"/>
                  <c:size val="4"/>
                  <c:spPr>
                    <a:solidFill>
                      <a:schemeClr val="accent4">
                        <a:lumMod val="80000"/>
                        <a:lumMod val="60000"/>
                        <a:lumOff val="40000"/>
                      </a:schemeClr>
                    </a:solidFill>
                    <a:ln>
                      <a:noFill/>
                    </a:ln>
                    <a:effectLst>
                      <a:glow rad="63500">
                        <a:schemeClr val="accent4">
                          <a:lumMod val="80000"/>
                          <a:satMod val="175000"/>
                          <a:alpha val="25000"/>
                        </a:schemeClr>
                      </a:glow>
                    </a:effectLst>
                  </c:spPr>
                </c:marker>
                <c:cat>
                  <c:numRef>
                    <c:extLst xmlns:c15="http://schemas.microsoft.com/office/drawing/2012/chart">
                      <c:ext xmlns:c15="http://schemas.microsoft.com/office/drawing/2012/chart" uri="{02D57815-91ED-43cb-92C2-25804820EDAC}">
                        <c15:formulaRef>
                          <c15:sqref>'FIRM 05'!$B$131:$D$131</c15:sqref>
                        </c15:formulaRef>
                      </c:ext>
                    </c:extLst>
                    <c:numCache>
                      <c:formatCode>General</c:formatCode>
                      <c:ptCount val="3"/>
                      <c:pt idx="0">
                        <c:v>2021</c:v>
                      </c:pt>
                      <c:pt idx="1">
                        <c:v>2020</c:v>
                      </c:pt>
                      <c:pt idx="2">
                        <c:v>2019</c:v>
                      </c:pt>
                    </c:numCache>
                  </c:numRef>
                </c:cat>
                <c:val>
                  <c:numRef>
                    <c:extLst xmlns:c15="http://schemas.microsoft.com/office/drawing/2012/chart">
                      <c:ext xmlns:c15="http://schemas.microsoft.com/office/drawing/2012/chart" uri="{02D57815-91ED-43cb-92C2-25804820EDAC}">
                        <c15:formulaRef>
                          <c15:sqref>'FIRM 05'!$B$126:$D$126</c15:sqref>
                        </c15:formulaRef>
                      </c:ext>
                    </c:extLst>
                    <c:numCache>
                      <c:formatCode>General</c:formatCode>
                      <c:ptCount val="3"/>
                    </c:numCache>
                  </c:numRef>
                </c:val>
                <c:smooth val="0"/>
              </c15:ser>
            </c15:filteredLineSeries>
          </c:ext>
        </c:extLst>
      </c:lineChart>
      <c:catAx>
        <c:axId val="396178080"/>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96176512"/>
        <c:crosses val="autoZero"/>
        <c:auto val="1"/>
        <c:lblAlgn val="ctr"/>
        <c:lblOffset val="100"/>
        <c:noMultiLvlLbl val="0"/>
      </c:catAx>
      <c:valAx>
        <c:axId val="396176512"/>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96178080"/>
        <c:crosses val="autoZero"/>
        <c:crossBetween val="between"/>
      </c:valAx>
      <c:spPr>
        <a:noFill/>
        <a:ln>
          <a:noFill/>
        </a:ln>
        <a:effectLst/>
      </c:spPr>
    </c:plotArea>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MARKET VALUE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lineChart>
        <c:grouping val="standard"/>
        <c:varyColors val="0"/>
        <c:ser>
          <c:idx val="0"/>
          <c:order val="0"/>
          <c:tx>
            <c:strRef>
              <c:f>'FIRM 05'!$A$132</c:f>
              <c:strCache>
                <c:ptCount val="1"/>
                <c:pt idx="0">
                  <c:v>Price/Earning (P/E)</c:v>
                </c:pt>
              </c:strCache>
            </c:strRef>
          </c:tx>
          <c:spPr>
            <a:ln w="22225" cap="rnd">
              <a:solidFill>
                <a:schemeClr val="accent1"/>
              </a:solidFill>
            </a:ln>
            <a:effectLst>
              <a:glow rad="139700">
                <a:schemeClr val="accent1">
                  <a:satMod val="175000"/>
                  <a:alpha val="14000"/>
                </a:schemeClr>
              </a:glow>
            </a:effectLst>
          </c:spPr>
          <c:marker>
            <c:symbol val="none"/>
          </c:marker>
          <c:cat>
            <c:numRef>
              <c:f>'FIRM 05'!$B$131:$D$131</c:f>
              <c:numCache>
                <c:formatCode>General</c:formatCode>
                <c:ptCount val="3"/>
                <c:pt idx="0">
                  <c:v>2021</c:v>
                </c:pt>
                <c:pt idx="1">
                  <c:v>2020</c:v>
                </c:pt>
                <c:pt idx="2">
                  <c:v>2019</c:v>
                </c:pt>
              </c:numCache>
            </c:numRef>
          </c:cat>
          <c:val>
            <c:numRef>
              <c:f>'FIRM 05'!$B$132:$D$132</c:f>
              <c:numCache>
                <c:formatCode>General</c:formatCode>
                <c:ptCount val="3"/>
                <c:pt idx="0">
                  <c:v>9</c:v>
                </c:pt>
                <c:pt idx="1">
                  <c:v>61.971830985915496</c:v>
                </c:pt>
                <c:pt idx="2">
                  <c:v>13.241999999999999</c:v>
                </c:pt>
              </c:numCache>
            </c:numRef>
          </c:val>
          <c:smooth val="0"/>
        </c:ser>
        <c:ser>
          <c:idx val="3"/>
          <c:order val="3"/>
          <c:tx>
            <c:strRef>
              <c:f>'FIRM 05'!$A$135</c:f>
              <c:strCache>
                <c:ptCount val="1"/>
                <c:pt idx="0">
                  <c:v>Market/Book(M/B)</c:v>
                </c:pt>
              </c:strCache>
            </c:strRef>
          </c:tx>
          <c:spPr>
            <a:ln w="22225" cap="rnd">
              <a:solidFill>
                <a:schemeClr val="accent4"/>
              </a:solidFill>
            </a:ln>
            <a:effectLst>
              <a:glow rad="139700">
                <a:schemeClr val="accent4">
                  <a:satMod val="175000"/>
                  <a:alpha val="14000"/>
                </a:schemeClr>
              </a:glow>
            </a:effectLst>
          </c:spPr>
          <c:marker>
            <c:symbol val="none"/>
          </c:marker>
          <c:cat>
            <c:numRef>
              <c:f>'FIRM 05'!$B$131:$D$131</c:f>
              <c:numCache>
                <c:formatCode>General</c:formatCode>
                <c:ptCount val="3"/>
                <c:pt idx="0">
                  <c:v>2021</c:v>
                </c:pt>
                <c:pt idx="1">
                  <c:v>2020</c:v>
                </c:pt>
                <c:pt idx="2">
                  <c:v>2019</c:v>
                </c:pt>
              </c:numCache>
            </c:numRef>
          </c:cat>
          <c:val>
            <c:numRef>
              <c:f>'FIRM 05'!$B$135:$D$135</c:f>
              <c:numCache>
                <c:formatCode>General</c:formatCode>
                <c:ptCount val="3"/>
                <c:pt idx="0">
                  <c:v>6.7958123036079883</c:v>
                </c:pt>
                <c:pt idx="1">
                  <c:v>8.7931628956900614</c:v>
                </c:pt>
                <c:pt idx="2">
                  <c:v>7.1016994067930064</c:v>
                </c:pt>
              </c:numCache>
            </c:numRef>
          </c:val>
          <c:smooth val="0"/>
        </c:ser>
        <c:dLbls>
          <c:showLegendKey val="0"/>
          <c:showVal val="0"/>
          <c:showCatName val="0"/>
          <c:showSerName val="0"/>
          <c:showPercent val="0"/>
          <c:showBubbleSize val="0"/>
        </c:dLbls>
        <c:smooth val="0"/>
        <c:axId val="396174160"/>
        <c:axId val="396172984"/>
        <c:extLst>
          <c:ext xmlns:c15="http://schemas.microsoft.com/office/drawing/2012/chart" uri="{02D57815-91ED-43cb-92C2-25804820EDAC}">
            <c15:filteredLineSeries>
              <c15:ser>
                <c:idx val="1"/>
                <c:order val="1"/>
                <c:tx>
                  <c:strRef>
                    <c:extLst>
                      <c:ext uri="{02D57815-91ED-43cb-92C2-25804820EDAC}">
                        <c15:formulaRef>
                          <c15:sqref>'FIRM 05'!$A$133</c15:sqref>
                        </c15:formulaRef>
                      </c:ext>
                    </c:extLst>
                    <c:strCache>
                      <c:ptCount val="1"/>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numRef>
                    <c:extLst>
                      <c:ext uri="{02D57815-91ED-43cb-92C2-25804820EDAC}">
                        <c15:formulaRef>
                          <c15:sqref>'FIRM 05'!$B$131:$D$131</c15:sqref>
                        </c15:formulaRef>
                      </c:ext>
                    </c:extLst>
                    <c:numCache>
                      <c:formatCode>General</c:formatCode>
                      <c:ptCount val="3"/>
                      <c:pt idx="0">
                        <c:v>2021</c:v>
                      </c:pt>
                      <c:pt idx="1">
                        <c:v>2020</c:v>
                      </c:pt>
                      <c:pt idx="2">
                        <c:v>2019</c:v>
                      </c:pt>
                    </c:numCache>
                  </c:numRef>
                </c:cat>
                <c:val>
                  <c:numRef>
                    <c:extLst>
                      <c:ext uri="{02D57815-91ED-43cb-92C2-25804820EDAC}">
                        <c15:formulaRef>
                          <c15:sqref>'FIRM 05'!$B$133:$D$133</c15:sqref>
                        </c15:formulaRef>
                      </c:ext>
                    </c:extLst>
                    <c:numCache>
                      <c:formatCode>General</c:formatCode>
                      <c:ptCount val="3"/>
                    </c:numCache>
                  </c:numRef>
                </c:val>
                <c:smooth val="0"/>
              </c15:ser>
            </c15:filteredLineSeries>
            <c15:filteredLineSeries>
              <c15:ser>
                <c:idx val="2"/>
                <c:order val="2"/>
                <c:tx>
                  <c:strRef>
                    <c:extLst xmlns:c15="http://schemas.microsoft.com/office/drawing/2012/chart">
                      <c:ext xmlns:c15="http://schemas.microsoft.com/office/drawing/2012/chart" uri="{02D57815-91ED-43cb-92C2-25804820EDAC}">
                        <c15:formulaRef>
                          <c15:sqref>'FIRM 05'!$A$134</c15:sqref>
                        </c15:formulaRef>
                      </c:ext>
                    </c:extLst>
                    <c:strCache>
                      <c:ptCount val="1"/>
                    </c:strCache>
                  </c:strRef>
                </c:tx>
                <c:spPr>
                  <a:ln w="22225" cap="rnd">
                    <a:solidFill>
                      <a:schemeClr val="accent3"/>
                    </a:solidFill>
                  </a:ln>
                  <a:effectLst>
                    <a:glow rad="139700">
                      <a:schemeClr val="accent3">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cat>
                  <c:numRef>
                    <c:extLst xmlns:c15="http://schemas.microsoft.com/office/drawing/2012/chart">
                      <c:ext xmlns:c15="http://schemas.microsoft.com/office/drawing/2012/chart" uri="{02D57815-91ED-43cb-92C2-25804820EDAC}">
                        <c15:formulaRef>
                          <c15:sqref>'FIRM 05'!$B$131:$D$131</c15:sqref>
                        </c15:formulaRef>
                      </c:ext>
                    </c:extLst>
                    <c:numCache>
                      <c:formatCode>General</c:formatCode>
                      <c:ptCount val="3"/>
                      <c:pt idx="0">
                        <c:v>2021</c:v>
                      </c:pt>
                      <c:pt idx="1">
                        <c:v>2020</c:v>
                      </c:pt>
                      <c:pt idx="2">
                        <c:v>2019</c:v>
                      </c:pt>
                    </c:numCache>
                  </c:numRef>
                </c:cat>
                <c:val>
                  <c:numRef>
                    <c:extLst xmlns:c15="http://schemas.microsoft.com/office/drawing/2012/chart">
                      <c:ext xmlns:c15="http://schemas.microsoft.com/office/drawing/2012/chart" uri="{02D57815-91ED-43cb-92C2-25804820EDAC}">
                        <c15:formulaRef>
                          <c15:sqref>'FIRM 05'!$B$134:$D$134</c15:sqref>
                        </c15:formulaRef>
                      </c:ext>
                    </c:extLst>
                    <c:numCache>
                      <c:formatCode>General</c:formatCode>
                      <c:ptCount val="3"/>
                    </c:numCache>
                  </c:numRef>
                </c:val>
                <c:smooth val="0"/>
              </c15:ser>
            </c15:filteredLineSeries>
          </c:ext>
        </c:extLst>
      </c:lineChart>
      <c:catAx>
        <c:axId val="396174160"/>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96172984"/>
        <c:crosses val="autoZero"/>
        <c:auto val="1"/>
        <c:lblAlgn val="ctr"/>
        <c:lblOffset val="100"/>
        <c:noMultiLvlLbl val="0"/>
      </c:catAx>
      <c:valAx>
        <c:axId val="396172984"/>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96174160"/>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LIQUIDITY</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lineChart>
        <c:grouping val="standard"/>
        <c:varyColors val="0"/>
        <c:ser>
          <c:idx val="1"/>
          <c:order val="1"/>
          <c:tx>
            <c:strRef>
              <c:f>'FIRM 06'!$A$79</c:f>
              <c:strCache>
                <c:ptCount val="1"/>
                <c:pt idx="0">
                  <c:v>Inventory Turnover</c:v>
                </c:pt>
              </c:strCache>
            </c:strRef>
          </c:tx>
          <c:spPr>
            <a:ln w="22225" cap="rnd">
              <a:solidFill>
                <a:schemeClr val="accent2"/>
              </a:solidFill>
            </a:ln>
            <a:effectLst>
              <a:glow rad="139700">
                <a:schemeClr val="accent2">
                  <a:satMod val="175000"/>
                  <a:alpha val="14000"/>
                </a:schemeClr>
              </a:glow>
            </a:effectLst>
          </c:spPr>
          <c:marker>
            <c:symbol val="none"/>
          </c:marker>
          <c:cat>
            <c:numRef>
              <c:f>'FIRM 06'!$B$78:$D$78</c:f>
              <c:numCache>
                <c:formatCode>General</c:formatCode>
                <c:ptCount val="3"/>
                <c:pt idx="0">
                  <c:v>2021</c:v>
                </c:pt>
                <c:pt idx="1">
                  <c:v>2020</c:v>
                </c:pt>
                <c:pt idx="2">
                  <c:v>2019</c:v>
                </c:pt>
              </c:numCache>
            </c:numRef>
          </c:cat>
          <c:val>
            <c:numRef>
              <c:f>'FIRM 06'!$B$79:$D$79</c:f>
              <c:numCache>
                <c:formatCode>General</c:formatCode>
                <c:ptCount val="3"/>
                <c:pt idx="0">
                  <c:v>6.7361532414952912</c:v>
                </c:pt>
                <c:pt idx="1">
                  <c:v>7.7403822737845447</c:v>
                </c:pt>
                <c:pt idx="2">
                  <c:v>4.9266402428736527</c:v>
                </c:pt>
              </c:numCache>
            </c:numRef>
          </c:val>
          <c:smooth val="0"/>
        </c:ser>
        <c:ser>
          <c:idx val="2"/>
          <c:order val="2"/>
          <c:tx>
            <c:strRef>
              <c:f>'FIRM 06'!$A$80</c:f>
              <c:strCache>
                <c:ptCount val="1"/>
              </c:strCache>
            </c:strRef>
          </c:tx>
          <c:spPr>
            <a:ln w="22225" cap="rnd">
              <a:solidFill>
                <a:schemeClr val="accent3"/>
              </a:solidFill>
            </a:ln>
            <a:effectLst>
              <a:glow rad="139700">
                <a:schemeClr val="accent3">
                  <a:satMod val="175000"/>
                  <a:alpha val="14000"/>
                </a:schemeClr>
              </a:glow>
            </a:effectLst>
          </c:spPr>
          <c:marker>
            <c:symbol val="none"/>
          </c:marker>
          <c:cat>
            <c:numRef>
              <c:f>'FIRM 06'!$B$78:$D$78</c:f>
              <c:numCache>
                <c:formatCode>General</c:formatCode>
                <c:ptCount val="3"/>
                <c:pt idx="0">
                  <c:v>2021</c:v>
                </c:pt>
                <c:pt idx="1">
                  <c:v>2020</c:v>
                </c:pt>
                <c:pt idx="2">
                  <c:v>2019</c:v>
                </c:pt>
              </c:numCache>
            </c:numRef>
          </c:cat>
          <c:val>
            <c:numRef>
              <c:f>'FIRM 06'!$B$80:$D$80</c:f>
              <c:numCache>
                <c:formatCode>General</c:formatCode>
                <c:ptCount val="3"/>
              </c:numCache>
            </c:numRef>
          </c:val>
          <c:smooth val="0"/>
        </c:ser>
        <c:ser>
          <c:idx val="4"/>
          <c:order val="4"/>
          <c:tx>
            <c:strRef>
              <c:f>'FIRM 06'!$A$82</c:f>
              <c:strCache>
                <c:ptCount val="1"/>
                <c:pt idx="0">
                  <c:v>Days Sales Outstanding</c:v>
                </c:pt>
              </c:strCache>
            </c:strRef>
          </c:tx>
          <c:spPr>
            <a:ln w="22225" cap="rnd">
              <a:solidFill>
                <a:schemeClr val="accent5"/>
              </a:solidFill>
            </a:ln>
            <a:effectLst>
              <a:glow rad="139700">
                <a:schemeClr val="accent5">
                  <a:satMod val="175000"/>
                  <a:alpha val="14000"/>
                </a:schemeClr>
              </a:glow>
            </a:effectLst>
          </c:spPr>
          <c:marker>
            <c:symbol val="none"/>
          </c:marker>
          <c:cat>
            <c:numRef>
              <c:f>'FIRM 06'!$B$78:$D$78</c:f>
              <c:numCache>
                <c:formatCode>General</c:formatCode>
                <c:ptCount val="3"/>
                <c:pt idx="0">
                  <c:v>2021</c:v>
                </c:pt>
                <c:pt idx="1">
                  <c:v>2020</c:v>
                </c:pt>
                <c:pt idx="2">
                  <c:v>2019</c:v>
                </c:pt>
              </c:numCache>
            </c:numRef>
          </c:cat>
          <c:val>
            <c:numRef>
              <c:f>'FIRM 06'!$B$82:$D$82</c:f>
              <c:numCache>
                <c:formatCode>General</c:formatCode>
                <c:ptCount val="3"/>
                <c:pt idx="0">
                  <c:v>7.2303283138118655</c:v>
                </c:pt>
                <c:pt idx="1">
                  <c:v>7.731880052030661</c:v>
                </c:pt>
                <c:pt idx="2">
                  <c:v>31.515016588708896</c:v>
                </c:pt>
              </c:numCache>
            </c:numRef>
          </c:val>
          <c:smooth val="0"/>
        </c:ser>
        <c:ser>
          <c:idx val="7"/>
          <c:order val="7"/>
          <c:tx>
            <c:strRef>
              <c:f>'FIRM 06'!$A$85</c:f>
              <c:strCache>
                <c:ptCount val="1"/>
                <c:pt idx="0">
                  <c:v>Fixed Assets Turnover</c:v>
                </c:pt>
              </c:strCache>
            </c:strRef>
          </c:tx>
          <c:spPr>
            <a:ln w="22225" cap="rnd">
              <a:solidFill>
                <a:schemeClr val="accent2">
                  <a:lumMod val="60000"/>
                </a:schemeClr>
              </a:solidFill>
            </a:ln>
            <a:effectLst>
              <a:glow rad="139700">
                <a:schemeClr val="accent2">
                  <a:lumMod val="60000"/>
                  <a:satMod val="175000"/>
                  <a:alpha val="14000"/>
                </a:schemeClr>
              </a:glow>
            </a:effectLst>
          </c:spPr>
          <c:marker>
            <c:symbol val="none"/>
          </c:marker>
          <c:cat>
            <c:numRef>
              <c:f>'FIRM 06'!$B$78:$D$78</c:f>
              <c:numCache>
                <c:formatCode>General</c:formatCode>
                <c:ptCount val="3"/>
                <c:pt idx="0">
                  <c:v>2021</c:v>
                </c:pt>
                <c:pt idx="1">
                  <c:v>2020</c:v>
                </c:pt>
                <c:pt idx="2">
                  <c:v>2019</c:v>
                </c:pt>
              </c:numCache>
            </c:numRef>
          </c:cat>
          <c:val>
            <c:numRef>
              <c:f>'FIRM 06'!$B$85:$D$85</c:f>
              <c:numCache>
                <c:formatCode>General</c:formatCode>
                <c:ptCount val="3"/>
                <c:pt idx="0">
                  <c:v>7.0463478211046962</c:v>
                </c:pt>
                <c:pt idx="1">
                  <c:v>3.5812682205175634</c:v>
                </c:pt>
                <c:pt idx="2">
                  <c:v>4.0487524316107875</c:v>
                </c:pt>
              </c:numCache>
            </c:numRef>
          </c:val>
          <c:smooth val="0"/>
        </c:ser>
        <c:ser>
          <c:idx val="10"/>
          <c:order val="10"/>
          <c:tx>
            <c:strRef>
              <c:f>'FIRM 06'!$A$88</c:f>
              <c:strCache>
                <c:ptCount val="1"/>
                <c:pt idx="0">
                  <c:v>Total Assets Turnover</c:v>
                </c:pt>
              </c:strCache>
            </c:strRef>
          </c:tx>
          <c:spPr>
            <a:ln w="22225" cap="rnd">
              <a:solidFill>
                <a:schemeClr val="accent5">
                  <a:lumMod val="60000"/>
                </a:schemeClr>
              </a:solidFill>
            </a:ln>
            <a:effectLst>
              <a:glow rad="139700">
                <a:schemeClr val="accent5">
                  <a:lumMod val="60000"/>
                  <a:satMod val="175000"/>
                  <a:alpha val="14000"/>
                </a:schemeClr>
              </a:glow>
            </a:effectLst>
          </c:spPr>
          <c:marker>
            <c:symbol val="none"/>
          </c:marker>
          <c:cat>
            <c:numRef>
              <c:f>'FIRM 06'!$B$78:$D$78</c:f>
              <c:numCache>
                <c:formatCode>General</c:formatCode>
                <c:ptCount val="3"/>
                <c:pt idx="0">
                  <c:v>2021</c:v>
                </c:pt>
                <c:pt idx="1">
                  <c:v>2020</c:v>
                </c:pt>
                <c:pt idx="2">
                  <c:v>2019</c:v>
                </c:pt>
              </c:numCache>
            </c:numRef>
          </c:cat>
          <c:val>
            <c:numRef>
              <c:f>'FIRM 06'!$B$88:$D$88</c:f>
              <c:numCache>
                <c:formatCode>General</c:formatCode>
                <c:ptCount val="3"/>
                <c:pt idx="0">
                  <c:v>2.3910862066196916</c:v>
                </c:pt>
                <c:pt idx="1">
                  <c:v>1.4280864719822663</c:v>
                </c:pt>
                <c:pt idx="2">
                  <c:v>1.2802834952891304</c:v>
                </c:pt>
              </c:numCache>
            </c:numRef>
          </c:val>
          <c:smooth val="0"/>
        </c:ser>
        <c:dLbls>
          <c:showLegendKey val="0"/>
          <c:showVal val="0"/>
          <c:showCatName val="0"/>
          <c:showSerName val="0"/>
          <c:showPercent val="0"/>
          <c:showBubbleSize val="0"/>
        </c:dLbls>
        <c:smooth val="0"/>
        <c:axId val="396888944"/>
        <c:axId val="396891296"/>
        <c:extLst>
          <c:ext xmlns:c15="http://schemas.microsoft.com/office/drawing/2012/chart" uri="{02D57815-91ED-43cb-92C2-25804820EDAC}">
            <c15:filteredLineSeries>
              <c15:ser>
                <c:idx val="0"/>
                <c:order val="0"/>
                <c:tx>
                  <c:strRef>
                    <c:extLst>
                      <c:ext uri="{02D57815-91ED-43cb-92C2-25804820EDAC}">
                        <c15:formulaRef>
                          <c15:sqref>'FIRM 06'!$A$78</c15:sqref>
                        </c15:formulaRef>
                      </c:ext>
                    </c:extLst>
                    <c:strCache>
                      <c:ptCount val="1"/>
                      <c:pt idx="0">
                        <c:v>ASSET MANAGEMENT</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numRef>
                    <c:extLst>
                      <c:ext uri="{02D57815-91ED-43cb-92C2-25804820EDAC}">
                        <c15:formulaRef>
                          <c15:sqref>'FIRM 06'!$B$78:$D$78</c15:sqref>
                        </c15:formulaRef>
                      </c:ext>
                    </c:extLst>
                    <c:numCache>
                      <c:formatCode>General</c:formatCode>
                      <c:ptCount val="3"/>
                      <c:pt idx="0">
                        <c:v>2021</c:v>
                      </c:pt>
                      <c:pt idx="1">
                        <c:v>2020</c:v>
                      </c:pt>
                      <c:pt idx="2">
                        <c:v>2019</c:v>
                      </c:pt>
                    </c:numCache>
                  </c:numRef>
                </c:cat>
                <c:val>
                  <c:numRef>
                    <c:extLst>
                      <c:ext uri="{02D57815-91ED-43cb-92C2-25804820EDAC}">
                        <c15:formulaRef>
                          <c15:sqref>'FIRM 06'!$B$78:$D$78</c15:sqref>
                        </c15:formulaRef>
                      </c:ext>
                    </c:extLst>
                    <c:numCache>
                      <c:formatCode>General</c:formatCode>
                      <c:ptCount val="3"/>
                      <c:pt idx="0">
                        <c:v>2021</c:v>
                      </c:pt>
                      <c:pt idx="1">
                        <c:v>2020</c:v>
                      </c:pt>
                      <c:pt idx="2">
                        <c:v>2019</c:v>
                      </c:pt>
                    </c:numCache>
                  </c:numRef>
                </c:val>
                <c:smooth val="0"/>
              </c15:ser>
            </c15:filteredLineSeries>
            <c15:filteredLineSeries>
              <c15:ser>
                <c:idx val="3"/>
                <c:order val="3"/>
                <c:tx>
                  <c:strRef>
                    <c:extLst xmlns:c15="http://schemas.microsoft.com/office/drawing/2012/chart">
                      <c:ext xmlns:c15="http://schemas.microsoft.com/office/drawing/2012/chart" uri="{02D57815-91ED-43cb-92C2-25804820EDAC}">
                        <c15:formulaRef>
                          <c15:sqref>'FIRM 06'!$A$81</c15:sqref>
                        </c15:formulaRef>
                      </c:ext>
                    </c:extLst>
                    <c:strCache>
                      <c:ptCount val="1"/>
                    </c:strCache>
                  </c:strRef>
                </c:tx>
                <c:spPr>
                  <a:ln w="22225" cap="rnd">
                    <a:solidFill>
                      <a:schemeClr val="accent4"/>
                    </a:solidFill>
                  </a:ln>
                  <a:effectLst>
                    <a:glow rad="139700">
                      <a:schemeClr val="accent4">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cat>
                  <c:numRef>
                    <c:extLst xmlns:c15="http://schemas.microsoft.com/office/drawing/2012/chart">
                      <c:ext xmlns:c15="http://schemas.microsoft.com/office/drawing/2012/chart" uri="{02D57815-91ED-43cb-92C2-25804820EDAC}">
                        <c15:formulaRef>
                          <c15:sqref>'FIRM 06'!$B$78:$D$78</c15:sqref>
                        </c15:formulaRef>
                      </c:ext>
                    </c:extLst>
                    <c:numCache>
                      <c:formatCode>General</c:formatCode>
                      <c:ptCount val="3"/>
                      <c:pt idx="0">
                        <c:v>2021</c:v>
                      </c:pt>
                      <c:pt idx="1">
                        <c:v>2020</c:v>
                      </c:pt>
                      <c:pt idx="2">
                        <c:v>2019</c:v>
                      </c:pt>
                    </c:numCache>
                  </c:numRef>
                </c:cat>
                <c:val>
                  <c:numRef>
                    <c:extLst xmlns:c15="http://schemas.microsoft.com/office/drawing/2012/chart">
                      <c:ext xmlns:c15="http://schemas.microsoft.com/office/drawing/2012/chart" uri="{02D57815-91ED-43cb-92C2-25804820EDAC}">
                        <c15:formulaRef>
                          <c15:sqref>'FIRM 06'!$B$81:$D$81</c15:sqref>
                        </c15:formulaRef>
                      </c:ext>
                    </c:extLst>
                    <c:numCache>
                      <c:formatCode>General</c:formatCode>
                      <c:ptCount val="3"/>
                    </c:numCache>
                  </c:numRef>
                </c:val>
                <c:smooth val="0"/>
              </c15:ser>
            </c15:filteredLineSeries>
            <c15:filteredLineSeries>
              <c15:ser>
                <c:idx val="5"/>
                <c:order val="5"/>
                <c:tx>
                  <c:strRef>
                    <c:extLst xmlns:c15="http://schemas.microsoft.com/office/drawing/2012/chart">
                      <c:ext xmlns:c15="http://schemas.microsoft.com/office/drawing/2012/chart" uri="{02D57815-91ED-43cb-92C2-25804820EDAC}">
                        <c15:formulaRef>
                          <c15:sqref>'FIRM 06'!$A$83</c15:sqref>
                        </c15:formulaRef>
                      </c:ext>
                    </c:extLst>
                    <c:strCache>
                      <c:ptCount val="1"/>
                    </c:strCache>
                  </c:strRef>
                </c:tx>
                <c:spPr>
                  <a:ln w="22225" cap="rnd">
                    <a:solidFill>
                      <a:schemeClr val="accent6"/>
                    </a:solidFill>
                  </a:ln>
                  <a:effectLst>
                    <a:glow rad="139700">
                      <a:schemeClr val="accent6">
                        <a:satMod val="175000"/>
                        <a:alpha val="14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cat>
                  <c:numRef>
                    <c:extLst xmlns:c15="http://schemas.microsoft.com/office/drawing/2012/chart">
                      <c:ext xmlns:c15="http://schemas.microsoft.com/office/drawing/2012/chart" uri="{02D57815-91ED-43cb-92C2-25804820EDAC}">
                        <c15:formulaRef>
                          <c15:sqref>'FIRM 06'!$B$78:$D$78</c15:sqref>
                        </c15:formulaRef>
                      </c:ext>
                    </c:extLst>
                    <c:numCache>
                      <c:formatCode>General</c:formatCode>
                      <c:ptCount val="3"/>
                      <c:pt idx="0">
                        <c:v>2021</c:v>
                      </c:pt>
                      <c:pt idx="1">
                        <c:v>2020</c:v>
                      </c:pt>
                      <c:pt idx="2">
                        <c:v>2019</c:v>
                      </c:pt>
                    </c:numCache>
                  </c:numRef>
                </c:cat>
                <c:val>
                  <c:numRef>
                    <c:extLst xmlns:c15="http://schemas.microsoft.com/office/drawing/2012/chart">
                      <c:ext xmlns:c15="http://schemas.microsoft.com/office/drawing/2012/chart" uri="{02D57815-91ED-43cb-92C2-25804820EDAC}">
                        <c15:formulaRef>
                          <c15:sqref>'FIRM 06'!$B$83:$D$83</c15:sqref>
                        </c15:formulaRef>
                      </c:ext>
                    </c:extLst>
                    <c:numCache>
                      <c:formatCode>General</c:formatCode>
                      <c:ptCount val="3"/>
                    </c:numCache>
                  </c:numRef>
                </c:val>
                <c:smooth val="0"/>
              </c15:ser>
            </c15:filteredLineSeries>
            <c15:filteredLineSeries>
              <c15:ser>
                <c:idx val="6"/>
                <c:order val="6"/>
                <c:tx>
                  <c:strRef>
                    <c:extLst xmlns:c15="http://schemas.microsoft.com/office/drawing/2012/chart">
                      <c:ext xmlns:c15="http://schemas.microsoft.com/office/drawing/2012/chart" uri="{02D57815-91ED-43cb-92C2-25804820EDAC}">
                        <c15:formulaRef>
                          <c15:sqref>'FIRM 06'!$A$84</c15:sqref>
                        </c15:formulaRef>
                      </c:ext>
                    </c:extLst>
                    <c:strCache>
                      <c:ptCount val="1"/>
                    </c:strCache>
                  </c:strRef>
                </c:tx>
                <c:spPr>
                  <a:ln w="22225" cap="rnd">
                    <a:solidFill>
                      <a:schemeClr val="accent1">
                        <a:lumMod val="60000"/>
                      </a:schemeClr>
                    </a:solidFill>
                  </a:ln>
                  <a:effectLst>
                    <a:glow rad="139700">
                      <a:schemeClr val="accent1">
                        <a:lumMod val="60000"/>
                        <a:satMod val="175000"/>
                        <a:alpha val="14000"/>
                      </a:schemeClr>
                    </a:glow>
                  </a:effectLst>
                </c:spPr>
                <c:marker>
                  <c:symbol val="circle"/>
                  <c:size val="4"/>
                  <c:spPr>
                    <a:solidFill>
                      <a:schemeClr val="accent1">
                        <a:lumMod val="60000"/>
                        <a:lumMod val="60000"/>
                        <a:lumOff val="40000"/>
                      </a:schemeClr>
                    </a:solidFill>
                    <a:ln>
                      <a:noFill/>
                    </a:ln>
                    <a:effectLst>
                      <a:glow rad="63500">
                        <a:schemeClr val="accent1">
                          <a:lumMod val="60000"/>
                          <a:satMod val="175000"/>
                          <a:alpha val="25000"/>
                        </a:schemeClr>
                      </a:glow>
                    </a:effectLst>
                  </c:spPr>
                </c:marker>
                <c:cat>
                  <c:numRef>
                    <c:extLst xmlns:c15="http://schemas.microsoft.com/office/drawing/2012/chart">
                      <c:ext xmlns:c15="http://schemas.microsoft.com/office/drawing/2012/chart" uri="{02D57815-91ED-43cb-92C2-25804820EDAC}">
                        <c15:formulaRef>
                          <c15:sqref>'FIRM 06'!$B$78:$D$78</c15:sqref>
                        </c15:formulaRef>
                      </c:ext>
                    </c:extLst>
                    <c:numCache>
                      <c:formatCode>General</c:formatCode>
                      <c:ptCount val="3"/>
                      <c:pt idx="0">
                        <c:v>2021</c:v>
                      </c:pt>
                      <c:pt idx="1">
                        <c:v>2020</c:v>
                      </c:pt>
                      <c:pt idx="2">
                        <c:v>2019</c:v>
                      </c:pt>
                    </c:numCache>
                  </c:numRef>
                </c:cat>
                <c:val>
                  <c:numRef>
                    <c:extLst xmlns:c15="http://schemas.microsoft.com/office/drawing/2012/chart">
                      <c:ext xmlns:c15="http://schemas.microsoft.com/office/drawing/2012/chart" uri="{02D57815-91ED-43cb-92C2-25804820EDAC}">
                        <c15:formulaRef>
                          <c15:sqref>'FIRM 06'!$B$84:$D$84</c15:sqref>
                        </c15:formulaRef>
                      </c:ext>
                    </c:extLst>
                    <c:numCache>
                      <c:formatCode>General</c:formatCode>
                      <c:ptCount val="3"/>
                    </c:numCache>
                  </c:numRef>
                </c:val>
                <c:smooth val="0"/>
              </c15:ser>
            </c15:filteredLineSeries>
            <c15:filteredLineSeries>
              <c15:ser>
                <c:idx val="8"/>
                <c:order val="8"/>
                <c:tx>
                  <c:strRef>
                    <c:extLst xmlns:c15="http://schemas.microsoft.com/office/drawing/2012/chart">
                      <c:ext xmlns:c15="http://schemas.microsoft.com/office/drawing/2012/chart" uri="{02D57815-91ED-43cb-92C2-25804820EDAC}">
                        <c15:formulaRef>
                          <c15:sqref>'FIRM 06'!$A$86</c15:sqref>
                        </c15:formulaRef>
                      </c:ext>
                    </c:extLst>
                    <c:strCache>
                      <c:ptCount val="1"/>
                    </c:strCache>
                  </c:strRef>
                </c:tx>
                <c:spPr>
                  <a:ln w="22225" cap="rnd">
                    <a:solidFill>
                      <a:schemeClr val="accent3">
                        <a:lumMod val="60000"/>
                      </a:schemeClr>
                    </a:solidFill>
                  </a:ln>
                  <a:effectLst>
                    <a:glow rad="139700">
                      <a:schemeClr val="accent3">
                        <a:lumMod val="60000"/>
                        <a:satMod val="175000"/>
                        <a:alpha val="14000"/>
                      </a:schemeClr>
                    </a:glow>
                  </a:effectLst>
                </c:spPr>
                <c:marker>
                  <c:symbol val="circle"/>
                  <c:size val="4"/>
                  <c:spPr>
                    <a:solidFill>
                      <a:schemeClr val="accent3">
                        <a:lumMod val="60000"/>
                        <a:lumMod val="60000"/>
                        <a:lumOff val="40000"/>
                      </a:schemeClr>
                    </a:solidFill>
                    <a:ln>
                      <a:noFill/>
                    </a:ln>
                    <a:effectLst>
                      <a:glow rad="63500">
                        <a:schemeClr val="accent3">
                          <a:lumMod val="60000"/>
                          <a:satMod val="175000"/>
                          <a:alpha val="25000"/>
                        </a:schemeClr>
                      </a:glow>
                    </a:effectLst>
                  </c:spPr>
                </c:marker>
                <c:cat>
                  <c:numRef>
                    <c:extLst xmlns:c15="http://schemas.microsoft.com/office/drawing/2012/chart">
                      <c:ext xmlns:c15="http://schemas.microsoft.com/office/drawing/2012/chart" uri="{02D57815-91ED-43cb-92C2-25804820EDAC}">
                        <c15:formulaRef>
                          <c15:sqref>'FIRM 06'!$B$78:$D$78</c15:sqref>
                        </c15:formulaRef>
                      </c:ext>
                    </c:extLst>
                    <c:numCache>
                      <c:formatCode>General</c:formatCode>
                      <c:ptCount val="3"/>
                      <c:pt idx="0">
                        <c:v>2021</c:v>
                      </c:pt>
                      <c:pt idx="1">
                        <c:v>2020</c:v>
                      </c:pt>
                      <c:pt idx="2">
                        <c:v>2019</c:v>
                      </c:pt>
                    </c:numCache>
                  </c:numRef>
                </c:cat>
                <c:val>
                  <c:numRef>
                    <c:extLst xmlns:c15="http://schemas.microsoft.com/office/drawing/2012/chart">
                      <c:ext xmlns:c15="http://schemas.microsoft.com/office/drawing/2012/chart" uri="{02D57815-91ED-43cb-92C2-25804820EDAC}">
                        <c15:formulaRef>
                          <c15:sqref>'FIRM 06'!$B$86:$D$86</c15:sqref>
                        </c15:formulaRef>
                      </c:ext>
                    </c:extLst>
                    <c:numCache>
                      <c:formatCode>General</c:formatCode>
                      <c:ptCount val="3"/>
                    </c:numCache>
                  </c:numRef>
                </c:val>
                <c:smooth val="0"/>
              </c15:ser>
            </c15:filteredLineSeries>
            <c15:filteredLineSeries>
              <c15:ser>
                <c:idx val="9"/>
                <c:order val="9"/>
                <c:tx>
                  <c:strRef>
                    <c:extLst xmlns:c15="http://schemas.microsoft.com/office/drawing/2012/chart">
                      <c:ext xmlns:c15="http://schemas.microsoft.com/office/drawing/2012/chart" uri="{02D57815-91ED-43cb-92C2-25804820EDAC}">
                        <c15:formulaRef>
                          <c15:sqref>'FIRM 06'!$A$87</c15:sqref>
                        </c15:formulaRef>
                      </c:ext>
                    </c:extLst>
                    <c:strCache>
                      <c:ptCount val="1"/>
                    </c:strCache>
                  </c:strRef>
                </c:tx>
                <c:spPr>
                  <a:ln w="22225" cap="rnd">
                    <a:solidFill>
                      <a:schemeClr val="accent4">
                        <a:lumMod val="60000"/>
                      </a:schemeClr>
                    </a:solidFill>
                  </a:ln>
                  <a:effectLst>
                    <a:glow rad="139700">
                      <a:schemeClr val="accent4">
                        <a:lumMod val="60000"/>
                        <a:satMod val="175000"/>
                        <a:alpha val="14000"/>
                      </a:schemeClr>
                    </a:glow>
                  </a:effectLst>
                </c:spPr>
                <c:marker>
                  <c:symbol val="circle"/>
                  <c:size val="4"/>
                  <c:spPr>
                    <a:solidFill>
                      <a:schemeClr val="accent4">
                        <a:lumMod val="60000"/>
                        <a:lumMod val="60000"/>
                        <a:lumOff val="40000"/>
                      </a:schemeClr>
                    </a:solidFill>
                    <a:ln>
                      <a:noFill/>
                    </a:ln>
                    <a:effectLst>
                      <a:glow rad="63500">
                        <a:schemeClr val="accent4">
                          <a:lumMod val="60000"/>
                          <a:satMod val="175000"/>
                          <a:alpha val="25000"/>
                        </a:schemeClr>
                      </a:glow>
                    </a:effectLst>
                  </c:spPr>
                </c:marker>
                <c:cat>
                  <c:numRef>
                    <c:extLst xmlns:c15="http://schemas.microsoft.com/office/drawing/2012/chart">
                      <c:ext xmlns:c15="http://schemas.microsoft.com/office/drawing/2012/chart" uri="{02D57815-91ED-43cb-92C2-25804820EDAC}">
                        <c15:formulaRef>
                          <c15:sqref>'FIRM 06'!$B$78:$D$78</c15:sqref>
                        </c15:formulaRef>
                      </c:ext>
                    </c:extLst>
                    <c:numCache>
                      <c:formatCode>General</c:formatCode>
                      <c:ptCount val="3"/>
                      <c:pt idx="0">
                        <c:v>2021</c:v>
                      </c:pt>
                      <c:pt idx="1">
                        <c:v>2020</c:v>
                      </c:pt>
                      <c:pt idx="2">
                        <c:v>2019</c:v>
                      </c:pt>
                    </c:numCache>
                  </c:numRef>
                </c:cat>
                <c:val>
                  <c:numRef>
                    <c:extLst xmlns:c15="http://schemas.microsoft.com/office/drawing/2012/chart">
                      <c:ext xmlns:c15="http://schemas.microsoft.com/office/drawing/2012/chart" uri="{02D57815-91ED-43cb-92C2-25804820EDAC}">
                        <c15:formulaRef>
                          <c15:sqref>'FIRM 06'!$B$87:$D$87</c15:sqref>
                        </c15:formulaRef>
                      </c:ext>
                    </c:extLst>
                    <c:numCache>
                      <c:formatCode>General</c:formatCode>
                      <c:ptCount val="3"/>
                    </c:numCache>
                  </c:numRef>
                </c:val>
                <c:smooth val="0"/>
              </c15:ser>
            </c15:filteredLineSeries>
          </c:ext>
        </c:extLst>
      </c:lineChart>
      <c:catAx>
        <c:axId val="396888944"/>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96891296"/>
        <c:crosses val="autoZero"/>
        <c:auto val="1"/>
        <c:lblAlgn val="ctr"/>
        <c:lblOffset val="100"/>
        <c:noMultiLvlLbl val="0"/>
      </c:catAx>
      <c:valAx>
        <c:axId val="396891296"/>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9688894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ASSET MANAGEMENT</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lineChart>
        <c:grouping val="standard"/>
        <c:varyColors val="0"/>
        <c:ser>
          <c:idx val="0"/>
          <c:order val="0"/>
          <c:tx>
            <c:strRef>
              <c:f>'FIRM 06'!$A$79</c:f>
              <c:strCache>
                <c:ptCount val="1"/>
                <c:pt idx="0">
                  <c:v>Inventory Turnover</c:v>
                </c:pt>
              </c:strCache>
            </c:strRef>
          </c:tx>
          <c:spPr>
            <a:ln w="22225" cap="rnd">
              <a:solidFill>
                <a:schemeClr val="accent1"/>
              </a:solidFill>
            </a:ln>
            <a:effectLst>
              <a:glow rad="139700">
                <a:schemeClr val="accent1">
                  <a:satMod val="175000"/>
                  <a:alpha val="14000"/>
                </a:schemeClr>
              </a:glow>
            </a:effectLst>
          </c:spPr>
          <c:marker>
            <c:symbol val="none"/>
          </c:marker>
          <c:cat>
            <c:numRef>
              <c:f>'FIRM 06'!$B$78:$D$78</c:f>
              <c:numCache>
                <c:formatCode>General</c:formatCode>
                <c:ptCount val="3"/>
                <c:pt idx="0">
                  <c:v>2021</c:v>
                </c:pt>
                <c:pt idx="1">
                  <c:v>2020</c:v>
                </c:pt>
                <c:pt idx="2">
                  <c:v>2019</c:v>
                </c:pt>
              </c:numCache>
            </c:numRef>
          </c:cat>
          <c:val>
            <c:numRef>
              <c:f>'FIRM 06'!$B$79:$D$79</c:f>
              <c:numCache>
                <c:formatCode>General</c:formatCode>
                <c:ptCount val="3"/>
                <c:pt idx="0">
                  <c:v>6.7361532414952912</c:v>
                </c:pt>
                <c:pt idx="1">
                  <c:v>7.7403822737845447</c:v>
                </c:pt>
                <c:pt idx="2">
                  <c:v>4.9266402428736527</c:v>
                </c:pt>
              </c:numCache>
            </c:numRef>
          </c:val>
          <c:smooth val="0"/>
        </c:ser>
        <c:ser>
          <c:idx val="3"/>
          <c:order val="3"/>
          <c:tx>
            <c:strRef>
              <c:f>'FIRM 06'!$A$82</c:f>
              <c:strCache>
                <c:ptCount val="1"/>
                <c:pt idx="0">
                  <c:v>Days Sales Outstanding</c:v>
                </c:pt>
              </c:strCache>
            </c:strRef>
          </c:tx>
          <c:spPr>
            <a:ln w="22225" cap="rnd">
              <a:solidFill>
                <a:schemeClr val="accent4"/>
              </a:solidFill>
            </a:ln>
            <a:effectLst>
              <a:glow rad="139700">
                <a:schemeClr val="accent4">
                  <a:satMod val="175000"/>
                  <a:alpha val="14000"/>
                </a:schemeClr>
              </a:glow>
            </a:effectLst>
          </c:spPr>
          <c:marker>
            <c:symbol val="none"/>
          </c:marker>
          <c:cat>
            <c:numRef>
              <c:f>'FIRM 06'!$B$78:$D$78</c:f>
              <c:numCache>
                <c:formatCode>General</c:formatCode>
                <c:ptCount val="3"/>
                <c:pt idx="0">
                  <c:v>2021</c:v>
                </c:pt>
                <c:pt idx="1">
                  <c:v>2020</c:v>
                </c:pt>
                <c:pt idx="2">
                  <c:v>2019</c:v>
                </c:pt>
              </c:numCache>
            </c:numRef>
          </c:cat>
          <c:val>
            <c:numRef>
              <c:f>'FIRM 06'!$B$82:$D$82</c:f>
              <c:numCache>
                <c:formatCode>General</c:formatCode>
                <c:ptCount val="3"/>
                <c:pt idx="0">
                  <c:v>7.2303283138118655</c:v>
                </c:pt>
                <c:pt idx="1">
                  <c:v>7.731880052030661</c:v>
                </c:pt>
                <c:pt idx="2">
                  <c:v>31.515016588708896</c:v>
                </c:pt>
              </c:numCache>
            </c:numRef>
          </c:val>
          <c:smooth val="0"/>
        </c:ser>
        <c:ser>
          <c:idx val="6"/>
          <c:order val="6"/>
          <c:tx>
            <c:strRef>
              <c:f>'FIRM 06'!$A$85</c:f>
              <c:strCache>
                <c:ptCount val="1"/>
                <c:pt idx="0">
                  <c:v>Fixed Assets Turnover</c:v>
                </c:pt>
              </c:strCache>
            </c:strRef>
          </c:tx>
          <c:spPr>
            <a:ln w="22225" cap="rnd">
              <a:solidFill>
                <a:schemeClr val="accent1">
                  <a:lumMod val="60000"/>
                </a:schemeClr>
              </a:solidFill>
            </a:ln>
            <a:effectLst>
              <a:glow rad="139700">
                <a:schemeClr val="accent1">
                  <a:lumMod val="60000"/>
                  <a:satMod val="175000"/>
                  <a:alpha val="14000"/>
                </a:schemeClr>
              </a:glow>
            </a:effectLst>
          </c:spPr>
          <c:marker>
            <c:symbol val="none"/>
          </c:marker>
          <c:cat>
            <c:numRef>
              <c:f>'FIRM 06'!$B$78:$D$78</c:f>
              <c:numCache>
                <c:formatCode>General</c:formatCode>
                <c:ptCount val="3"/>
                <c:pt idx="0">
                  <c:v>2021</c:v>
                </c:pt>
                <c:pt idx="1">
                  <c:v>2020</c:v>
                </c:pt>
                <c:pt idx="2">
                  <c:v>2019</c:v>
                </c:pt>
              </c:numCache>
            </c:numRef>
          </c:cat>
          <c:val>
            <c:numRef>
              <c:f>'FIRM 06'!$B$85:$D$85</c:f>
              <c:numCache>
                <c:formatCode>General</c:formatCode>
                <c:ptCount val="3"/>
                <c:pt idx="0">
                  <c:v>7.0463478211046962</c:v>
                </c:pt>
                <c:pt idx="1">
                  <c:v>3.5812682205175634</c:v>
                </c:pt>
                <c:pt idx="2">
                  <c:v>4.0487524316107875</c:v>
                </c:pt>
              </c:numCache>
            </c:numRef>
          </c:val>
          <c:smooth val="0"/>
        </c:ser>
        <c:ser>
          <c:idx val="7"/>
          <c:order val="7"/>
          <c:tx>
            <c:strRef>
              <c:f>'FIRM 06'!$A$86</c:f>
              <c:strCache>
                <c:ptCount val="1"/>
              </c:strCache>
            </c:strRef>
          </c:tx>
          <c:spPr>
            <a:ln w="22225" cap="rnd">
              <a:solidFill>
                <a:schemeClr val="accent2">
                  <a:lumMod val="60000"/>
                </a:schemeClr>
              </a:solidFill>
            </a:ln>
            <a:effectLst>
              <a:glow rad="139700">
                <a:schemeClr val="accent2">
                  <a:lumMod val="60000"/>
                  <a:satMod val="175000"/>
                  <a:alpha val="14000"/>
                </a:schemeClr>
              </a:glow>
            </a:effectLst>
          </c:spPr>
          <c:marker>
            <c:symbol val="none"/>
          </c:marker>
          <c:cat>
            <c:numRef>
              <c:f>'FIRM 06'!$B$78:$D$78</c:f>
              <c:numCache>
                <c:formatCode>General</c:formatCode>
                <c:ptCount val="3"/>
                <c:pt idx="0">
                  <c:v>2021</c:v>
                </c:pt>
                <c:pt idx="1">
                  <c:v>2020</c:v>
                </c:pt>
                <c:pt idx="2">
                  <c:v>2019</c:v>
                </c:pt>
              </c:numCache>
            </c:numRef>
          </c:cat>
          <c:val>
            <c:numRef>
              <c:f>'FIRM 06'!$B$86:$D$86</c:f>
              <c:numCache>
                <c:formatCode>General</c:formatCode>
                <c:ptCount val="3"/>
              </c:numCache>
            </c:numRef>
          </c:val>
          <c:smooth val="0"/>
        </c:ser>
        <c:ser>
          <c:idx val="9"/>
          <c:order val="9"/>
          <c:tx>
            <c:strRef>
              <c:f>'FIRM 06'!$A$88</c:f>
              <c:strCache>
                <c:ptCount val="1"/>
                <c:pt idx="0">
                  <c:v>Total Assets Turnover</c:v>
                </c:pt>
              </c:strCache>
            </c:strRef>
          </c:tx>
          <c:spPr>
            <a:ln w="22225" cap="rnd">
              <a:solidFill>
                <a:schemeClr val="accent4">
                  <a:lumMod val="60000"/>
                </a:schemeClr>
              </a:solidFill>
            </a:ln>
            <a:effectLst>
              <a:glow rad="139700">
                <a:schemeClr val="accent4">
                  <a:lumMod val="60000"/>
                  <a:satMod val="175000"/>
                  <a:alpha val="14000"/>
                </a:schemeClr>
              </a:glow>
            </a:effectLst>
          </c:spPr>
          <c:marker>
            <c:symbol val="none"/>
          </c:marker>
          <c:cat>
            <c:numRef>
              <c:f>'FIRM 06'!$B$78:$D$78</c:f>
              <c:numCache>
                <c:formatCode>General</c:formatCode>
                <c:ptCount val="3"/>
                <c:pt idx="0">
                  <c:v>2021</c:v>
                </c:pt>
                <c:pt idx="1">
                  <c:v>2020</c:v>
                </c:pt>
                <c:pt idx="2">
                  <c:v>2019</c:v>
                </c:pt>
              </c:numCache>
            </c:numRef>
          </c:cat>
          <c:val>
            <c:numRef>
              <c:f>'FIRM 06'!$B$88:$D$88</c:f>
              <c:numCache>
                <c:formatCode>General</c:formatCode>
                <c:ptCount val="3"/>
                <c:pt idx="0">
                  <c:v>2.3910862066196916</c:v>
                </c:pt>
                <c:pt idx="1">
                  <c:v>1.4280864719822663</c:v>
                </c:pt>
                <c:pt idx="2">
                  <c:v>1.2802834952891304</c:v>
                </c:pt>
              </c:numCache>
            </c:numRef>
          </c:val>
          <c:smooth val="0"/>
        </c:ser>
        <c:dLbls>
          <c:showLegendKey val="0"/>
          <c:showVal val="0"/>
          <c:showCatName val="0"/>
          <c:showSerName val="0"/>
          <c:showPercent val="0"/>
          <c:showBubbleSize val="0"/>
        </c:dLbls>
        <c:smooth val="0"/>
        <c:axId val="396889336"/>
        <c:axId val="396885416"/>
        <c:extLst>
          <c:ext xmlns:c15="http://schemas.microsoft.com/office/drawing/2012/chart" uri="{02D57815-91ED-43cb-92C2-25804820EDAC}">
            <c15:filteredLineSeries>
              <c15:ser>
                <c:idx val="1"/>
                <c:order val="1"/>
                <c:tx>
                  <c:strRef>
                    <c:extLst>
                      <c:ext uri="{02D57815-91ED-43cb-92C2-25804820EDAC}">
                        <c15:formulaRef>
                          <c15:sqref>'FIRM 06'!$A$80</c15:sqref>
                        </c15:formulaRef>
                      </c:ext>
                    </c:extLst>
                    <c:strCache>
                      <c:ptCount val="1"/>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numRef>
                    <c:extLst>
                      <c:ext uri="{02D57815-91ED-43cb-92C2-25804820EDAC}">
                        <c15:formulaRef>
                          <c15:sqref>'FIRM 06'!$B$78:$D$78</c15:sqref>
                        </c15:formulaRef>
                      </c:ext>
                    </c:extLst>
                    <c:numCache>
                      <c:formatCode>General</c:formatCode>
                      <c:ptCount val="3"/>
                      <c:pt idx="0">
                        <c:v>2021</c:v>
                      </c:pt>
                      <c:pt idx="1">
                        <c:v>2020</c:v>
                      </c:pt>
                      <c:pt idx="2">
                        <c:v>2019</c:v>
                      </c:pt>
                    </c:numCache>
                  </c:numRef>
                </c:cat>
                <c:val>
                  <c:numRef>
                    <c:extLst>
                      <c:ext uri="{02D57815-91ED-43cb-92C2-25804820EDAC}">
                        <c15:formulaRef>
                          <c15:sqref>'FIRM 06'!$B$80:$D$80</c15:sqref>
                        </c15:formulaRef>
                      </c:ext>
                    </c:extLst>
                    <c:numCache>
                      <c:formatCode>General</c:formatCode>
                      <c:ptCount val="3"/>
                    </c:numCache>
                  </c:numRef>
                </c:val>
                <c:smooth val="0"/>
              </c15:ser>
            </c15:filteredLineSeries>
            <c15:filteredLineSeries>
              <c15:ser>
                <c:idx val="2"/>
                <c:order val="2"/>
                <c:tx>
                  <c:strRef>
                    <c:extLst xmlns:c15="http://schemas.microsoft.com/office/drawing/2012/chart">
                      <c:ext xmlns:c15="http://schemas.microsoft.com/office/drawing/2012/chart" uri="{02D57815-91ED-43cb-92C2-25804820EDAC}">
                        <c15:formulaRef>
                          <c15:sqref>'FIRM 06'!$A$81</c15:sqref>
                        </c15:formulaRef>
                      </c:ext>
                    </c:extLst>
                    <c:strCache>
                      <c:ptCount val="1"/>
                    </c:strCache>
                  </c:strRef>
                </c:tx>
                <c:spPr>
                  <a:ln w="22225" cap="rnd">
                    <a:solidFill>
                      <a:schemeClr val="accent3"/>
                    </a:solidFill>
                  </a:ln>
                  <a:effectLst>
                    <a:glow rad="139700">
                      <a:schemeClr val="accent3">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cat>
                  <c:numRef>
                    <c:extLst xmlns:c15="http://schemas.microsoft.com/office/drawing/2012/chart">
                      <c:ext xmlns:c15="http://schemas.microsoft.com/office/drawing/2012/chart" uri="{02D57815-91ED-43cb-92C2-25804820EDAC}">
                        <c15:formulaRef>
                          <c15:sqref>'FIRM 06'!$B$78:$D$78</c15:sqref>
                        </c15:formulaRef>
                      </c:ext>
                    </c:extLst>
                    <c:numCache>
                      <c:formatCode>General</c:formatCode>
                      <c:ptCount val="3"/>
                      <c:pt idx="0">
                        <c:v>2021</c:v>
                      </c:pt>
                      <c:pt idx="1">
                        <c:v>2020</c:v>
                      </c:pt>
                      <c:pt idx="2">
                        <c:v>2019</c:v>
                      </c:pt>
                    </c:numCache>
                  </c:numRef>
                </c:cat>
                <c:val>
                  <c:numRef>
                    <c:extLst xmlns:c15="http://schemas.microsoft.com/office/drawing/2012/chart">
                      <c:ext xmlns:c15="http://schemas.microsoft.com/office/drawing/2012/chart" uri="{02D57815-91ED-43cb-92C2-25804820EDAC}">
                        <c15:formulaRef>
                          <c15:sqref>'FIRM 06'!$B$81:$D$81</c15:sqref>
                        </c15:formulaRef>
                      </c:ext>
                    </c:extLst>
                    <c:numCache>
                      <c:formatCode>General</c:formatCode>
                      <c:ptCount val="3"/>
                    </c:numCache>
                  </c:numRef>
                </c:val>
                <c:smooth val="0"/>
              </c15:ser>
            </c15:filteredLineSeries>
            <c15:filteredLineSeries>
              <c15:ser>
                <c:idx val="4"/>
                <c:order val="4"/>
                <c:tx>
                  <c:strRef>
                    <c:extLst xmlns:c15="http://schemas.microsoft.com/office/drawing/2012/chart">
                      <c:ext xmlns:c15="http://schemas.microsoft.com/office/drawing/2012/chart" uri="{02D57815-91ED-43cb-92C2-25804820EDAC}">
                        <c15:formulaRef>
                          <c15:sqref>'FIRM 06'!$A$83</c15:sqref>
                        </c15:formulaRef>
                      </c:ext>
                    </c:extLst>
                    <c:strCache>
                      <c:ptCount val="1"/>
                    </c:strCache>
                  </c:strRef>
                </c:tx>
                <c:spPr>
                  <a:ln w="22225" cap="rnd">
                    <a:solidFill>
                      <a:schemeClr val="accent5"/>
                    </a:solidFill>
                  </a:ln>
                  <a:effectLst>
                    <a:glow rad="139700">
                      <a:schemeClr val="accent5">
                        <a:satMod val="175000"/>
                        <a:alpha val="14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cat>
                  <c:numRef>
                    <c:extLst xmlns:c15="http://schemas.microsoft.com/office/drawing/2012/chart">
                      <c:ext xmlns:c15="http://schemas.microsoft.com/office/drawing/2012/chart" uri="{02D57815-91ED-43cb-92C2-25804820EDAC}">
                        <c15:formulaRef>
                          <c15:sqref>'FIRM 06'!$B$78:$D$78</c15:sqref>
                        </c15:formulaRef>
                      </c:ext>
                    </c:extLst>
                    <c:numCache>
                      <c:formatCode>General</c:formatCode>
                      <c:ptCount val="3"/>
                      <c:pt idx="0">
                        <c:v>2021</c:v>
                      </c:pt>
                      <c:pt idx="1">
                        <c:v>2020</c:v>
                      </c:pt>
                      <c:pt idx="2">
                        <c:v>2019</c:v>
                      </c:pt>
                    </c:numCache>
                  </c:numRef>
                </c:cat>
                <c:val>
                  <c:numRef>
                    <c:extLst xmlns:c15="http://schemas.microsoft.com/office/drawing/2012/chart">
                      <c:ext xmlns:c15="http://schemas.microsoft.com/office/drawing/2012/chart" uri="{02D57815-91ED-43cb-92C2-25804820EDAC}">
                        <c15:formulaRef>
                          <c15:sqref>'FIRM 06'!$B$83:$D$83</c15:sqref>
                        </c15:formulaRef>
                      </c:ext>
                    </c:extLst>
                    <c:numCache>
                      <c:formatCode>General</c:formatCode>
                      <c:ptCount val="3"/>
                    </c:numCache>
                  </c:numRef>
                </c:val>
                <c:smooth val="0"/>
              </c15:ser>
            </c15:filteredLineSeries>
            <c15:filteredLineSeries>
              <c15:ser>
                <c:idx val="5"/>
                <c:order val="5"/>
                <c:tx>
                  <c:strRef>
                    <c:extLst xmlns:c15="http://schemas.microsoft.com/office/drawing/2012/chart">
                      <c:ext xmlns:c15="http://schemas.microsoft.com/office/drawing/2012/chart" uri="{02D57815-91ED-43cb-92C2-25804820EDAC}">
                        <c15:formulaRef>
                          <c15:sqref>'FIRM 06'!$A$84</c15:sqref>
                        </c15:formulaRef>
                      </c:ext>
                    </c:extLst>
                    <c:strCache>
                      <c:ptCount val="1"/>
                    </c:strCache>
                  </c:strRef>
                </c:tx>
                <c:spPr>
                  <a:ln w="22225" cap="rnd">
                    <a:solidFill>
                      <a:schemeClr val="accent6"/>
                    </a:solidFill>
                  </a:ln>
                  <a:effectLst>
                    <a:glow rad="139700">
                      <a:schemeClr val="accent6">
                        <a:satMod val="175000"/>
                        <a:alpha val="14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cat>
                  <c:numRef>
                    <c:extLst xmlns:c15="http://schemas.microsoft.com/office/drawing/2012/chart">
                      <c:ext xmlns:c15="http://schemas.microsoft.com/office/drawing/2012/chart" uri="{02D57815-91ED-43cb-92C2-25804820EDAC}">
                        <c15:formulaRef>
                          <c15:sqref>'FIRM 06'!$B$78:$D$78</c15:sqref>
                        </c15:formulaRef>
                      </c:ext>
                    </c:extLst>
                    <c:numCache>
                      <c:formatCode>General</c:formatCode>
                      <c:ptCount val="3"/>
                      <c:pt idx="0">
                        <c:v>2021</c:v>
                      </c:pt>
                      <c:pt idx="1">
                        <c:v>2020</c:v>
                      </c:pt>
                      <c:pt idx="2">
                        <c:v>2019</c:v>
                      </c:pt>
                    </c:numCache>
                  </c:numRef>
                </c:cat>
                <c:val>
                  <c:numRef>
                    <c:extLst xmlns:c15="http://schemas.microsoft.com/office/drawing/2012/chart">
                      <c:ext xmlns:c15="http://schemas.microsoft.com/office/drawing/2012/chart" uri="{02D57815-91ED-43cb-92C2-25804820EDAC}">
                        <c15:formulaRef>
                          <c15:sqref>'FIRM 06'!$B$84:$D$84</c15:sqref>
                        </c15:formulaRef>
                      </c:ext>
                    </c:extLst>
                    <c:numCache>
                      <c:formatCode>General</c:formatCode>
                      <c:ptCount val="3"/>
                    </c:numCache>
                  </c:numRef>
                </c:val>
                <c:smooth val="0"/>
              </c15:ser>
            </c15:filteredLineSeries>
            <c15:filteredLineSeries>
              <c15:ser>
                <c:idx val="8"/>
                <c:order val="8"/>
                <c:tx>
                  <c:strRef>
                    <c:extLst xmlns:c15="http://schemas.microsoft.com/office/drawing/2012/chart">
                      <c:ext xmlns:c15="http://schemas.microsoft.com/office/drawing/2012/chart" uri="{02D57815-91ED-43cb-92C2-25804820EDAC}">
                        <c15:formulaRef>
                          <c15:sqref>'FIRM 06'!$A$87</c15:sqref>
                        </c15:formulaRef>
                      </c:ext>
                    </c:extLst>
                    <c:strCache>
                      <c:ptCount val="1"/>
                    </c:strCache>
                  </c:strRef>
                </c:tx>
                <c:spPr>
                  <a:ln w="22225" cap="rnd">
                    <a:solidFill>
                      <a:schemeClr val="accent3">
                        <a:lumMod val="60000"/>
                      </a:schemeClr>
                    </a:solidFill>
                  </a:ln>
                  <a:effectLst>
                    <a:glow rad="139700">
                      <a:schemeClr val="accent3">
                        <a:lumMod val="60000"/>
                        <a:satMod val="175000"/>
                        <a:alpha val="14000"/>
                      </a:schemeClr>
                    </a:glow>
                  </a:effectLst>
                </c:spPr>
                <c:marker>
                  <c:symbol val="circle"/>
                  <c:size val="4"/>
                  <c:spPr>
                    <a:solidFill>
                      <a:schemeClr val="accent3">
                        <a:lumMod val="60000"/>
                        <a:lumMod val="60000"/>
                        <a:lumOff val="40000"/>
                      </a:schemeClr>
                    </a:solidFill>
                    <a:ln>
                      <a:noFill/>
                    </a:ln>
                    <a:effectLst>
                      <a:glow rad="63500">
                        <a:schemeClr val="accent3">
                          <a:lumMod val="60000"/>
                          <a:satMod val="175000"/>
                          <a:alpha val="25000"/>
                        </a:schemeClr>
                      </a:glow>
                    </a:effectLst>
                  </c:spPr>
                </c:marker>
                <c:cat>
                  <c:numRef>
                    <c:extLst xmlns:c15="http://schemas.microsoft.com/office/drawing/2012/chart">
                      <c:ext xmlns:c15="http://schemas.microsoft.com/office/drawing/2012/chart" uri="{02D57815-91ED-43cb-92C2-25804820EDAC}">
                        <c15:formulaRef>
                          <c15:sqref>'FIRM 06'!$B$78:$D$78</c15:sqref>
                        </c15:formulaRef>
                      </c:ext>
                    </c:extLst>
                    <c:numCache>
                      <c:formatCode>General</c:formatCode>
                      <c:ptCount val="3"/>
                      <c:pt idx="0">
                        <c:v>2021</c:v>
                      </c:pt>
                      <c:pt idx="1">
                        <c:v>2020</c:v>
                      </c:pt>
                      <c:pt idx="2">
                        <c:v>2019</c:v>
                      </c:pt>
                    </c:numCache>
                  </c:numRef>
                </c:cat>
                <c:val>
                  <c:numRef>
                    <c:extLst xmlns:c15="http://schemas.microsoft.com/office/drawing/2012/chart">
                      <c:ext xmlns:c15="http://schemas.microsoft.com/office/drawing/2012/chart" uri="{02D57815-91ED-43cb-92C2-25804820EDAC}">
                        <c15:formulaRef>
                          <c15:sqref>'FIRM 06'!$B$87:$D$87</c15:sqref>
                        </c15:formulaRef>
                      </c:ext>
                    </c:extLst>
                    <c:numCache>
                      <c:formatCode>General</c:formatCode>
                      <c:ptCount val="3"/>
                    </c:numCache>
                  </c:numRef>
                </c:val>
                <c:smooth val="0"/>
              </c15:ser>
            </c15:filteredLineSeries>
          </c:ext>
        </c:extLst>
      </c:lineChart>
      <c:catAx>
        <c:axId val="396889336"/>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96885416"/>
        <c:crosses val="autoZero"/>
        <c:auto val="1"/>
        <c:lblAlgn val="ctr"/>
        <c:lblOffset val="100"/>
        <c:noMultiLvlLbl val="0"/>
      </c:catAx>
      <c:valAx>
        <c:axId val="396885416"/>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968893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DEBT MANAGEMENT</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lineChart>
        <c:grouping val="standard"/>
        <c:varyColors val="0"/>
        <c:ser>
          <c:idx val="0"/>
          <c:order val="0"/>
          <c:tx>
            <c:strRef>
              <c:f>'FIRM 06'!$A$93</c:f>
              <c:strCache>
                <c:ptCount val="1"/>
                <c:pt idx="0">
                  <c:v>Total Debt to Total Capital</c:v>
                </c:pt>
              </c:strCache>
            </c:strRef>
          </c:tx>
          <c:spPr>
            <a:ln w="22225" cap="rnd">
              <a:solidFill>
                <a:schemeClr val="accent1"/>
              </a:solidFill>
            </a:ln>
            <a:effectLst>
              <a:glow rad="139700">
                <a:schemeClr val="accent1">
                  <a:satMod val="175000"/>
                  <a:alpha val="14000"/>
                </a:schemeClr>
              </a:glow>
            </a:effectLst>
          </c:spPr>
          <c:marker>
            <c:symbol val="none"/>
          </c:marker>
          <c:cat>
            <c:numRef>
              <c:f>'FIRM 06'!$B$92:$D$92</c:f>
              <c:numCache>
                <c:formatCode>General</c:formatCode>
                <c:ptCount val="3"/>
                <c:pt idx="0">
                  <c:v>2021</c:v>
                </c:pt>
                <c:pt idx="1">
                  <c:v>2020</c:v>
                </c:pt>
                <c:pt idx="2">
                  <c:v>2019</c:v>
                </c:pt>
              </c:numCache>
            </c:numRef>
          </c:cat>
          <c:val>
            <c:numRef>
              <c:f>'FIRM 06'!$B$93:$D$93</c:f>
              <c:numCache>
                <c:formatCode>General</c:formatCode>
                <c:ptCount val="3"/>
                <c:pt idx="0">
                  <c:v>0.23567514147610669</c:v>
                </c:pt>
                <c:pt idx="1">
                  <c:v>0.54792827913785269</c:v>
                </c:pt>
                <c:pt idx="2">
                  <c:v>0.12638380459569828</c:v>
                </c:pt>
              </c:numCache>
            </c:numRef>
          </c:val>
          <c:smooth val="0"/>
        </c:ser>
        <c:ser>
          <c:idx val="3"/>
          <c:order val="3"/>
          <c:tx>
            <c:strRef>
              <c:f>'FIRM 06'!$A$96</c:f>
              <c:strCache>
                <c:ptCount val="1"/>
                <c:pt idx="0">
                  <c:v>Time Interest Earned</c:v>
                </c:pt>
              </c:strCache>
            </c:strRef>
          </c:tx>
          <c:spPr>
            <a:ln w="22225" cap="rnd">
              <a:solidFill>
                <a:schemeClr val="accent4"/>
              </a:solidFill>
            </a:ln>
            <a:effectLst>
              <a:glow rad="139700">
                <a:schemeClr val="accent4">
                  <a:satMod val="175000"/>
                  <a:alpha val="14000"/>
                </a:schemeClr>
              </a:glow>
            </a:effectLst>
          </c:spPr>
          <c:marker>
            <c:symbol val="none"/>
          </c:marker>
          <c:cat>
            <c:numRef>
              <c:f>'FIRM 06'!$B$92:$D$92</c:f>
              <c:numCache>
                <c:formatCode>General</c:formatCode>
                <c:ptCount val="3"/>
                <c:pt idx="0">
                  <c:v>2021</c:v>
                </c:pt>
                <c:pt idx="1">
                  <c:v>2020</c:v>
                </c:pt>
                <c:pt idx="2">
                  <c:v>2019</c:v>
                </c:pt>
              </c:numCache>
            </c:numRef>
          </c:cat>
          <c:val>
            <c:numRef>
              <c:f>'FIRM 06'!$B$96:$D$96</c:f>
              <c:numCache>
                <c:formatCode>General</c:formatCode>
                <c:ptCount val="3"/>
                <c:pt idx="0">
                  <c:v>-4.2390511182786659</c:v>
                </c:pt>
                <c:pt idx="1">
                  <c:v>2.314402851900172</c:v>
                </c:pt>
                <c:pt idx="2">
                  <c:v>5.0501570148959987</c:v>
                </c:pt>
              </c:numCache>
            </c:numRef>
          </c:val>
          <c:smooth val="0"/>
        </c:ser>
        <c:dLbls>
          <c:showLegendKey val="0"/>
          <c:showVal val="0"/>
          <c:showCatName val="0"/>
          <c:showSerName val="0"/>
          <c:showPercent val="0"/>
          <c:showBubbleSize val="0"/>
        </c:dLbls>
        <c:smooth val="0"/>
        <c:axId val="396892080"/>
        <c:axId val="396888160"/>
        <c:extLst>
          <c:ext xmlns:c15="http://schemas.microsoft.com/office/drawing/2012/chart" uri="{02D57815-91ED-43cb-92C2-25804820EDAC}">
            <c15:filteredLineSeries>
              <c15:ser>
                <c:idx val="1"/>
                <c:order val="1"/>
                <c:tx>
                  <c:strRef>
                    <c:extLst>
                      <c:ext uri="{02D57815-91ED-43cb-92C2-25804820EDAC}">
                        <c15:formulaRef>
                          <c15:sqref>'FIRM 06'!$A$94</c15:sqref>
                        </c15:formulaRef>
                      </c:ext>
                    </c:extLst>
                    <c:strCache>
                      <c:ptCount val="1"/>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numRef>
                    <c:extLst>
                      <c:ext uri="{02D57815-91ED-43cb-92C2-25804820EDAC}">
                        <c15:formulaRef>
                          <c15:sqref>'FIRM 06'!$B$92:$D$92</c15:sqref>
                        </c15:formulaRef>
                      </c:ext>
                    </c:extLst>
                    <c:numCache>
                      <c:formatCode>General</c:formatCode>
                      <c:ptCount val="3"/>
                      <c:pt idx="0">
                        <c:v>2021</c:v>
                      </c:pt>
                      <c:pt idx="1">
                        <c:v>2020</c:v>
                      </c:pt>
                      <c:pt idx="2">
                        <c:v>2019</c:v>
                      </c:pt>
                    </c:numCache>
                  </c:numRef>
                </c:cat>
                <c:val>
                  <c:numRef>
                    <c:extLst>
                      <c:ext uri="{02D57815-91ED-43cb-92C2-25804820EDAC}">
                        <c15:formulaRef>
                          <c15:sqref>'FIRM 06'!$B$94:$D$94</c15:sqref>
                        </c15:formulaRef>
                      </c:ext>
                    </c:extLst>
                    <c:numCache>
                      <c:formatCode>General</c:formatCode>
                      <c:ptCount val="3"/>
                    </c:numCache>
                  </c:numRef>
                </c:val>
                <c:smooth val="0"/>
              </c15:ser>
            </c15:filteredLineSeries>
            <c15:filteredLineSeries>
              <c15:ser>
                <c:idx val="2"/>
                <c:order val="2"/>
                <c:tx>
                  <c:strRef>
                    <c:extLst xmlns:c15="http://schemas.microsoft.com/office/drawing/2012/chart">
                      <c:ext xmlns:c15="http://schemas.microsoft.com/office/drawing/2012/chart" uri="{02D57815-91ED-43cb-92C2-25804820EDAC}">
                        <c15:formulaRef>
                          <c15:sqref>'FIRM 06'!$A$95</c15:sqref>
                        </c15:formulaRef>
                      </c:ext>
                    </c:extLst>
                    <c:strCache>
                      <c:ptCount val="1"/>
                    </c:strCache>
                  </c:strRef>
                </c:tx>
                <c:spPr>
                  <a:ln w="22225" cap="rnd">
                    <a:solidFill>
                      <a:schemeClr val="accent3"/>
                    </a:solidFill>
                  </a:ln>
                  <a:effectLst>
                    <a:glow rad="139700">
                      <a:schemeClr val="accent3">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cat>
                  <c:numRef>
                    <c:extLst xmlns:c15="http://schemas.microsoft.com/office/drawing/2012/chart">
                      <c:ext xmlns:c15="http://schemas.microsoft.com/office/drawing/2012/chart" uri="{02D57815-91ED-43cb-92C2-25804820EDAC}">
                        <c15:formulaRef>
                          <c15:sqref>'FIRM 06'!$B$92:$D$92</c15:sqref>
                        </c15:formulaRef>
                      </c:ext>
                    </c:extLst>
                    <c:numCache>
                      <c:formatCode>General</c:formatCode>
                      <c:ptCount val="3"/>
                      <c:pt idx="0">
                        <c:v>2021</c:v>
                      </c:pt>
                      <c:pt idx="1">
                        <c:v>2020</c:v>
                      </c:pt>
                      <c:pt idx="2">
                        <c:v>2019</c:v>
                      </c:pt>
                    </c:numCache>
                  </c:numRef>
                </c:cat>
                <c:val>
                  <c:numRef>
                    <c:extLst xmlns:c15="http://schemas.microsoft.com/office/drawing/2012/chart">
                      <c:ext xmlns:c15="http://schemas.microsoft.com/office/drawing/2012/chart" uri="{02D57815-91ED-43cb-92C2-25804820EDAC}">
                        <c15:formulaRef>
                          <c15:sqref>'FIRM 06'!$B$95:$D$95</c15:sqref>
                        </c15:formulaRef>
                      </c:ext>
                    </c:extLst>
                    <c:numCache>
                      <c:formatCode>General</c:formatCode>
                      <c:ptCount val="3"/>
                    </c:numCache>
                  </c:numRef>
                </c:val>
                <c:smooth val="0"/>
              </c15:ser>
            </c15:filteredLineSeries>
          </c:ext>
        </c:extLst>
      </c:lineChart>
      <c:catAx>
        <c:axId val="396892080"/>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96888160"/>
        <c:crosses val="autoZero"/>
        <c:auto val="1"/>
        <c:lblAlgn val="ctr"/>
        <c:lblOffset val="100"/>
        <c:noMultiLvlLbl val="0"/>
      </c:catAx>
      <c:valAx>
        <c:axId val="396888160"/>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96892080"/>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PROFITABILITY</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lineChart>
        <c:grouping val="standard"/>
        <c:varyColors val="0"/>
        <c:ser>
          <c:idx val="0"/>
          <c:order val="0"/>
          <c:tx>
            <c:strRef>
              <c:f>'FIRM 06'!$A$101</c:f>
              <c:strCache>
                <c:ptCount val="1"/>
                <c:pt idx="0">
                  <c:v>Operating Margin</c:v>
                </c:pt>
              </c:strCache>
            </c:strRef>
          </c:tx>
          <c:spPr>
            <a:ln w="22225" cap="rnd">
              <a:solidFill>
                <a:schemeClr val="accent1"/>
              </a:solidFill>
            </a:ln>
            <a:effectLst>
              <a:glow rad="139700">
                <a:schemeClr val="accent1">
                  <a:satMod val="175000"/>
                  <a:alpha val="14000"/>
                </a:schemeClr>
              </a:glow>
            </a:effectLst>
          </c:spPr>
          <c:marker>
            <c:symbol val="none"/>
          </c:marker>
          <c:cat>
            <c:numRef>
              <c:f>'FIRM 06'!$B$100:$D$100</c:f>
              <c:numCache>
                <c:formatCode>General</c:formatCode>
                <c:ptCount val="3"/>
                <c:pt idx="0">
                  <c:v>2021</c:v>
                </c:pt>
                <c:pt idx="1">
                  <c:v>2020</c:v>
                </c:pt>
                <c:pt idx="2">
                  <c:v>2019</c:v>
                </c:pt>
              </c:numCache>
            </c:numRef>
          </c:cat>
          <c:val>
            <c:numRef>
              <c:f>'FIRM 06'!$B$101:$D$101</c:f>
              <c:numCache>
                <c:formatCode>General</c:formatCode>
                <c:ptCount val="3"/>
                <c:pt idx="0">
                  <c:v>9.2572236795885263E-2</c:v>
                </c:pt>
                <c:pt idx="1">
                  <c:v>-0.13604361629182604</c:v>
                </c:pt>
                <c:pt idx="2">
                  <c:v>-0.17101991289476193</c:v>
                </c:pt>
              </c:numCache>
            </c:numRef>
          </c:val>
          <c:smooth val="0"/>
        </c:ser>
        <c:ser>
          <c:idx val="3"/>
          <c:order val="3"/>
          <c:tx>
            <c:strRef>
              <c:f>'FIRM 06'!$A$104</c:f>
              <c:strCache>
                <c:ptCount val="1"/>
                <c:pt idx="0">
                  <c:v>Profit Margin</c:v>
                </c:pt>
              </c:strCache>
            </c:strRef>
          </c:tx>
          <c:spPr>
            <a:ln w="22225" cap="rnd">
              <a:solidFill>
                <a:schemeClr val="accent4"/>
              </a:solidFill>
            </a:ln>
            <a:effectLst>
              <a:glow rad="139700">
                <a:schemeClr val="accent4">
                  <a:satMod val="175000"/>
                  <a:alpha val="14000"/>
                </a:schemeClr>
              </a:glow>
            </a:effectLst>
          </c:spPr>
          <c:marker>
            <c:symbol val="none"/>
          </c:marker>
          <c:cat>
            <c:numRef>
              <c:f>'FIRM 06'!$B$100:$D$100</c:f>
              <c:numCache>
                <c:formatCode>General</c:formatCode>
                <c:ptCount val="3"/>
                <c:pt idx="0">
                  <c:v>2021</c:v>
                </c:pt>
                <c:pt idx="1">
                  <c:v>2020</c:v>
                </c:pt>
                <c:pt idx="2">
                  <c:v>2019</c:v>
                </c:pt>
              </c:numCache>
            </c:numRef>
          </c:cat>
          <c:val>
            <c:numRef>
              <c:f>'FIRM 06'!$B$104:$D$104</c:f>
              <c:numCache>
                <c:formatCode>General</c:formatCode>
                <c:ptCount val="3"/>
                <c:pt idx="0">
                  <c:v>5.4729783784610797E-2</c:v>
                </c:pt>
                <c:pt idx="1">
                  <c:v>-0.20388325363809545</c:v>
                </c:pt>
                <c:pt idx="2">
                  <c:v>-0.15789757924800982</c:v>
                </c:pt>
              </c:numCache>
            </c:numRef>
          </c:val>
          <c:smooth val="0"/>
        </c:ser>
        <c:ser>
          <c:idx val="6"/>
          <c:order val="6"/>
          <c:tx>
            <c:strRef>
              <c:f>'FIRM 06'!$A$107</c:f>
              <c:strCache>
                <c:ptCount val="1"/>
                <c:pt idx="0">
                  <c:v>Return On Total Assets</c:v>
                </c:pt>
              </c:strCache>
            </c:strRef>
          </c:tx>
          <c:spPr>
            <a:ln w="22225" cap="rnd">
              <a:solidFill>
                <a:schemeClr val="accent1">
                  <a:lumMod val="60000"/>
                </a:schemeClr>
              </a:solidFill>
            </a:ln>
            <a:effectLst>
              <a:glow rad="139700">
                <a:schemeClr val="accent1">
                  <a:lumMod val="60000"/>
                  <a:satMod val="175000"/>
                  <a:alpha val="14000"/>
                </a:schemeClr>
              </a:glow>
            </a:effectLst>
          </c:spPr>
          <c:marker>
            <c:symbol val="none"/>
          </c:marker>
          <c:cat>
            <c:numRef>
              <c:f>'FIRM 06'!$B$100:$D$100</c:f>
              <c:numCache>
                <c:formatCode>General</c:formatCode>
                <c:ptCount val="3"/>
                <c:pt idx="0">
                  <c:v>2021</c:v>
                </c:pt>
                <c:pt idx="1">
                  <c:v>2020</c:v>
                </c:pt>
                <c:pt idx="2">
                  <c:v>2019</c:v>
                </c:pt>
              </c:numCache>
            </c:numRef>
          </c:cat>
          <c:val>
            <c:numRef>
              <c:f>'FIRM 06'!$B$107:$D$107</c:f>
              <c:numCache>
                <c:formatCode>General</c:formatCode>
                <c:ptCount val="3"/>
                <c:pt idx="0">
                  <c:v>0.13086363109866095</c:v>
                </c:pt>
                <c:pt idx="1">
                  <c:v>-0.29116291638429331</c:v>
                </c:pt>
                <c:pt idx="2">
                  <c:v>-0.20215366465733445</c:v>
                </c:pt>
              </c:numCache>
            </c:numRef>
          </c:val>
          <c:smooth val="0"/>
        </c:ser>
        <c:ser>
          <c:idx val="9"/>
          <c:order val="9"/>
          <c:tx>
            <c:strRef>
              <c:f>'FIRM 06'!$A$110</c:f>
              <c:strCache>
                <c:ptCount val="1"/>
                <c:pt idx="0">
                  <c:v>Return On Common Equity</c:v>
                </c:pt>
              </c:strCache>
            </c:strRef>
          </c:tx>
          <c:spPr>
            <a:ln w="22225" cap="rnd">
              <a:solidFill>
                <a:schemeClr val="accent4">
                  <a:lumMod val="60000"/>
                </a:schemeClr>
              </a:solidFill>
            </a:ln>
            <a:effectLst>
              <a:glow rad="139700">
                <a:schemeClr val="accent4">
                  <a:lumMod val="60000"/>
                  <a:satMod val="175000"/>
                  <a:alpha val="14000"/>
                </a:schemeClr>
              </a:glow>
            </a:effectLst>
          </c:spPr>
          <c:marker>
            <c:symbol val="none"/>
          </c:marker>
          <c:cat>
            <c:numRef>
              <c:f>'FIRM 06'!$B$100:$D$100</c:f>
              <c:numCache>
                <c:formatCode>General</c:formatCode>
                <c:ptCount val="3"/>
                <c:pt idx="0">
                  <c:v>2021</c:v>
                </c:pt>
                <c:pt idx="1">
                  <c:v>2020</c:v>
                </c:pt>
                <c:pt idx="2">
                  <c:v>2019</c:v>
                </c:pt>
              </c:numCache>
            </c:numRef>
          </c:cat>
          <c:val>
            <c:numRef>
              <c:f>'FIRM 06'!$B$110:$D$110</c:f>
              <c:numCache>
                <c:formatCode>General</c:formatCode>
                <c:ptCount val="3"/>
                <c:pt idx="0">
                  <c:v>1.153890550200396</c:v>
                </c:pt>
                <c:pt idx="1">
                  <c:v>-2.3681641946601313</c:v>
                </c:pt>
                <c:pt idx="2">
                  <c:v>-2.0832328164086578</c:v>
                </c:pt>
              </c:numCache>
            </c:numRef>
          </c:val>
          <c:smooth val="0"/>
        </c:ser>
        <c:ser>
          <c:idx val="12"/>
          <c:order val="12"/>
          <c:tx>
            <c:strRef>
              <c:f>'FIRM 06'!$A$113</c:f>
              <c:strCache>
                <c:ptCount val="1"/>
                <c:pt idx="0">
                  <c:v>Return On Invested Capital</c:v>
                </c:pt>
              </c:strCache>
            </c:strRef>
          </c:tx>
          <c:spPr>
            <a:ln w="22225" cap="rnd">
              <a:solidFill>
                <a:schemeClr val="accent1">
                  <a:lumMod val="80000"/>
                  <a:lumOff val="20000"/>
                </a:schemeClr>
              </a:solidFill>
            </a:ln>
            <a:effectLst>
              <a:glow rad="139700">
                <a:schemeClr val="accent1">
                  <a:lumMod val="80000"/>
                  <a:lumOff val="20000"/>
                  <a:satMod val="175000"/>
                  <a:alpha val="14000"/>
                </a:schemeClr>
              </a:glow>
            </a:effectLst>
          </c:spPr>
          <c:marker>
            <c:symbol val="none"/>
          </c:marker>
          <c:cat>
            <c:numRef>
              <c:f>'FIRM 06'!$B$100:$D$100</c:f>
              <c:numCache>
                <c:formatCode>General</c:formatCode>
                <c:ptCount val="3"/>
                <c:pt idx="0">
                  <c:v>2021</c:v>
                </c:pt>
                <c:pt idx="1">
                  <c:v>2020</c:v>
                </c:pt>
                <c:pt idx="2">
                  <c:v>2019</c:v>
                </c:pt>
              </c:numCache>
            </c:numRef>
          </c:cat>
          <c:val>
            <c:numRef>
              <c:f>'FIRM 06'!$B$113:$D$113</c:f>
              <c:numCache>
                <c:formatCode>General</c:formatCode>
                <c:ptCount val="3"/>
                <c:pt idx="0">
                  <c:v>0.63014785096713621</c:v>
                </c:pt>
                <c:pt idx="1">
                  <c:v>-1.2433790547376775</c:v>
                </c:pt>
                <c:pt idx="2">
                  <c:v>-0.70959892545000147</c:v>
                </c:pt>
              </c:numCache>
            </c:numRef>
          </c:val>
          <c:smooth val="0"/>
        </c:ser>
        <c:ser>
          <c:idx val="15"/>
          <c:order val="15"/>
          <c:tx>
            <c:strRef>
              <c:f>'FIRM 06'!$A$116</c:f>
              <c:strCache>
                <c:ptCount val="1"/>
                <c:pt idx="0">
                  <c:v>Basic Earning Power</c:v>
                </c:pt>
              </c:strCache>
            </c:strRef>
          </c:tx>
          <c:spPr>
            <a:ln w="22225" cap="rnd">
              <a:solidFill>
                <a:schemeClr val="accent4">
                  <a:lumMod val="80000"/>
                  <a:lumOff val="20000"/>
                </a:schemeClr>
              </a:solidFill>
            </a:ln>
            <a:effectLst>
              <a:glow rad="139700">
                <a:schemeClr val="accent4">
                  <a:lumMod val="80000"/>
                  <a:lumOff val="20000"/>
                  <a:satMod val="175000"/>
                  <a:alpha val="14000"/>
                </a:schemeClr>
              </a:glow>
            </a:effectLst>
          </c:spPr>
          <c:marker>
            <c:symbol val="none"/>
          </c:marker>
          <c:cat>
            <c:numRef>
              <c:f>'FIRM 06'!$B$100:$D$100</c:f>
              <c:numCache>
                <c:formatCode>General</c:formatCode>
                <c:ptCount val="3"/>
                <c:pt idx="0">
                  <c:v>2021</c:v>
                </c:pt>
                <c:pt idx="1">
                  <c:v>2020</c:v>
                </c:pt>
                <c:pt idx="2">
                  <c:v>2019</c:v>
                </c:pt>
              </c:numCache>
            </c:numRef>
          </c:cat>
          <c:val>
            <c:numRef>
              <c:f>'FIRM 06'!$B$116:$D$116</c:f>
              <c:numCache>
                <c:formatCode>General</c:formatCode>
                <c:ptCount val="3"/>
                <c:pt idx="0">
                  <c:v>0.22134819851857312</c:v>
                </c:pt>
                <c:pt idx="1">
                  <c:v>-0.19428204802590304</c:v>
                </c:pt>
                <c:pt idx="2">
                  <c:v>-0.21895397184494841</c:v>
                </c:pt>
              </c:numCache>
            </c:numRef>
          </c:val>
          <c:smooth val="0"/>
        </c:ser>
        <c:ser>
          <c:idx val="18"/>
          <c:order val="18"/>
          <c:tx>
            <c:strRef>
              <c:f>'FIRM 06'!$A$119</c:f>
              <c:strCache>
                <c:ptCount val="1"/>
                <c:pt idx="0">
                  <c:v>Book Value Per Share</c:v>
                </c:pt>
              </c:strCache>
            </c:strRef>
          </c:tx>
          <c:spPr>
            <a:ln w="22225" cap="rnd">
              <a:solidFill>
                <a:schemeClr val="accent1">
                  <a:lumMod val="80000"/>
                </a:schemeClr>
              </a:solidFill>
            </a:ln>
            <a:effectLst>
              <a:glow rad="139700">
                <a:schemeClr val="accent1">
                  <a:lumMod val="80000"/>
                  <a:satMod val="175000"/>
                  <a:alpha val="14000"/>
                </a:schemeClr>
              </a:glow>
            </a:effectLst>
          </c:spPr>
          <c:marker>
            <c:symbol val="none"/>
          </c:marker>
          <c:cat>
            <c:numRef>
              <c:f>'FIRM 06'!$B$100:$D$100</c:f>
              <c:numCache>
                <c:formatCode>General</c:formatCode>
                <c:ptCount val="3"/>
                <c:pt idx="0">
                  <c:v>2021</c:v>
                </c:pt>
                <c:pt idx="1">
                  <c:v>2020</c:v>
                </c:pt>
                <c:pt idx="2">
                  <c:v>2019</c:v>
                </c:pt>
              </c:numCache>
            </c:numRef>
          </c:cat>
          <c:val>
            <c:numRef>
              <c:f>'FIRM 06'!$B$119:$D$119</c:f>
              <c:numCache>
                <c:formatCode>General</c:formatCode>
                <c:ptCount val="3"/>
                <c:pt idx="0">
                  <c:v>10</c:v>
                </c:pt>
                <c:pt idx="1">
                  <c:v>10</c:v>
                </c:pt>
                <c:pt idx="2">
                  <c:v>10</c:v>
                </c:pt>
              </c:numCache>
            </c:numRef>
          </c:val>
          <c:smooth val="0"/>
        </c:ser>
        <c:ser>
          <c:idx val="22"/>
          <c:order val="22"/>
          <c:tx>
            <c:strRef>
              <c:f>'FIRM 06'!$A$123</c:f>
              <c:strCache>
                <c:ptCount val="1"/>
                <c:pt idx="0">
                  <c:v>Earning Per Share</c:v>
                </c:pt>
              </c:strCache>
            </c:strRef>
          </c:tx>
          <c:spPr>
            <a:ln w="22225" cap="rnd">
              <a:solidFill>
                <a:schemeClr val="accent5">
                  <a:lumMod val="80000"/>
                </a:schemeClr>
              </a:solidFill>
            </a:ln>
            <a:effectLst>
              <a:glow rad="139700">
                <a:schemeClr val="accent5">
                  <a:lumMod val="80000"/>
                  <a:satMod val="175000"/>
                  <a:alpha val="14000"/>
                </a:schemeClr>
              </a:glow>
            </a:effectLst>
          </c:spPr>
          <c:marker>
            <c:symbol val="none"/>
          </c:marker>
          <c:cat>
            <c:numRef>
              <c:f>'FIRM 06'!$B$100:$D$100</c:f>
              <c:numCache>
                <c:formatCode>General</c:formatCode>
                <c:ptCount val="3"/>
                <c:pt idx="0">
                  <c:v>2021</c:v>
                </c:pt>
                <c:pt idx="1">
                  <c:v>2020</c:v>
                </c:pt>
                <c:pt idx="2">
                  <c:v>2019</c:v>
                </c:pt>
              </c:numCache>
            </c:numRef>
          </c:cat>
          <c:val>
            <c:numRef>
              <c:f>'FIRM 06'!$B$123:$D$123</c:f>
              <c:numCache>
                <c:formatCode>General</c:formatCode>
                <c:ptCount val="3"/>
                <c:pt idx="0">
                  <c:v>11.538905502003962</c:v>
                </c:pt>
                <c:pt idx="1">
                  <c:v>-23.68164194660131</c:v>
                </c:pt>
                <c:pt idx="2">
                  <c:v>-20.832328164086576</c:v>
                </c:pt>
              </c:numCache>
            </c:numRef>
          </c:val>
          <c:smooth val="0"/>
        </c:ser>
        <c:dLbls>
          <c:showLegendKey val="0"/>
          <c:showVal val="0"/>
          <c:showCatName val="0"/>
          <c:showSerName val="0"/>
          <c:showPercent val="0"/>
          <c:showBubbleSize val="0"/>
        </c:dLbls>
        <c:smooth val="0"/>
        <c:axId val="396886984"/>
        <c:axId val="396890120"/>
        <c:extLst>
          <c:ext xmlns:c15="http://schemas.microsoft.com/office/drawing/2012/chart" uri="{02D57815-91ED-43cb-92C2-25804820EDAC}">
            <c15:filteredLineSeries>
              <c15:ser>
                <c:idx val="1"/>
                <c:order val="1"/>
                <c:tx>
                  <c:strRef>
                    <c:extLst>
                      <c:ext uri="{02D57815-91ED-43cb-92C2-25804820EDAC}">
                        <c15:formulaRef>
                          <c15:sqref>'FIRM 06'!$A$102</c15:sqref>
                        </c15:formulaRef>
                      </c:ext>
                    </c:extLst>
                    <c:strCache>
                      <c:ptCount val="1"/>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numRef>
                    <c:extLst>
                      <c:ext uri="{02D57815-91ED-43cb-92C2-25804820EDAC}">
                        <c15:formulaRef>
                          <c15:sqref>'FIRM 06'!$B$100:$D$100</c15:sqref>
                        </c15:formulaRef>
                      </c:ext>
                    </c:extLst>
                    <c:numCache>
                      <c:formatCode>General</c:formatCode>
                      <c:ptCount val="3"/>
                      <c:pt idx="0">
                        <c:v>2021</c:v>
                      </c:pt>
                      <c:pt idx="1">
                        <c:v>2020</c:v>
                      </c:pt>
                      <c:pt idx="2">
                        <c:v>2019</c:v>
                      </c:pt>
                    </c:numCache>
                  </c:numRef>
                </c:cat>
                <c:val>
                  <c:numRef>
                    <c:extLst>
                      <c:ext uri="{02D57815-91ED-43cb-92C2-25804820EDAC}">
                        <c15:formulaRef>
                          <c15:sqref>'FIRM 06'!$B$102:$D$102</c15:sqref>
                        </c15:formulaRef>
                      </c:ext>
                    </c:extLst>
                    <c:numCache>
                      <c:formatCode>General</c:formatCode>
                      <c:ptCount val="3"/>
                    </c:numCache>
                  </c:numRef>
                </c:val>
                <c:smooth val="0"/>
              </c15:ser>
            </c15:filteredLineSeries>
            <c15:filteredLineSeries>
              <c15:ser>
                <c:idx val="2"/>
                <c:order val="2"/>
                <c:tx>
                  <c:strRef>
                    <c:extLst xmlns:c15="http://schemas.microsoft.com/office/drawing/2012/chart">
                      <c:ext xmlns:c15="http://schemas.microsoft.com/office/drawing/2012/chart" uri="{02D57815-91ED-43cb-92C2-25804820EDAC}">
                        <c15:formulaRef>
                          <c15:sqref>'FIRM 06'!$A$103</c15:sqref>
                        </c15:formulaRef>
                      </c:ext>
                    </c:extLst>
                    <c:strCache>
                      <c:ptCount val="1"/>
                    </c:strCache>
                  </c:strRef>
                </c:tx>
                <c:spPr>
                  <a:ln w="22225" cap="rnd">
                    <a:solidFill>
                      <a:schemeClr val="accent3"/>
                    </a:solidFill>
                  </a:ln>
                  <a:effectLst>
                    <a:glow rad="139700">
                      <a:schemeClr val="accent3">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cat>
                  <c:numRef>
                    <c:extLst xmlns:c15="http://schemas.microsoft.com/office/drawing/2012/chart">
                      <c:ext xmlns:c15="http://schemas.microsoft.com/office/drawing/2012/chart" uri="{02D57815-91ED-43cb-92C2-25804820EDAC}">
                        <c15:formulaRef>
                          <c15:sqref>'FIRM 06'!$B$100:$D$100</c15:sqref>
                        </c15:formulaRef>
                      </c:ext>
                    </c:extLst>
                    <c:numCache>
                      <c:formatCode>General</c:formatCode>
                      <c:ptCount val="3"/>
                      <c:pt idx="0">
                        <c:v>2021</c:v>
                      </c:pt>
                      <c:pt idx="1">
                        <c:v>2020</c:v>
                      </c:pt>
                      <c:pt idx="2">
                        <c:v>2019</c:v>
                      </c:pt>
                    </c:numCache>
                  </c:numRef>
                </c:cat>
                <c:val>
                  <c:numRef>
                    <c:extLst xmlns:c15="http://schemas.microsoft.com/office/drawing/2012/chart">
                      <c:ext xmlns:c15="http://schemas.microsoft.com/office/drawing/2012/chart" uri="{02D57815-91ED-43cb-92C2-25804820EDAC}">
                        <c15:formulaRef>
                          <c15:sqref>'FIRM 06'!$B$103:$D$103</c15:sqref>
                        </c15:formulaRef>
                      </c:ext>
                    </c:extLst>
                    <c:numCache>
                      <c:formatCode>General</c:formatCode>
                      <c:ptCount val="3"/>
                    </c:numCache>
                  </c:numRef>
                </c:val>
                <c:smooth val="0"/>
              </c15:ser>
            </c15:filteredLineSeries>
            <c15:filteredLineSeries>
              <c15:ser>
                <c:idx val="4"/>
                <c:order val="4"/>
                <c:tx>
                  <c:strRef>
                    <c:extLst xmlns:c15="http://schemas.microsoft.com/office/drawing/2012/chart">
                      <c:ext xmlns:c15="http://schemas.microsoft.com/office/drawing/2012/chart" uri="{02D57815-91ED-43cb-92C2-25804820EDAC}">
                        <c15:formulaRef>
                          <c15:sqref>'FIRM 06'!$A$105</c15:sqref>
                        </c15:formulaRef>
                      </c:ext>
                    </c:extLst>
                    <c:strCache>
                      <c:ptCount val="1"/>
                    </c:strCache>
                  </c:strRef>
                </c:tx>
                <c:spPr>
                  <a:ln w="22225" cap="rnd">
                    <a:solidFill>
                      <a:schemeClr val="accent5"/>
                    </a:solidFill>
                  </a:ln>
                  <a:effectLst>
                    <a:glow rad="139700">
                      <a:schemeClr val="accent5">
                        <a:satMod val="175000"/>
                        <a:alpha val="14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cat>
                  <c:numRef>
                    <c:extLst xmlns:c15="http://schemas.microsoft.com/office/drawing/2012/chart">
                      <c:ext xmlns:c15="http://schemas.microsoft.com/office/drawing/2012/chart" uri="{02D57815-91ED-43cb-92C2-25804820EDAC}">
                        <c15:formulaRef>
                          <c15:sqref>'FIRM 06'!$B$100:$D$100</c15:sqref>
                        </c15:formulaRef>
                      </c:ext>
                    </c:extLst>
                    <c:numCache>
                      <c:formatCode>General</c:formatCode>
                      <c:ptCount val="3"/>
                      <c:pt idx="0">
                        <c:v>2021</c:v>
                      </c:pt>
                      <c:pt idx="1">
                        <c:v>2020</c:v>
                      </c:pt>
                      <c:pt idx="2">
                        <c:v>2019</c:v>
                      </c:pt>
                    </c:numCache>
                  </c:numRef>
                </c:cat>
                <c:val>
                  <c:numRef>
                    <c:extLst xmlns:c15="http://schemas.microsoft.com/office/drawing/2012/chart">
                      <c:ext xmlns:c15="http://schemas.microsoft.com/office/drawing/2012/chart" uri="{02D57815-91ED-43cb-92C2-25804820EDAC}">
                        <c15:formulaRef>
                          <c15:sqref>'FIRM 06'!$B$105:$D$105</c15:sqref>
                        </c15:formulaRef>
                      </c:ext>
                    </c:extLst>
                    <c:numCache>
                      <c:formatCode>General</c:formatCode>
                      <c:ptCount val="3"/>
                    </c:numCache>
                  </c:numRef>
                </c:val>
                <c:smooth val="0"/>
              </c15:ser>
            </c15:filteredLineSeries>
            <c15:filteredLineSeries>
              <c15:ser>
                <c:idx val="5"/>
                <c:order val="5"/>
                <c:tx>
                  <c:strRef>
                    <c:extLst xmlns:c15="http://schemas.microsoft.com/office/drawing/2012/chart">
                      <c:ext xmlns:c15="http://schemas.microsoft.com/office/drawing/2012/chart" uri="{02D57815-91ED-43cb-92C2-25804820EDAC}">
                        <c15:formulaRef>
                          <c15:sqref>'FIRM 06'!$A$106</c15:sqref>
                        </c15:formulaRef>
                      </c:ext>
                    </c:extLst>
                    <c:strCache>
                      <c:ptCount val="1"/>
                    </c:strCache>
                  </c:strRef>
                </c:tx>
                <c:spPr>
                  <a:ln w="22225" cap="rnd">
                    <a:solidFill>
                      <a:schemeClr val="accent6"/>
                    </a:solidFill>
                  </a:ln>
                  <a:effectLst>
                    <a:glow rad="139700">
                      <a:schemeClr val="accent6">
                        <a:satMod val="175000"/>
                        <a:alpha val="14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cat>
                  <c:numRef>
                    <c:extLst xmlns:c15="http://schemas.microsoft.com/office/drawing/2012/chart">
                      <c:ext xmlns:c15="http://schemas.microsoft.com/office/drawing/2012/chart" uri="{02D57815-91ED-43cb-92C2-25804820EDAC}">
                        <c15:formulaRef>
                          <c15:sqref>'FIRM 06'!$B$100:$D$100</c15:sqref>
                        </c15:formulaRef>
                      </c:ext>
                    </c:extLst>
                    <c:numCache>
                      <c:formatCode>General</c:formatCode>
                      <c:ptCount val="3"/>
                      <c:pt idx="0">
                        <c:v>2021</c:v>
                      </c:pt>
                      <c:pt idx="1">
                        <c:v>2020</c:v>
                      </c:pt>
                      <c:pt idx="2">
                        <c:v>2019</c:v>
                      </c:pt>
                    </c:numCache>
                  </c:numRef>
                </c:cat>
                <c:val>
                  <c:numRef>
                    <c:extLst xmlns:c15="http://schemas.microsoft.com/office/drawing/2012/chart">
                      <c:ext xmlns:c15="http://schemas.microsoft.com/office/drawing/2012/chart" uri="{02D57815-91ED-43cb-92C2-25804820EDAC}">
                        <c15:formulaRef>
                          <c15:sqref>'FIRM 06'!$B$106:$D$106</c15:sqref>
                        </c15:formulaRef>
                      </c:ext>
                    </c:extLst>
                    <c:numCache>
                      <c:formatCode>General</c:formatCode>
                      <c:ptCount val="3"/>
                    </c:numCache>
                  </c:numRef>
                </c:val>
                <c:smooth val="0"/>
              </c15:ser>
            </c15:filteredLineSeries>
            <c15:filteredLineSeries>
              <c15:ser>
                <c:idx val="7"/>
                <c:order val="7"/>
                <c:tx>
                  <c:strRef>
                    <c:extLst xmlns:c15="http://schemas.microsoft.com/office/drawing/2012/chart">
                      <c:ext xmlns:c15="http://schemas.microsoft.com/office/drawing/2012/chart" uri="{02D57815-91ED-43cb-92C2-25804820EDAC}">
                        <c15:formulaRef>
                          <c15:sqref>'FIRM 06'!$A$108</c15:sqref>
                        </c15:formulaRef>
                      </c:ext>
                    </c:extLst>
                    <c:strCache>
                      <c:ptCount val="1"/>
                    </c:strCache>
                  </c:strRef>
                </c:tx>
                <c:spPr>
                  <a:ln w="22225" cap="rnd">
                    <a:solidFill>
                      <a:schemeClr val="accent2">
                        <a:lumMod val="60000"/>
                      </a:schemeClr>
                    </a:solidFill>
                  </a:ln>
                  <a:effectLst>
                    <a:glow rad="139700">
                      <a:schemeClr val="accent2">
                        <a:lumMod val="60000"/>
                        <a:satMod val="175000"/>
                        <a:alpha val="14000"/>
                      </a:schemeClr>
                    </a:glow>
                  </a:effectLst>
                </c:spPr>
                <c:marker>
                  <c:symbol val="circle"/>
                  <c:size val="4"/>
                  <c:spPr>
                    <a:solidFill>
                      <a:schemeClr val="accent2">
                        <a:lumMod val="60000"/>
                        <a:lumMod val="60000"/>
                        <a:lumOff val="40000"/>
                      </a:schemeClr>
                    </a:solidFill>
                    <a:ln>
                      <a:noFill/>
                    </a:ln>
                    <a:effectLst>
                      <a:glow rad="63500">
                        <a:schemeClr val="accent2">
                          <a:lumMod val="60000"/>
                          <a:satMod val="175000"/>
                          <a:alpha val="25000"/>
                        </a:schemeClr>
                      </a:glow>
                    </a:effectLst>
                  </c:spPr>
                </c:marker>
                <c:cat>
                  <c:numRef>
                    <c:extLst xmlns:c15="http://schemas.microsoft.com/office/drawing/2012/chart">
                      <c:ext xmlns:c15="http://schemas.microsoft.com/office/drawing/2012/chart" uri="{02D57815-91ED-43cb-92C2-25804820EDAC}">
                        <c15:formulaRef>
                          <c15:sqref>'FIRM 06'!$B$100:$D$100</c15:sqref>
                        </c15:formulaRef>
                      </c:ext>
                    </c:extLst>
                    <c:numCache>
                      <c:formatCode>General</c:formatCode>
                      <c:ptCount val="3"/>
                      <c:pt idx="0">
                        <c:v>2021</c:v>
                      </c:pt>
                      <c:pt idx="1">
                        <c:v>2020</c:v>
                      </c:pt>
                      <c:pt idx="2">
                        <c:v>2019</c:v>
                      </c:pt>
                    </c:numCache>
                  </c:numRef>
                </c:cat>
                <c:val>
                  <c:numRef>
                    <c:extLst xmlns:c15="http://schemas.microsoft.com/office/drawing/2012/chart">
                      <c:ext xmlns:c15="http://schemas.microsoft.com/office/drawing/2012/chart" uri="{02D57815-91ED-43cb-92C2-25804820EDAC}">
                        <c15:formulaRef>
                          <c15:sqref>'FIRM 06'!$B$108:$D$108</c15:sqref>
                        </c15:formulaRef>
                      </c:ext>
                    </c:extLst>
                    <c:numCache>
                      <c:formatCode>General</c:formatCode>
                      <c:ptCount val="3"/>
                    </c:numCache>
                  </c:numRef>
                </c:val>
                <c:smooth val="0"/>
              </c15:ser>
            </c15:filteredLineSeries>
            <c15:filteredLineSeries>
              <c15:ser>
                <c:idx val="8"/>
                <c:order val="8"/>
                <c:tx>
                  <c:strRef>
                    <c:extLst xmlns:c15="http://schemas.microsoft.com/office/drawing/2012/chart">
                      <c:ext xmlns:c15="http://schemas.microsoft.com/office/drawing/2012/chart" uri="{02D57815-91ED-43cb-92C2-25804820EDAC}">
                        <c15:formulaRef>
                          <c15:sqref>'FIRM 06'!$A$109</c15:sqref>
                        </c15:formulaRef>
                      </c:ext>
                    </c:extLst>
                    <c:strCache>
                      <c:ptCount val="1"/>
                    </c:strCache>
                  </c:strRef>
                </c:tx>
                <c:spPr>
                  <a:ln w="22225" cap="rnd">
                    <a:solidFill>
                      <a:schemeClr val="accent3">
                        <a:lumMod val="60000"/>
                      </a:schemeClr>
                    </a:solidFill>
                  </a:ln>
                  <a:effectLst>
                    <a:glow rad="139700">
                      <a:schemeClr val="accent3">
                        <a:lumMod val="60000"/>
                        <a:satMod val="175000"/>
                        <a:alpha val="14000"/>
                      </a:schemeClr>
                    </a:glow>
                  </a:effectLst>
                </c:spPr>
                <c:marker>
                  <c:symbol val="circle"/>
                  <c:size val="4"/>
                  <c:spPr>
                    <a:solidFill>
                      <a:schemeClr val="accent3">
                        <a:lumMod val="60000"/>
                        <a:lumMod val="60000"/>
                        <a:lumOff val="40000"/>
                      </a:schemeClr>
                    </a:solidFill>
                    <a:ln>
                      <a:noFill/>
                    </a:ln>
                    <a:effectLst>
                      <a:glow rad="63500">
                        <a:schemeClr val="accent3">
                          <a:lumMod val="60000"/>
                          <a:satMod val="175000"/>
                          <a:alpha val="25000"/>
                        </a:schemeClr>
                      </a:glow>
                    </a:effectLst>
                  </c:spPr>
                </c:marker>
                <c:cat>
                  <c:numRef>
                    <c:extLst xmlns:c15="http://schemas.microsoft.com/office/drawing/2012/chart">
                      <c:ext xmlns:c15="http://schemas.microsoft.com/office/drawing/2012/chart" uri="{02D57815-91ED-43cb-92C2-25804820EDAC}">
                        <c15:formulaRef>
                          <c15:sqref>'FIRM 06'!$B$100:$D$100</c15:sqref>
                        </c15:formulaRef>
                      </c:ext>
                    </c:extLst>
                    <c:numCache>
                      <c:formatCode>General</c:formatCode>
                      <c:ptCount val="3"/>
                      <c:pt idx="0">
                        <c:v>2021</c:v>
                      </c:pt>
                      <c:pt idx="1">
                        <c:v>2020</c:v>
                      </c:pt>
                      <c:pt idx="2">
                        <c:v>2019</c:v>
                      </c:pt>
                    </c:numCache>
                  </c:numRef>
                </c:cat>
                <c:val>
                  <c:numRef>
                    <c:extLst xmlns:c15="http://schemas.microsoft.com/office/drawing/2012/chart">
                      <c:ext xmlns:c15="http://schemas.microsoft.com/office/drawing/2012/chart" uri="{02D57815-91ED-43cb-92C2-25804820EDAC}">
                        <c15:formulaRef>
                          <c15:sqref>'FIRM 06'!$B$109:$D$109</c15:sqref>
                        </c15:formulaRef>
                      </c:ext>
                    </c:extLst>
                    <c:numCache>
                      <c:formatCode>General</c:formatCode>
                      <c:ptCount val="3"/>
                    </c:numCache>
                  </c:numRef>
                </c:val>
                <c:smooth val="0"/>
              </c15:ser>
            </c15:filteredLineSeries>
            <c15:filteredLineSeries>
              <c15:ser>
                <c:idx val="10"/>
                <c:order val="10"/>
                <c:tx>
                  <c:strRef>
                    <c:extLst xmlns:c15="http://schemas.microsoft.com/office/drawing/2012/chart">
                      <c:ext xmlns:c15="http://schemas.microsoft.com/office/drawing/2012/chart" uri="{02D57815-91ED-43cb-92C2-25804820EDAC}">
                        <c15:formulaRef>
                          <c15:sqref>'FIRM 06'!$A$111</c15:sqref>
                        </c15:formulaRef>
                      </c:ext>
                    </c:extLst>
                    <c:strCache>
                      <c:ptCount val="1"/>
                    </c:strCache>
                  </c:strRef>
                </c:tx>
                <c:spPr>
                  <a:ln w="22225" cap="rnd">
                    <a:solidFill>
                      <a:schemeClr val="accent5">
                        <a:lumMod val="60000"/>
                      </a:schemeClr>
                    </a:solidFill>
                  </a:ln>
                  <a:effectLst>
                    <a:glow rad="139700">
                      <a:schemeClr val="accent5">
                        <a:lumMod val="60000"/>
                        <a:satMod val="175000"/>
                        <a:alpha val="14000"/>
                      </a:schemeClr>
                    </a:glow>
                  </a:effectLst>
                </c:spPr>
                <c:marker>
                  <c:symbol val="circle"/>
                  <c:size val="4"/>
                  <c:spPr>
                    <a:solidFill>
                      <a:schemeClr val="accent5">
                        <a:lumMod val="60000"/>
                        <a:lumMod val="60000"/>
                        <a:lumOff val="40000"/>
                      </a:schemeClr>
                    </a:solidFill>
                    <a:ln>
                      <a:noFill/>
                    </a:ln>
                    <a:effectLst>
                      <a:glow rad="63500">
                        <a:schemeClr val="accent5">
                          <a:lumMod val="60000"/>
                          <a:satMod val="175000"/>
                          <a:alpha val="25000"/>
                        </a:schemeClr>
                      </a:glow>
                    </a:effectLst>
                  </c:spPr>
                </c:marker>
                <c:cat>
                  <c:numRef>
                    <c:extLst xmlns:c15="http://schemas.microsoft.com/office/drawing/2012/chart">
                      <c:ext xmlns:c15="http://schemas.microsoft.com/office/drawing/2012/chart" uri="{02D57815-91ED-43cb-92C2-25804820EDAC}">
                        <c15:formulaRef>
                          <c15:sqref>'FIRM 06'!$B$100:$D$100</c15:sqref>
                        </c15:formulaRef>
                      </c:ext>
                    </c:extLst>
                    <c:numCache>
                      <c:formatCode>General</c:formatCode>
                      <c:ptCount val="3"/>
                      <c:pt idx="0">
                        <c:v>2021</c:v>
                      </c:pt>
                      <c:pt idx="1">
                        <c:v>2020</c:v>
                      </c:pt>
                      <c:pt idx="2">
                        <c:v>2019</c:v>
                      </c:pt>
                    </c:numCache>
                  </c:numRef>
                </c:cat>
                <c:val>
                  <c:numRef>
                    <c:extLst xmlns:c15="http://schemas.microsoft.com/office/drawing/2012/chart">
                      <c:ext xmlns:c15="http://schemas.microsoft.com/office/drawing/2012/chart" uri="{02D57815-91ED-43cb-92C2-25804820EDAC}">
                        <c15:formulaRef>
                          <c15:sqref>'FIRM 06'!$B$111:$D$111</c15:sqref>
                        </c15:formulaRef>
                      </c:ext>
                    </c:extLst>
                    <c:numCache>
                      <c:formatCode>General</c:formatCode>
                      <c:ptCount val="3"/>
                    </c:numCache>
                  </c:numRef>
                </c:val>
                <c:smooth val="0"/>
              </c15:ser>
            </c15:filteredLineSeries>
            <c15:filteredLineSeries>
              <c15:ser>
                <c:idx val="11"/>
                <c:order val="11"/>
                <c:tx>
                  <c:strRef>
                    <c:extLst xmlns:c15="http://schemas.microsoft.com/office/drawing/2012/chart">
                      <c:ext xmlns:c15="http://schemas.microsoft.com/office/drawing/2012/chart" uri="{02D57815-91ED-43cb-92C2-25804820EDAC}">
                        <c15:formulaRef>
                          <c15:sqref>'FIRM 06'!$A$112</c15:sqref>
                        </c15:formulaRef>
                      </c:ext>
                    </c:extLst>
                    <c:strCache>
                      <c:ptCount val="1"/>
                    </c:strCache>
                  </c:strRef>
                </c:tx>
                <c:spPr>
                  <a:ln w="22225" cap="rnd">
                    <a:solidFill>
                      <a:schemeClr val="accent6">
                        <a:lumMod val="60000"/>
                      </a:schemeClr>
                    </a:solidFill>
                  </a:ln>
                  <a:effectLst>
                    <a:glow rad="139700">
                      <a:schemeClr val="accent6">
                        <a:lumMod val="60000"/>
                        <a:satMod val="175000"/>
                        <a:alpha val="14000"/>
                      </a:schemeClr>
                    </a:glow>
                  </a:effectLst>
                </c:spPr>
                <c:marker>
                  <c:symbol val="circle"/>
                  <c:size val="4"/>
                  <c:spPr>
                    <a:solidFill>
                      <a:schemeClr val="accent6">
                        <a:lumMod val="60000"/>
                        <a:lumMod val="60000"/>
                        <a:lumOff val="40000"/>
                      </a:schemeClr>
                    </a:solidFill>
                    <a:ln>
                      <a:noFill/>
                    </a:ln>
                    <a:effectLst>
                      <a:glow rad="63500">
                        <a:schemeClr val="accent6">
                          <a:lumMod val="60000"/>
                          <a:satMod val="175000"/>
                          <a:alpha val="25000"/>
                        </a:schemeClr>
                      </a:glow>
                    </a:effectLst>
                  </c:spPr>
                </c:marker>
                <c:cat>
                  <c:numRef>
                    <c:extLst xmlns:c15="http://schemas.microsoft.com/office/drawing/2012/chart">
                      <c:ext xmlns:c15="http://schemas.microsoft.com/office/drawing/2012/chart" uri="{02D57815-91ED-43cb-92C2-25804820EDAC}">
                        <c15:formulaRef>
                          <c15:sqref>'FIRM 06'!$B$100:$D$100</c15:sqref>
                        </c15:formulaRef>
                      </c:ext>
                    </c:extLst>
                    <c:numCache>
                      <c:formatCode>General</c:formatCode>
                      <c:ptCount val="3"/>
                      <c:pt idx="0">
                        <c:v>2021</c:v>
                      </c:pt>
                      <c:pt idx="1">
                        <c:v>2020</c:v>
                      </c:pt>
                      <c:pt idx="2">
                        <c:v>2019</c:v>
                      </c:pt>
                    </c:numCache>
                  </c:numRef>
                </c:cat>
                <c:val>
                  <c:numRef>
                    <c:extLst xmlns:c15="http://schemas.microsoft.com/office/drawing/2012/chart">
                      <c:ext xmlns:c15="http://schemas.microsoft.com/office/drawing/2012/chart" uri="{02D57815-91ED-43cb-92C2-25804820EDAC}">
                        <c15:formulaRef>
                          <c15:sqref>'FIRM 06'!$B$112:$D$112</c15:sqref>
                        </c15:formulaRef>
                      </c:ext>
                    </c:extLst>
                    <c:numCache>
                      <c:formatCode>General</c:formatCode>
                      <c:ptCount val="3"/>
                    </c:numCache>
                  </c:numRef>
                </c:val>
                <c:smooth val="0"/>
              </c15:ser>
            </c15:filteredLineSeries>
            <c15:filteredLineSeries>
              <c15:ser>
                <c:idx val="13"/>
                <c:order val="13"/>
                <c:tx>
                  <c:strRef>
                    <c:extLst xmlns:c15="http://schemas.microsoft.com/office/drawing/2012/chart">
                      <c:ext xmlns:c15="http://schemas.microsoft.com/office/drawing/2012/chart" uri="{02D57815-91ED-43cb-92C2-25804820EDAC}">
                        <c15:formulaRef>
                          <c15:sqref>'FIRM 06'!$A$114</c15:sqref>
                        </c15:formulaRef>
                      </c:ext>
                    </c:extLst>
                    <c:strCache>
                      <c:ptCount val="1"/>
                    </c:strCache>
                  </c:strRef>
                </c:tx>
                <c:spPr>
                  <a:ln w="22225" cap="rnd">
                    <a:solidFill>
                      <a:schemeClr val="accent2">
                        <a:lumMod val="80000"/>
                        <a:lumOff val="20000"/>
                      </a:schemeClr>
                    </a:solidFill>
                  </a:ln>
                  <a:effectLst>
                    <a:glow rad="139700">
                      <a:schemeClr val="accent2">
                        <a:lumMod val="80000"/>
                        <a:lumOff val="20000"/>
                        <a:satMod val="175000"/>
                        <a:alpha val="14000"/>
                      </a:schemeClr>
                    </a:glow>
                  </a:effectLst>
                </c:spPr>
                <c:marker>
                  <c:symbol val="circle"/>
                  <c:size val="4"/>
                  <c:spPr>
                    <a:solidFill>
                      <a:schemeClr val="accent2">
                        <a:lumMod val="80000"/>
                        <a:lumOff val="20000"/>
                        <a:lumMod val="60000"/>
                        <a:lumOff val="40000"/>
                      </a:schemeClr>
                    </a:solidFill>
                    <a:ln>
                      <a:noFill/>
                    </a:ln>
                    <a:effectLst>
                      <a:glow rad="63500">
                        <a:schemeClr val="accent2">
                          <a:lumMod val="80000"/>
                          <a:lumOff val="20000"/>
                          <a:satMod val="175000"/>
                          <a:alpha val="25000"/>
                        </a:schemeClr>
                      </a:glow>
                    </a:effectLst>
                  </c:spPr>
                </c:marker>
                <c:cat>
                  <c:numRef>
                    <c:extLst xmlns:c15="http://schemas.microsoft.com/office/drawing/2012/chart">
                      <c:ext xmlns:c15="http://schemas.microsoft.com/office/drawing/2012/chart" uri="{02D57815-91ED-43cb-92C2-25804820EDAC}">
                        <c15:formulaRef>
                          <c15:sqref>'FIRM 06'!$B$100:$D$100</c15:sqref>
                        </c15:formulaRef>
                      </c:ext>
                    </c:extLst>
                    <c:numCache>
                      <c:formatCode>General</c:formatCode>
                      <c:ptCount val="3"/>
                      <c:pt idx="0">
                        <c:v>2021</c:v>
                      </c:pt>
                      <c:pt idx="1">
                        <c:v>2020</c:v>
                      </c:pt>
                      <c:pt idx="2">
                        <c:v>2019</c:v>
                      </c:pt>
                    </c:numCache>
                  </c:numRef>
                </c:cat>
                <c:val>
                  <c:numRef>
                    <c:extLst xmlns:c15="http://schemas.microsoft.com/office/drawing/2012/chart">
                      <c:ext xmlns:c15="http://schemas.microsoft.com/office/drawing/2012/chart" uri="{02D57815-91ED-43cb-92C2-25804820EDAC}">
                        <c15:formulaRef>
                          <c15:sqref>'FIRM 06'!$B$114:$D$114</c15:sqref>
                        </c15:formulaRef>
                      </c:ext>
                    </c:extLst>
                    <c:numCache>
                      <c:formatCode>General</c:formatCode>
                      <c:ptCount val="3"/>
                    </c:numCache>
                  </c:numRef>
                </c:val>
                <c:smooth val="0"/>
              </c15:ser>
            </c15:filteredLineSeries>
            <c15:filteredLineSeries>
              <c15:ser>
                <c:idx val="14"/>
                <c:order val="14"/>
                <c:tx>
                  <c:strRef>
                    <c:extLst xmlns:c15="http://schemas.microsoft.com/office/drawing/2012/chart">
                      <c:ext xmlns:c15="http://schemas.microsoft.com/office/drawing/2012/chart" uri="{02D57815-91ED-43cb-92C2-25804820EDAC}">
                        <c15:formulaRef>
                          <c15:sqref>'FIRM 06'!$A$115</c15:sqref>
                        </c15:formulaRef>
                      </c:ext>
                    </c:extLst>
                    <c:strCache>
                      <c:ptCount val="1"/>
                    </c:strCache>
                  </c:strRef>
                </c:tx>
                <c:spPr>
                  <a:ln w="22225" cap="rnd">
                    <a:solidFill>
                      <a:schemeClr val="accent3">
                        <a:lumMod val="80000"/>
                        <a:lumOff val="20000"/>
                      </a:schemeClr>
                    </a:solidFill>
                  </a:ln>
                  <a:effectLst>
                    <a:glow rad="139700">
                      <a:schemeClr val="accent3">
                        <a:lumMod val="80000"/>
                        <a:lumOff val="20000"/>
                        <a:satMod val="175000"/>
                        <a:alpha val="14000"/>
                      </a:schemeClr>
                    </a:glow>
                  </a:effectLst>
                </c:spPr>
                <c:marker>
                  <c:symbol val="circle"/>
                  <c:size val="4"/>
                  <c:spPr>
                    <a:solidFill>
                      <a:schemeClr val="accent3">
                        <a:lumMod val="80000"/>
                        <a:lumOff val="20000"/>
                        <a:lumMod val="60000"/>
                        <a:lumOff val="40000"/>
                      </a:schemeClr>
                    </a:solidFill>
                    <a:ln>
                      <a:noFill/>
                    </a:ln>
                    <a:effectLst>
                      <a:glow rad="63500">
                        <a:schemeClr val="accent3">
                          <a:lumMod val="80000"/>
                          <a:lumOff val="20000"/>
                          <a:satMod val="175000"/>
                          <a:alpha val="25000"/>
                        </a:schemeClr>
                      </a:glow>
                    </a:effectLst>
                  </c:spPr>
                </c:marker>
                <c:cat>
                  <c:numRef>
                    <c:extLst xmlns:c15="http://schemas.microsoft.com/office/drawing/2012/chart">
                      <c:ext xmlns:c15="http://schemas.microsoft.com/office/drawing/2012/chart" uri="{02D57815-91ED-43cb-92C2-25804820EDAC}">
                        <c15:formulaRef>
                          <c15:sqref>'FIRM 06'!$B$100:$D$100</c15:sqref>
                        </c15:formulaRef>
                      </c:ext>
                    </c:extLst>
                    <c:numCache>
                      <c:formatCode>General</c:formatCode>
                      <c:ptCount val="3"/>
                      <c:pt idx="0">
                        <c:v>2021</c:v>
                      </c:pt>
                      <c:pt idx="1">
                        <c:v>2020</c:v>
                      </c:pt>
                      <c:pt idx="2">
                        <c:v>2019</c:v>
                      </c:pt>
                    </c:numCache>
                  </c:numRef>
                </c:cat>
                <c:val>
                  <c:numRef>
                    <c:extLst xmlns:c15="http://schemas.microsoft.com/office/drawing/2012/chart">
                      <c:ext xmlns:c15="http://schemas.microsoft.com/office/drawing/2012/chart" uri="{02D57815-91ED-43cb-92C2-25804820EDAC}">
                        <c15:formulaRef>
                          <c15:sqref>'FIRM 06'!$B$115:$D$115</c15:sqref>
                        </c15:formulaRef>
                      </c:ext>
                    </c:extLst>
                    <c:numCache>
                      <c:formatCode>General</c:formatCode>
                      <c:ptCount val="3"/>
                    </c:numCache>
                  </c:numRef>
                </c:val>
                <c:smooth val="0"/>
              </c15:ser>
            </c15:filteredLineSeries>
            <c15:filteredLineSeries>
              <c15:ser>
                <c:idx val="16"/>
                <c:order val="16"/>
                <c:tx>
                  <c:strRef>
                    <c:extLst xmlns:c15="http://schemas.microsoft.com/office/drawing/2012/chart">
                      <c:ext xmlns:c15="http://schemas.microsoft.com/office/drawing/2012/chart" uri="{02D57815-91ED-43cb-92C2-25804820EDAC}">
                        <c15:formulaRef>
                          <c15:sqref>'FIRM 06'!$A$117</c15:sqref>
                        </c15:formulaRef>
                      </c:ext>
                    </c:extLst>
                    <c:strCache>
                      <c:ptCount val="1"/>
                    </c:strCache>
                  </c:strRef>
                </c:tx>
                <c:spPr>
                  <a:ln w="22225" cap="rnd">
                    <a:solidFill>
                      <a:schemeClr val="accent5">
                        <a:lumMod val="80000"/>
                        <a:lumOff val="20000"/>
                      </a:schemeClr>
                    </a:solidFill>
                  </a:ln>
                  <a:effectLst>
                    <a:glow rad="139700">
                      <a:schemeClr val="accent5">
                        <a:lumMod val="80000"/>
                        <a:lumOff val="20000"/>
                        <a:satMod val="175000"/>
                        <a:alpha val="14000"/>
                      </a:schemeClr>
                    </a:glow>
                  </a:effectLst>
                </c:spPr>
                <c:marker>
                  <c:symbol val="circle"/>
                  <c:size val="4"/>
                  <c:spPr>
                    <a:solidFill>
                      <a:schemeClr val="accent5">
                        <a:lumMod val="80000"/>
                        <a:lumOff val="20000"/>
                        <a:lumMod val="60000"/>
                        <a:lumOff val="40000"/>
                      </a:schemeClr>
                    </a:solidFill>
                    <a:ln>
                      <a:noFill/>
                    </a:ln>
                    <a:effectLst>
                      <a:glow rad="63500">
                        <a:schemeClr val="accent5">
                          <a:lumMod val="80000"/>
                          <a:lumOff val="20000"/>
                          <a:satMod val="175000"/>
                          <a:alpha val="25000"/>
                        </a:schemeClr>
                      </a:glow>
                    </a:effectLst>
                  </c:spPr>
                </c:marker>
                <c:cat>
                  <c:numRef>
                    <c:extLst xmlns:c15="http://schemas.microsoft.com/office/drawing/2012/chart">
                      <c:ext xmlns:c15="http://schemas.microsoft.com/office/drawing/2012/chart" uri="{02D57815-91ED-43cb-92C2-25804820EDAC}">
                        <c15:formulaRef>
                          <c15:sqref>'FIRM 06'!$B$100:$D$100</c15:sqref>
                        </c15:formulaRef>
                      </c:ext>
                    </c:extLst>
                    <c:numCache>
                      <c:formatCode>General</c:formatCode>
                      <c:ptCount val="3"/>
                      <c:pt idx="0">
                        <c:v>2021</c:v>
                      </c:pt>
                      <c:pt idx="1">
                        <c:v>2020</c:v>
                      </c:pt>
                      <c:pt idx="2">
                        <c:v>2019</c:v>
                      </c:pt>
                    </c:numCache>
                  </c:numRef>
                </c:cat>
                <c:val>
                  <c:numRef>
                    <c:extLst xmlns:c15="http://schemas.microsoft.com/office/drawing/2012/chart">
                      <c:ext xmlns:c15="http://schemas.microsoft.com/office/drawing/2012/chart" uri="{02D57815-91ED-43cb-92C2-25804820EDAC}">
                        <c15:formulaRef>
                          <c15:sqref>'FIRM 06'!$B$117:$D$117</c15:sqref>
                        </c15:formulaRef>
                      </c:ext>
                    </c:extLst>
                    <c:numCache>
                      <c:formatCode>General</c:formatCode>
                      <c:ptCount val="3"/>
                    </c:numCache>
                  </c:numRef>
                </c:val>
                <c:smooth val="0"/>
              </c15:ser>
            </c15:filteredLineSeries>
            <c15:filteredLineSeries>
              <c15:ser>
                <c:idx val="17"/>
                <c:order val="17"/>
                <c:tx>
                  <c:strRef>
                    <c:extLst xmlns:c15="http://schemas.microsoft.com/office/drawing/2012/chart">
                      <c:ext xmlns:c15="http://schemas.microsoft.com/office/drawing/2012/chart" uri="{02D57815-91ED-43cb-92C2-25804820EDAC}">
                        <c15:formulaRef>
                          <c15:sqref>'FIRM 06'!$A$118</c15:sqref>
                        </c15:formulaRef>
                      </c:ext>
                    </c:extLst>
                    <c:strCache>
                      <c:ptCount val="1"/>
                    </c:strCache>
                  </c:strRef>
                </c:tx>
                <c:spPr>
                  <a:ln w="22225" cap="rnd">
                    <a:solidFill>
                      <a:schemeClr val="accent6">
                        <a:lumMod val="80000"/>
                        <a:lumOff val="20000"/>
                      </a:schemeClr>
                    </a:solidFill>
                  </a:ln>
                  <a:effectLst>
                    <a:glow rad="139700">
                      <a:schemeClr val="accent6">
                        <a:lumMod val="80000"/>
                        <a:lumOff val="20000"/>
                        <a:satMod val="175000"/>
                        <a:alpha val="14000"/>
                      </a:schemeClr>
                    </a:glow>
                  </a:effectLst>
                </c:spPr>
                <c:marker>
                  <c:symbol val="circle"/>
                  <c:size val="4"/>
                  <c:spPr>
                    <a:solidFill>
                      <a:schemeClr val="accent6">
                        <a:lumMod val="80000"/>
                        <a:lumOff val="20000"/>
                        <a:lumMod val="60000"/>
                        <a:lumOff val="40000"/>
                      </a:schemeClr>
                    </a:solidFill>
                    <a:ln>
                      <a:noFill/>
                    </a:ln>
                    <a:effectLst>
                      <a:glow rad="63500">
                        <a:schemeClr val="accent6">
                          <a:lumMod val="80000"/>
                          <a:lumOff val="20000"/>
                          <a:satMod val="175000"/>
                          <a:alpha val="25000"/>
                        </a:schemeClr>
                      </a:glow>
                    </a:effectLst>
                  </c:spPr>
                </c:marker>
                <c:cat>
                  <c:numRef>
                    <c:extLst xmlns:c15="http://schemas.microsoft.com/office/drawing/2012/chart">
                      <c:ext xmlns:c15="http://schemas.microsoft.com/office/drawing/2012/chart" uri="{02D57815-91ED-43cb-92C2-25804820EDAC}">
                        <c15:formulaRef>
                          <c15:sqref>'FIRM 06'!$B$100:$D$100</c15:sqref>
                        </c15:formulaRef>
                      </c:ext>
                    </c:extLst>
                    <c:numCache>
                      <c:formatCode>General</c:formatCode>
                      <c:ptCount val="3"/>
                      <c:pt idx="0">
                        <c:v>2021</c:v>
                      </c:pt>
                      <c:pt idx="1">
                        <c:v>2020</c:v>
                      </c:pt>
                      <c:pt idx="2">
                        <c:v>2019</c:v>
                      </c:pt>
                    </c:numCache>
                  </c:numRef>
                </c:cat>
                <c:val>
                  <c:numRef>
                    <c:extLst xmlns:c15="http://schemas.microsoft.com/office/drawing/2012/chart">
                      <c:ext xmlns:c15="http://schemas.microsoft.com/office/drawing/2012/chart" uri="{02D57815-91ED-43cb-92C2-25804820EDAC}">
                        <c15:formulaRef>
                          <c15:sqref>'FIRM 06'!$B$118:$D$118</c15:sqref>
                        </c15:formulaRef>
                      </c:ext>
                    </c:extLst>
                    <c:numCache>
                      <c:formatCode>General</c:formatCode>
                      <c:ptCount val="3"/>
                    </c:numCache>
                  </c:numRef>
                </c:val>
                <c:smooth val="0"/>
              </c15:ser>
            </c15:filteredLineSeries>
            <c15:filteredLineSeries>
              <c15:ser>
                <c:idx val="19"/>
                <c:order val="19"/>
                <c:tx>
                  <c:strRef>
                    <c:extLst xmlns:c15="http://schemas.microsoft.com/office/drawing/2012/chart">
                      <c:ext xmlns:c15="http://schemas.microsoft.com/office/drawing/2012/chart" uri="{02D57815-91ED-43cb-92C2-25804820EDAC}">
                        <c15:formulaRef>
                          <c15:sqref>'FIRM 06'!$A$120</c15:sqref>
                        </c15:formulaRef>
                      </c:ext>
                    </c:extLst>
                    <c:strCache>
                      <c:ptCount val="1"/>
                    </c:strCache>
                  </c:strRef>
                </c:tx>
                <c:spPr>
                  <a:ln w="22225" cap="rnd">
                    <a:solidFill>
                      <a:schemeClr val="accent2">
                        <a:lumMod val="80000"/>
                      </a:schemeClr>
                    </a:solidFill>
                  </a:ln>
                  <a:effectLst>
                    <a:glow rad="139700">
                      <a:schemeClr val="accent2">
                        <a:lumMod val="80000"/>
                        <a:satMod val="175000"/>
                        <a:alpha val="14000"/>
                      </a:schemeClr>
                    </a:glow>
                  </a:effectLst>
                </c:spPr>
                <c:marker>
                  <c:symbol val="circle"/>
                  <c:size val="4"/>
                  <c:spPr>
                    <a:solidFill>
                      <a:schemeClr val="accent2">
                        <a:lumMod val="80000"/>
                        <a:lumMod val="60000"/>
                        <a:lumOff val="40000"/>
                      </a:schemeClr>
                    </a:solidFill>
                    <a:ln>
                      <a:noFill/>
                    </a:ln>
                    <a:effectLst>
                      <a:glow rad="63500">
                        <a:schemeClr val="accent2">
                          <a:lumMod val="80000"/>
                          <a:satMod val="175000"/>
                          <a:alpha val="25000"/>
                        </a:schemeClr>
                      </a:glow>
                    </a:effectLst>
                  </c:spPr>
                </c:marker>
                <c:cat>
                  <c:numRef>
                    <c:extLst xmlns:c15="http://schemas.microsoft.com/office/drawing/2012/chart">
                      <c:ext xmlns:c15="http://schemas.microsoft.com/office/drawing/2012/chart" uri="{02D57815-91ED-43cb-92C2-25804820EDAC}">
                        <c15:formulaRef>
                          <c15:sqref>'FIRM 06'!$B$100:$D$100</c15:sqref>
                        </c15:formulaRef>
                      </c:ext>
                    </c:extLst>
                    <c:numCache>
                      <c:formatCode>General</c:formatCode>
                      <c:ptCount val="3"/>
                      <c:pt idx="0">
                        <c:v>2021</c:v>
                      </c:pt>
                      <c:pt idx="1">
                        <c:v>2020</c:v>
                      </c:pt>
                      <c:pt idx="2">
                        <c:v>2019</c:v>
                      </c:pt>
                    </c:numCache>
                  </c:numRef>
                </c:cat>
                <c:val>
                  <c:numRef>
                    <c:extLst xmlns:c15="http://schemas.microsoft.com/office/drawing/2012/chart">
                      <c:ext xmlns:c15="http://schemas.microsoft.com/office/drawing/2012/chart" uri="{02D57815-91ED-43cb-92C2-25804820EDAC}">
                        <c15:formulaRef>
                          <c15:sqref>'FIRM 06'!$B$120:$D$120</c15:sqref>
                        </c15:formulaRef>
                      </c:ext>
                    </c:extLst>
                    <c:numCache>
                      <c:formatCode>General</c:formatCode>
                      <c:ptCount val="3"/>
                    </c:numCache>
                  </c:numRef>
                </c:val>
                <c:smooth val="0"/>
              </c15:ser>
            </c15:filteredLineSeries>
            <c15:filteredLineSeries>
              <c15:ser>
                <c:idx val="20"/>
                <c:order val="20"/>
                <c:tx>
                  <c:strRef>
                    <c:extLst xmlns:c15="http://schemas.microsoft.com/office/drawing/2012/chart">
                      <c:ext xmlns:c15="http://schemas.microsoft.com/office/drawing/2012/chart" uri="{02D57815-91ED-43cb-92C2-25804820EDAC}">
                        <c15:formulaRef>
                          <c15:sqref>'FIRM 06'!$A$121</c15:sqref>
                        </c15:formulaRef>
                      </c:ext>
                    </c:extLst>
                    <c:strCache>
                      <c:ptCount val="1"/>
                    </c:strCache>
                  </c:strRef>
                </c:tx>
                <c:spPr>
                  <a:ln w="22225" cap="rnd">
                    <a:solidFill>
                      <a:schemeClr val="accent3">
                        <a:lumMod val="80000"/>
                      </a:schemeClr>
                    </a:solidFill>
                  </a:ln>
                  <a:effectLst>
                    <a:glow rad="139700">
                      <a:schemeClr val="accent3">
                        <a:lumMod val="80000"/>
                        <a:satMod val="175000"/>
                        <a:alpha val="14000"/>
                      </a:schemeClr>
                    </a:glow>
                  </a:effectLst>
                </c:spPr>
                <c:marker>
                  <c:symbol val="circle"/>
                  <c:size val="4"/>
                  <c:spPr>
                    <a:solidFill>
                      <a:schemeClr val="accent3">
                        <a:lumMod val="80000"/>
                        <a:lumMod val="60000"/>
                        <a:lumOff val="40000"/>
                      </a:schemeClr>
                    </a:solidFill>
                    <a:ln>
                      <a:noFill/>
                    </a:ln>
                    <a:effectLst>
                      <a:glow rad="63500">
                        <a:schemeClr val="accent3">
                          <a:lumMod val="80000"/>
                          <a:satMod val="175000"/>
                          <a:alpha val="25000"/>
                        </a:schemeClr>
                      </a:glow>
                    </a:effectLst>
                  </c:spPr>
                </c:marker>
                <c:cat>
                  <c:numRef>
                    <c:extLst xmlns:c15="http://schemas.microsoft.com/office/drawing/2012/chart">
                      <c:ext xmlns:c15="http://schemas.microsoft.com/office/drawing/2012/chart" uri="{02D57815-91ED-43cb-92C2-25804820EDAC}">
                        <c15:formulaRef>
                          <c15:sqref>'FIRM 06'!$B$100:$D$100</c15:sqref>
                        </c15:formulaRef>
                      </c:ext>
                    </c:extLst>
                    <c:numCache>
                      <c:formatCode>General</c:formatCode>
                      <c:ptCount val="3"/>
                      <c:pt idx="0">
                        <c:v>2021</c:v>
                      </c:pt>
                      <c:pt idx="1">
                        <c:v>2020</c:v>
                      </c:pt>
                      <c:pt idx="2">
                        <c:v>2019</c:v>
                      </c:pt>
                    </c:numCache>
                  </c:numRef>
                </c:cat>
                <c:val>
                  <c:numRef>
                    <c:extLst xmlns:c15="http://schemas.microsoft.com/office/drawing/2012/chart">
                      <c:ext xmlns:c15="http://schemas.microsoft.com/office/drawing/2012/chart" uri="{02D57815-91ED-43cb-92C2-25804820EDAC}">
                        <c15:formulaRef>
                          <c15:sqref>'FIRM 06'!$B$121:$D$121</c15:sqref>
                        </c15:formulaRef>
                      </c:ext>
                    </c:extLst>
                    <c:numCache>
                      <c:formatCode>General</c:formatCode>
                      <c:ptCount val="3"/>
                    </c:numCache>
                  </c:numRef>
                </c:val>
                <c:smooth val="0"/>
              </c15:ser>
            </c15:filteredLineSeries>
            <c15:filteredLineSeries>
              <c15:ser>
                <c:idx val="21"/>
                <c:order val="21"/>
                <c:tx>
                  <c:strRef>
                    <c:extLst xmlns:c15="http://schemas.microsoft.com/office/drawing/2012/chart">
                      <c:ext xmlns:c15="http://schemas.microsoft.com/office/drawing/2012/chart" uri="{02D57815-91ED-43cb-92C2-25804820EDAC}">
                        <c15:formulaRef>
                          <c15:sqref>'FIRM 06'!$A$122</c15:sqref>
                        </c15:formulaRef>
                      </c:ext>
                    </c:extLst>
                    <c:strCache>
                      <c:ptCount val="1"/>
                    </c:strCache>
                  </c:strRef>
                </c:tx>
                <c:spPr>
                  <a:ln w="22225" cap="rnd">
                    <a:solidFill>
                      <a:schemeClr val="accent4">
                        <a:lumMod val="80000"/>
                      </a:schemeClr>
                    </a:solidFill>
                  </a:ln>
                  <a:effectLst>
                    <a:glow rad="139700">
                      <a:schemeClr val="accent4">
                        <a:lumMod val="80000"/>
                        <a:satMod val="175000"/>
                        <a:alpha val="14000"/>
                      </a:schemeClr>
                    </a:glow>
                  </a:effectLst>
                </c:spPr>
                <c:marker>
                  <c:symbol val="circle"/>
                  <c:size val="4"/>
                  <c:spPr>
                    <a:solidFill>
                      <a:schemeClr val="accent4">
                        <a:lumMod val="80000"/>
                        <a:lumMod val="60000"/>
                        <a:lumOff val="40000"/>
                      </a:schemeClr>
                    </a:solidFill>
                    <a:ln>
                      <a:noFill/>
                    </a:ln>
                    <a:effectLst>
                      <a:glow rad="63500">
                        <a:schemeClr val="accent4">
                          <a:lumMod val="80000"/>
                          <a:satMod val="175000"/>
                          <a:alpha val="25000"/>
                        </a:schemeClr>
                      </a:glow>
                    </a:effectLst>
                  </c:spPr>
                </c:marker>
                <c:cat>
                  <c:numRef>
                    <c:extLst xmlns:c15="http://schemas.microsoft.com/office/drawing/2012/chart">
                      <c:ext xmlns:c15="http://schemas.microsoft.com/office/drawing/2012/chart" uri="{02D57815-91ED-43cb-92C2-25804820EDAC}">
                        <c15:formulaRef>
                          <c15:sqref>'FIRM 06'!$B$100:$D$100</c15:sqref>
                        </c15:formulaRef>
                      </c:ext>
                    </c:extLst>
                    <c:numCache>
                      <c:formatCode>General</c:formatCode>
                      <c:ptCount val="3"/>
                      <c:pt idx="0">
                        <c:v>2021</c:v>
                      </c:pt>
                      <c:pt idx="1">
                        <c:v>2020</c:v>
                      </c:pt>
                      <c:pt idx="2">
                        <c:v>2019</c:v>
                      </c:pt>
                    </c:numCache>
                  </c:numRef>
                </c:cat>
                <c:val>
                  <c:numRef>
                    <c:extLst xmlns:c15="http://schemas.microsoft.com/office/drawing/2012/chart">
                      <c:ext xmlns:c15="http://schemas.microsoft.com/office/drawing/2012/chart" uri="{02D57815-91ED-43cb-92C2-25804820EDAC}">
                        <c15:formulaRef>
                          <c15:sqref>'FIRM 06'!$B$122:$D$122</c15:sqref>
                        </c15:formulaRef>
                      </c:ext>
                    </c:extLst>
                    <c:numCache>
                      <c:formatCode>General</c:formatCode>
                      <c:ptCount val="3"/>
                    </c:numCache>
                  </c:numRef>
                </c:val>
                <c:smooth val="0"/>
              </c15:ser>
            </c15:filteredLineSeries>
          </c:ext>
        </c:extLst>
      </c:lineChart>
      <c:catAx>
        <c:axId val="396886984"/>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96890120"/>
        <c:crosses val="autoZero"/>
        <c:auto val="1"/>
        <c:lblAlgn val="ctr"/>
        <c:lblOffset val="100"/>
        <c:noMultiLvlLbl val="0"/>
      </c:catAx>
      <c:valAx>
        <c:axId val="396890120"/>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968869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DEBT MANAGEMENT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lineChart>
        <c:grouping val="standard"/>
        <c:varyColors val="0"/>
        <c:ser>
          <c:idx val="0"/>
          <c:order val="0"/>
          <c:tx>
            <c:strRef>
              <c:f>'FIRM 01'!$A$99</c:f>
              <c:strCache>
                <c:ptCount val="1"/>
                <c:pt idx="0">
                  <c:v>Total Debt to Total Capital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cat>
            <c:numRef>
              <c:f>'FIRM 01'!$B$98:$D$98</c:f>
              <c:numCache>
                <c:formatCode>General</c:formatCode>
                <c:ptCount val="3"/>
                <c:pt idx="0">
                  <c:v>2019</c:v>
                </c:pt>
                <c:pt idx="1">
                  <c:v>2020</c:v>
                </c:pt>
                <c:pt idx="2">
                  <c:v>2021</c:v>
                </c:pt>
              </c:numCache>
            </c:numRef>
          </c:cat>
          <c:val>
            <c:numRef>
              <c:f>'FIRM 01'!$B$99:$D$99</c:f>
              <c:numCache>
                <c:formatCode>0.00</c:formatCode>
                <c:ptCount val="3"/>
                <c:pt idx="0">
                  <c:v>1.1801875692982165E-2</c:v>
                </c:pt>
                <c:pt idx="1">
                  <c:v>1.4863329031263845E-2</c:v>
                </c:pt>
                <c:pt idx="2">
                  <c:v>1.7991786938908447E-2</c:v>
                </c:pt>
              </c:numCache>
            </c:numRef>
          </c:val>
          <c:smooth val="0"/>
          <c:extLst xmlns:c16r2="http://schemas.microsoft.com/office/drawing/2015/06/chart">
            <c:ext xmlns:c16="http://schemas.microsoft.com/office/drawing/2014/chart" uri="{C3380CC4-5D6E-409C-BE32-E72D297353CC}">
              <c16:uniqueId val="{00000000-56A9-48B5-9F71-3838FC966671}"/>
            </c:ext>
          </c:extLst>
        </c:ser>
        <c:ser>
          <c:idx val="3"/>
          <c:order val="3"/>
          <c:tx>
            <c:strRef>
              <c:f>'FIRM 01'!$A$102</c:f>
              <c:strCache>
                <c:ptCount val="1"/>
                <c:pt idx="0">
                  <c:v>Time Interest Earned</c:v>
                </c:pt>
              </c:strCache>
            </c:strRef>
          </c:tx>
          <c:spPr>
            <a:ln w="34925" cap="rnd">
              <a:solidFill>
                <a:schemeClr val="accent4"/>
              </a:solidFill>
              <a:round/>
            </a:ln>
            <a:effectLst>
              <a:outerShdw blurRad="57150" dist="19050" dir="5400000" algn="ctr" rotWithShape="0">
                <a:srgbClr val="000000">
                  <a:alpha val="63000"/>
                </a:srgbClr>
              </a:outerShdw>
            </a:effectLst>
          </c:spPr>
          <c:marker>
            <c:symbol val="none"/>
          </c:marker>
          <c:cat>
            <c:numRef>
              <c:f>'FIRM 01'!$B$98:$D$98</c:f>
              <c:numCache>
                <c:formatCode>General</c:formatCode>
                <c:ptCount val="3"/>
                <c:pt idx="0">
                  <c:v>2019</c:v>
                </c:pt>
                <c:pt idx="1">
                  <c:v>2020</c:v>
                </c:pt>
                <c:pt idx="2">
                  <c:v>2021</c:v>
                </c:pt>
              </c:numCache>
            </c:numRef>
          </c:cat>
          <c:val>
            <c:numRef>
              <c:f>'FIRM 01'!$B$102:$D$102</c:f>
              <c:numCache>
                <c:formatCode>0.00</c:formatCode>
                <c:ptCount val="3"/>
                <c:pt idx="0">
                  <c:v>2002.1974522292994</c:v>
                </c:pt>
                <c:pt idx="1">
                  <c:v>-6.7809286382050482</c:v>
                </c:pt>
                <c:pt idx="2">
                  <c:v>292.70060606060605</c:v>
                </c:pt>
              </c:numCache>
            </c:numRef>
          </c:val>
          <c:smooth val="0"/>
          <c:extLst xmlns:c16r2="http://schemas.microsoft.com/office/drawing/2015/06/chart">
            <c:ext xmlns:c16="http://schemas.microsoft.com/office/drawing/2014/chart" uri="{C3380CC4-5D6E-409C-BE32-E72D297353CC}">
              <c16:uniqueId val="{00000003-56A9-48B5-9F71-3838FC966671}"/>
            </c:ext>
          </c:extLst>
        </c:ser>
        <c:dLbls>
          <c:showLegendKey val="0"/>
          <c:showVal val="0"/>
          <c:showCatName val="0"/>
          <c:showSerName val="0"/>
          <c:showPercent val="0"/>
          <c:showBubbleSize val="0"/>
        </c:dLbls>
        <c:smooth val="0"/>
        <c:axId val="328156128"/>
        <c:axId val="328153776"/>
        <c:extLst>
          <c:ext xmlns:c15="http://schemas.microsoft.com/office/drawing/2012/chart" uri="{02D57815-91ED-43cb-92C2-25804820EDAC}">
            <c15:filteredLineSeries>
              <c15:ser>
                <c:idx val="1"/>
                <c:order val="1"/>
                <c:tx>
                  <c:strRef>
                    <c:extLst>
                      <c:ext uri="{02D57815-91ED-43cb-92C2-25804820EDAC}">
                        <c15:formulaRef>
                          <c15:sqref>'FIRM 01'!$A$100</c15:sqref>
                        </c15:formulaRef>
                      </c:ext>
                    </c:extLst>
                    <c:strCache>
                      <c:ptCount val="1"/>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cat>
                  <c:numRef>
                    <c:extLst>
                      <c:ext uri="{02D57815-91ED-43cb-92C2-25804820EDAC}">
                        <c15:formulaRef>
                          <c15:sqref>'FIRM 01'!$B$98:$D$98</c15:sqref>
                        </c15:formulaRef>
                      </c:ext>
                    </c:extLst>
                    <c:numCache>
                      <c:formatCode>General</c:formatCode>
                      <c:ptCount val="3"/>
                      <c:pt idx="0">
                        <c:v>2019</c:v>
                      </c:pt>
                      <c:pt idx="1">
                        <c:v>2020</c:v>
                      </c:pt>
                      <c:pt idx="2">
                        <c:v>2021</c:v>
                      </c:pt>
                    </c:numCache>
                  </c:numRef>
                </c:cat>
                <c:val>
                  <c:numRef>
                    <c:extLst>
                      <c:ext uri="{02D57815-91ED-43cb-92C2-25804820EDAC}">
                        <c15:formulaRef>
                          <c15:sqref>'FIRM 01'!$B$100:$D$100</c15:sqref>
                        </c15:formulaRef>
                      </c:ext>
                    </c:extLst>
                    <c:numCache>
                      <c:formatCode>0.00</c:formatCode>
                      <c:ptCount val="3"/>
                    </c:numCache>
                  </c:numRef>
                </c:val>
                <c:smooth val="0"/>
                <c:extLst xmlns:c16r2="http://schemas.microsoft.com/office/drawing/2015/06/chart">
                  <c:ext xmlns:c16="http://schemas.microsoft.com/office/drawing/2014/chart" uri="{C3380CC4-5D6E-409C-BE32-E72D297353CC}">
                    <c16:uniqueId val="{00000001-56A9-48B5-9F71-3838FC966671}"/>
                  </c:ext>
                </c:extLst>
              </c15:ser>
            </c15:filteredLineSeries>
            <c15:filteredLineSeries>
              <c15:ser>
                <c:idx val="2"/>
                <c:order val="2"/>
                <c:tx>
                  <c:strRef>
                    <c:extLst xmlns:c15="http://schemas.microsoft.com/office/drawing/2012/chart">
                      <c:ext xmlns:c15="http://schemas.microsoft.com/office/drawing/2012/chart" uri="{02D57815-91ED-43cb-92C2-25804820EDAC}">
                        <c15:formulaRef>
                          <c15:sqref>'FIRM 01'!$A$101</c15:sqref>
                        </c15:formulaRef>
                      </c:ext>
                    </c:extLst>
                    <c:strCache>
                      <c:ptCount val="1"/>
                    </c:strCache>
                  </c:strRef>
                </c:tx>
                <c:spPr>
                  <a:ln w="34925" cap="rnd">
                    <a:solidFill>
                      <a:schemeClr val="accent3"/>
                    </a:solidFill>
                    <a:round/>
                  </a:ln>
                  <a:effectLst>
                    <a:outerShdw blurRad="57150" dist="19050" dir="5400000" algn="ctr" rotWithShape="0">
                      <a:srgbClr val="000000">
                        <a:alpha val="63000"/>
                      </a:srgbClr>
                    </a:outerShdw>
                  </a:effectLst>
                </c:spPr>
                <c:marker>
                  <c:symbol val="none"/>
                </c:marker>
                <c:cat>
                  <c:numRef>
                    <c:extLst xmlns:c15="http://schemas.microsoft.com/office/drawing/2012/chart">
                      <c:ext xmlns:c15="http://schemas.microsoft.com/office/drawing/2012/chart" uri="{02D57815-91ED-43cb-92C2-25804820EDAC}">
                        <c15:formulaRef>
                          <c15:sqref>'FIRM 01'!$B$98:$D$98</c15:sqref>
                        </c15:formulaRef>
                      </c:ext>
                    </c:extLst>
                    <c:numCache>
                      <c:formatCode>General</c:formatCode>
                      <c:ptCount val="3"/>
                      <c:pt idx="0">
                        <c:v>2019</c:v>
                      </c:pt>
                      <c:pt idx="1">
                        <c:v>2020</c:v>
                      </c:pt>
                      <c:pt idx="2">
                        <c:v>2021</c:v>
                      </c:pt>
                    </c:numCache>
                  </c:numRef>
                </c:cat>
                <c:val>
                  <c:numRef>
                    <c:extLst xmlns:c15="http://schemas.microsoft.com/office/drawing/2012/chart">
                      <c:ext xmlns:c15="http://schemas.microsoft.com/office/drawing/2012/chart" uri="{02D57815-91ED-43cb-92C2-25804820EDAC}">
                        <c15:formulaRef>
                          <c15:sqref>'FIRM 01'!$B$101:$D$101</c15:sqref>
                        </c15:formulaRef>
                      </c:ext>
                    </c:extLst>
                    <c:numCache>
                      <c:formatCode>0.00</c:formatCode>
                      <c:ptCount val="3"/>
                    </c:numCache>
                  </c:numRef>
                </c:val>
                <c:smooth val="0"/>
                <c:extLst xmlns:c16r2="http://schemas.microsoft.com/office/drawing/2015/06/chart" xmlns:c15="http://schemas.microsoft.com/office/drawing/2012/chart">
                  <c:ext xmlns:c16="http://schemas.microsoft.com/office/drawing/2014/chart" uri="{C3380CC4-5D6E-409C-BE32-E72D297353CC}">
                    <c16:uniqueId val="{00000002-56A9-48B5-9F71-3838FC966671}"/>
                  </c:ext>
                </c:extLst>
              </c15:ser>
            </c15:filteredLineSeries>
          </c:ext>
        </c:extLst>
      </c:lineChart>
      <c:catAx>
        <c:axId val="328156128"/>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28153776"/>
        <c:crosses val="autoZero"/>
        <c:auto val="1"/>
        <c:lblAlgn val="ctr"/>
        <c:lblOffset val="100"/>
        <c:noMultiLvlLbl val="0"/>
      </c:catAx>
      <c:valAx>
        <c:axId val="328153776"/>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2815612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MARKET VALUE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lineChart>
        <c:grouping val="standard"/>
        <c:varyColors val="0"/>
        <c:ser>
          <c:idx val="0"/>
          <c:order val="0"/>
          <c:tx>
            <c:strRef>
              <c:f>'FIRM 06'!$A$128</c:f>
              <c:strCache>
                <c:ptCount val="1"/>
                <c:pt idx="0">
                  <c:v>Price/Earning (P/E)</c:v>
                </c:pt>
              </c:strCache>
            </c:strRef>
          </c:tx>
          <c:spPr>
            <a:ln w="22225" cap="rnd">
              <a:solidFill>
                <a:schemeClr val="accent1"/>
              </a:solidFill>
            </a:ln>
            <a:effectLst>
              <a:glow rad="139700">
                <a:schemeClr val="accent1">
                  <a:satMod val="175000"/>
                  <a:alpha val="14000"/>
                </a:schemeClr>
              </a:glow>
            </a:effectLst>
          </c:spPr>
          <c:marker>
            <c:symbol val="none"/>
          </c:marker>
          <c:cat>
            <c:numRef>
              <c:f>'FIRM 06'!$B$127:$D$127</c:f>
              <c:numCache>
                <c:formatCode>General</c:formatCode>
                <c:ptCount val="3"/>
                <c:pt idx="0">
                  <c:v>2021</c:v>
                </c:pt>
                <c:pt idx="1">
                  <c:v>2020</c:v>
                </c:pt>
                <c:pt idx="2">
                  <c:v>2019</c:v>
                </c:pt>
              </c:numCache>
            </c:numRef>
          </c:cat>
          <c:val>
            <c:numRef>
              <c:f>'FIRM 06'!$B$128:$D$128</c:f>
              <c:numCache>
                <c:formatCode>General</c:formatCode>
                <c:ptCount val="3"/>
                <c:pt idx="0">
                  <c:v>764.8352669555444</c:v>
                </c:pt>
                <c:pt idx="1">
                  <c:v>764.8352665259107</c:v>
                </c:pt>
                <c:pt idx="2">
                  <c:v>764.83526682667434</c:v>
                </c:pt>
              </c:numCache>
            </c:numRef>
          </c:val>
          <c:smooth val="0"/>
        </c:ser>
        <c:ser>
          <c:idx val="3"/>
          <c:order val="3"/>
          <c:tx>
            <c:strRef>
              <c:f>'FIRM 06'!$A$131</c:f>
              <c:strCache>
                <c:ptCount val="1"/>
                <c:pt idx="0">
                  <c:v>Market/Book(M/B)</c:v>
                </c:pt>
              </c:strCache>
            </c:strRef>
          </c:tx>
          <c:spPr>
            <a:ln w="22225" cap="rnd">
              <a:solidFill>
                <a:schemeClr val="accent4"/>
              </a:solidFill>
            </a:ln>
            <a:effectLst>
              <a:glow rad="139700">
                <a:schemeClr val="accent4">
                  <a:satMod val="175000"/>
                  <a:alpha val="14000"/>
                </a:schemeClr>
              </a:glow>
            </a:effectLst>
          </c:spPr>
          <c:marker>
            <c:symbol val="none"/>
          </c:marker>
          <c:cat>
            <c:numRef>
              <c:f>'FIRM 06'!$B$127:$D$127</c:f>
              <c:numCache>
                <c:formatCode>General</c:formatCode>
                <c:ptCount val="3"/>
                <c:pt idx="0">
                  <c:v>2021</c:v>
                </c:pt>
                <c:pt idx="1">
                  <c:v>2020</c:v>
                </c:pt>
                <c:pt idx="2">
                  <c:v>2019</c:v>
                </c:pt>
              </c:numCache>
            </c:numRef>
          </c:cat>
          <c:val>
            <c:numRef>
              <c:f>'FIRM 06'!$B$131:$D$131</c:f>
              <c:numCache>
                <c:formatCode>General</c:formatCode>
                <c:ptCount val="3"/>
                <c:pt idx="0">
                  <c:v>1.1538905505859305</c:v>
                </c:pt>
                <c:pt idx="1">
                  <c:v>-2.3681641941210971</c:v>
                </c:pt>
                <c:pt idx="2">
                  <c:v>-2.0832328167536889</c:v>
                </c:pt>
              </c:numCache>
            </c:numRef>
          </c:val>
          <c:smooth val="0"/>
        </c:ser>
        <c:dLbls>
          <c:showLegendKey val="0"/>
          <c:showVal val="0"/>
          <c:showCatName val="0"/>
          <c:showSerName val="0"/>
          <c:showPercent val="0"/>
          <c:showBubbleSize val="0"/>
        </c:dLbls>
        <c:smooth val="0"/>
        <c:axId val="396890904"/>
        <c:axId val="396890512"/>
        <c:extLst>
          <c:ext xmlns:c15="http://schemas.microsoft.com/office/drawing/2012/chart" uri="{02D57815-91ED-43cb-92C2-25804820EDAC}">
            <c15:filteredLineSeries>
              <c15:ser>
                <c:idx val="1"/>
                <c:order val="1"/>
                <c:tx>
                  <c:strRef>
                    <c:extLst>
                      <c:ext uri="{02D57815-91ED-43cb-92C2-25804820EDAC}">
                        <c15:formulaRef>
                          <c15:sqref>'FIRM 06'!$A$129</c15:sqref>
                        </c15:formulaRef>
                      </c:ext>
                    </c:extLst>
                    <c:strCache>
                      <c:ptCount val="1"/>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numRef>
                    <c:extLst>
                      <c:ext uri="{02D57815-91ED-43cb-92C2-25804820EDAC}">
                        <c15:formulaRef>
                          <c15:sqref>'FIRM 06'!$B$127:$D$127</c15:sqref>
                        </c15:formulaRef>
                      </c:ext>
                    </c:extLst>
                    <c:numCache>
                      <c:formatCode>General</c:formatCode>
                      <c:ptCount val="3"/>
                      <c:pt idx="0">
                        <c:v>2021</c:v>
                      </c:pt>
                      <c:pt idx="1">
                        <c:v>2020</c:v>
                      </c:pt>
                      <c:pt idx="2">
                        <c:v>2019</c:v>
                      </c:pt>
                    </c:numCache>
                  </c:numRef>
                </c:cat>
                <c:val>
                  <c:numRef>
                    <c:extLst>
                      <c:ext uri="{02D57815-91ED-43cb-92C2-25804820EDAC}">
                        <c15:formulaRef>
                          <c15:sqref>'FIRM 06'!$B$129:$D$129</c15:sqref>
                        </c15:formulaRef>
                      </c:ext>
                    </c:extLst>
                    <c:numCache>
                      <c:formatCode>General</c:formatCode>
                      <c:ptCount val="3"/>
                    </c:numCache>
                  </c:numRef>
                </c:val>
                <c:smooth val="0"/>
              </c15:ser>
            </c15:filteredLineSeries>
            <c15:filteredLineSeries>
              <c15:ser>
                <c:idx val="2"/>
                <c:order val="2"/>
                <c:tx>
                  <c:strRef>
                    <c:extLst xmlns:c15="http://schemas.microsoft.com/office/drawing/2012/chart">
                      <c:ext xmlns:c15="http://schemas.microsoft.com/office/drawing/2012/chart" uri="{02D57815-91ED-43cb-92C2-25804820EDAC}">
                        <c15:formulaRef>
                          <c15:sqref>'FIRM 06'!$A$130</c15:sqref>
                        </c15:formulaRef>
                      </c:ext>
                    </c:extLst>
                    <c:strCache>
                      <c:ptCount val="1"/>
                    </c:strCache>
                  </c:strRef>
                </c:tx>
                <c:spPr>
                  <a:ln w="22225" cap="rnd">
                    <a:solidFill>
                      <a:schemeClr val="accent3"/>
                    </a:solidFill>
                  </a:ln>
                  <a:effectLst>
                    <a:glow rad="139700">
                      <a:schemeClr val="accent3">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cat>
                  <c:numRef>
                    <c:extLst xmlns:c15="http://schemas.microsoft.com/office/drawing/2012/chart">
                      <c:ext xmlns:c15="http://schemas.microsoft.com/office/drawing/2012/chart" uri="{02D57815-91ED-43cb-92C2-25804820EDAC}">
                        <c15:formulaRef>
                          <c15:sqref>'FIRM 06'!$B$127:$D$127</c15:sqref>
                        </c15:formulaRef>
                      </c:ext>
                    </c:extLst>
                    <c:numCache>
                      <c:formatCode>General</c:formatCode>
                      <c:ptCount val="3"/>
                      <c:pt idx="0">
                        <c:v>2021</c:v>
                      </c:pt>
                      <c:pt idx="1">
                        <c:v>2020</c:v>
                      </c:pt>
                      <c:pt idx="2">
                        <c:v>2019</c:v>
                      </c:pt>
                    </c:numCache>
                  </c:numRef>
                </c:cat>
                <c:val>
                  <c:numRef>
                    <c:extLst xmlns:c15="http://schemas.microsoft.com/office/drawing/2012/chart">
                      <c:ext xmlns:c15="http://schemas.microsoft.com/office/drawing/2012/chart" uri="{02D57815-91ED-43cb-92C2-25804820EDAC}">
                        <c15:formulaRef>
                          <c15:sqref>'FIRM 06'!$B$130:$D$130</c15:sqref>
                        </c15:formulaRef>
                      </c:ext>
                    </c:extLst>
                    <c:numCache>
                      <c:formatCode>General</c:formatCode>
                      <c:ptCount val="3"/>
                    </c:numCache>
                  </c:numRef>
                </c:val>
                <c:smooth val="0"/>
              </c15:ser>
            </c15:filteredLineSeries>
          </c:ext>
        </c:extLst>
      </c:lineChart>
      <c:catAx>
        <c:axId val="396890904"/>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96890512"/>
        <c:crosses val="autoZero"/>
        <c:auto val="1"/>
        <c:lblAlgn val="ctr"/>
        <c:lblOffset val="100"/>
        <c:noMultiLvlLbl val="0"/>
      </c:catAx>
      <c:valAx>
        <c:axId val="396890512"/>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9689090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Liquidity</a:t>
            </a:r>
            <a:r>
              <a:rPr lang="en-US" baseline="0"/>
              <a:t> Ratios</a:t>
            </a:r>
            <a:endParaRPr lang="en-US"/>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lineChart>
        <c:grouping val="percentStacked"/>
        <c:varyColors val="0"/>
        <c:ser>
          <c:idx val="0"/>
          <c:order val="0"/>
          <c:tx>
            <c:strRef>
              <c:f>'FIRM 07'!$A$82</c:f>
              <c:strCache>
                <c:ptCount val="1"/>
                <c:pt idx="0">
                  <c:v>Current Ratio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numRef>
              <c:extLst>
                <c:ext xmlns:c15="http://schemas.microsoft.com/office/drawing/2012/chart" uri="{02D57815-91ED-43cb-92C2-25804820EDAC}">
                  <c15:fullRef>
                    <c15:sqref>'FIRM 07'!$B$72:$E$72</c15:sqref>
                  </c15:fullRef>
                </c:ext>
              </c:extLst>
              <c:f>'FIRM 07'!$C$72:$E$72</c:f>
              <c:numCache>
                <c:formatCode>General</c:formatCode>
                <c:ptCount val="3"/>
                <c:pt idx="0">
                  <c:v>2019</c:v>
                </c:pt>
                <c:pt idx="1">
                  <c:v>2020</c:v>
                </c:pt>
                <c:pt idx="2">
                  <c:v>2021</c:v>
                </c:pt>
              </c:numCache>
            </c:numRef>
          </c:cat>
          <c:val>
            <c:numRef>
              <c:extLst>
                <c:ext xmlns:c15="http://schemas.microsoft.com/office/drawing/2012/chart" uri="{02D57815-91ED-43cb-92C2-25804820EDAC}">
                  <c15:fullRef>
                    <c15:sqref>'FIRM 07'!$B$82:$E$82</c15:sqref>
                  </c15:fullRef>
                </c:ext>
              </c:extLst>
              <c:f>'FIRM 07'!$C$82:$E$82</c:f>
              <c:numCache>
                <c:formatCode>_(* #,##0.00_);_(* \(#,##0.00\);_(* "-"??_);_(@_)</c:formatCode>
                <c:ptCount val="3"/>
                <c:pt idx="0">
                  <c:v>1.8769693058173349</c:v>
                </c:pt>
                <c:pt idx="1">
                  <c:v>1.796214522926473</c:v>
                </c:pt>
                <c:pt idx="2">
                  <c:v>1.5456626231503319</c:v>
                </c:pt>
              </c:numCache>
            </c:numRef>
          </c:val>
          <c:smooth val="0"/>
          <c:extLst xmlns:c16r2="http://schemas.microsoft.com/office/drawing/2015/06/chart">
            <c:ext xmlns:c16="http://schemas.microsoft.com/office/drawing/2014/chart" uri="{C3380CC4-5D6E-409C-BE32-E72D297353CC}">
              <c16:uniqueId val="{00000000-51BE-4FD2-8E64-7F1B0F2153E7}"/>
            </c:ext>
          </c:extLst>
        </c:ser>
        <c:ser>
          <c:idx val="1"/>
          <c:order val="1"/>
          <c:tx>
            <c:strRef>
              <c:f>'FIRM 07'!$A$83</c:f>
              <c:strCache>
                <c:ptCount val="1"/>
                <c:pt idx="0">
                  <c:v>Quick/Acid test Ratio</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numRef>
              <c:extLst>
                <c:ext xmlns:c15="http://schemas.microsoft.com/office/drawing/2012/chart" uri="{02D57815-91ED-43cb-92C2-25804820EDAC}">
                  <c15:fullRef>
                    <c15:sqref>'FIRM 07'!$B$72:$E$72</c15:sqref>
                  </c15:fullRef>
                </c:ext>
              </c:extLst>
              <c:f>'FIRM 07'!$C$72:$E$72</c:f>
              <c:numCache>
                <c:formatCode>General</c:formatCode>
                <c:ptCount val="3"/>
                <c:pt idx="0">
                  <c:v>2019</c:v>
                </c:pt>
                <c:pt idx="1">
                  <c:v>2020</c:v>
                </c:pt>
                <c:pt idx="2">
                  <c:v>2021</c:v>
                </c:pt>
              </c:numCache>
            </c:numRef>
          </c:cat>
          <c:val>
            <c:numRef>
              <c:extLst>
                <c:ext xmlns:c15="http://schemas.microsoft.com/office/drawing/2012/chart" uri="{02D57815-91ED-43cb-92C2-25804820EDAC}">
                  <c15:fullRef>
                    <c15:sqref>'FIRM 07'!$B$83:$E$83</c15:sqref>
                  </c15:fullRef>
                </c:ext>
              </c:extLst>
              <c:f>'FIRM 07'!$C$83:$E$83</c:f>
              <c:numCache>
                <c:formatCode>_(* #,##0.00_);_(* \(#,##0.00\);_(* "-"??_);_(@_)</c:formatCode>
                <c:ptCount val="3"/>
                <c:pt idx="0">
                  <c:v>1.2580767609386685</c:v>
                </c:pt>
                <c:pt idx="1" formatCode="0.00">
                  <c:v>1.035340342770839</c:v>
                </c:pt>
                <c:pt idx="2">
                  <c:v>1.0583826723868304</c:v>
                </c:pt>
              </c:numCache>
            </c:numRef>
          </c:val>
          <c:smooth val="0"/>
          <c:extLst xmlns:c16r2="http://schemas.microsoft.com/office/drawing/2015/06/chart">
            <c:ext xmlns:c16="http://schemas.microsoft.com/office/drawing/2014/chart" uri="{C3380CC4-5D6E-409C-BE32-E72D297353CC}">
              <c16:uniqueId val="{00000001-51BE-4FD2-8E64-7F1B0F2153E7}"/>
            </c:ext>
          </c:extLst>
        </c:ser>
        <c:dLbls>
          <c:showLegendKey val="0"/>
          <c:showVal val="0"/>
          <c:showCatName val="0"/>
          <c:showSerName val="0"/>
          <c:showPercent val="0"/>
          <c:showBubbleSize val="0"/>
        </c:dLbls>
        <c:marker val="1"/>
        <c:smooth val="0"/>
        <c:axId val="396891688"/>
        <c:axId val="396892472"/>
      </c:lineChart>
      <c:catAx>
        <c:axId val="396891688"/>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96892472"/>
        <c:crosses val="autoZero"/>
        <c:auto val="1"/>
        <c:lblAlgn val="ctr"/>
        <c:lblOffset val="100"/>
        <c:noMultiLvlLbl val="0"/>
      </c:catAx>
      <c:valAx>
        <c:axId val="396892472"/>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9689168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zero"/>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Asset</a:t>
            </a:r>
            <a:r>
              <a:rPr lang="en-US" baseline="0"/>
              <a:t> Management Ratio</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lineChart>
        <c:grouping val="percentStacked"/>
        <c:varyColors val="0"/>
        <c:ser>
          <c:idx val="0"/>
          <c:order val="0"/>
          <c:tx>
            <c:strRef>
              <c:f>'FIRM 07'!$A$85</c:f>
              <c:strCache>
                <c:ptCount val="1"/>
                <c:pt idx="0">
                  <c:v>Inventory turnover ratio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numRef>
              <c:extLst>
                <c:ext xmlns:c15="http://schemas.microsoft.com/office/drawing/2012/chart" uri="{02D57815-91ED-43cb-92C2-25804820EDAC}">
                  <c15:fullRef>
                    <c15:sqref>'FIRM 07'!$B$72:$E$72</c15:sqref>
                  </c15:fullRef>
                </c:ext>
              </c:extLst>
              <c:f>'FIRM 07'!$C$72:$E$72</c:f>
              <c:numCache>
                <c:formatCode>General</c:formatCode>
                <c:ptCount val="3"/>
                <c:pt idx="0">
                  <c:v>2019</c:v>
                </c:pt>
                <c:pt idx="1">
                  <c:v>2020</c:v>
                </c:pt>
                <c:pt idx="2">
                  <c:v>2021</c:v>
                </c:pt>
              </c:numCache>
            </c:numRef>
          </c:cat>
          <c:val>
            <c:numRef>
              <c:extLst>
                <c:ext xmlns:c15="http://schemas.microsoft.com/office/drawing/2012/chart" uri="{02D57815-91ED-43cb-92C2-25804820EDAC}">
                  <c15:fullRef>
                    <c15:sqref>'FIRM 07'!$B$85:$E$85</c15:sqref>
                  </c15:fullRef>
                </c:ext>
              </c:extLst>
              <c:f>'FIRM 07'!$C$85:$E$85</c:f>
              <c:numCache>
                <c:formatCode>0.00</c:formatCode>
                <c:ptCount val="3"/>
                <c:pt idx="0">
                  <c:v>10.971344013238278</c:v>
                </c:pt>
                <c:pt idx="1" formatCode="_(* #,##0.00_);_(* \(#,##0.00\);_(* &quot;-&quot;??_);_(@_)">
                  <c:v>4.8849057615095477</c:v>
                </c:pt>
                <c:pt idx="2">
                  <c:v>5.7827490604642282</c:v>
                </c:pt>
              </c:numCache>
            </c:numRef>
          </c:val>
          <c:smooth val="0"/>
          <c:extLst xmlns:c16r2="http://schemas.microsoft.com/office/drawing/2015/06/chart">
            <c:ext xmlns:c16="http://schemas.microsoft.com/office/drawing/2014/chart" uri="{C3380CC4-5D6E-409C-BE32-E72D297353CC}">
              <c16:uniqueId val="{00000000-89C4-4DE6-82EB-94B9717CFA8B}"/>
            </c:ext>
          </c:extLst>
        </c:ser>
        <c:ser>
          <c:idx val="1"/>
          <c:order val="1"/>
          <c:tx>
            <c:strRef>
              <c:f>'FIRM 07'!$A$86</c:f>
              <c:strCache>
                <c:ptCount val="1"/>
                <c:pt idx="0">
                  <c:v>Days sales outstanding</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numRef>
              <c:extLst>
                <c:ext xmlns:c15="http://schemas.microsoft.com/office/drawing/2012/chart" uri="{02D57815-91ED-43cb-92C2-25804820EDAC}">
                  <c15:fullRef>
                    <c15:sqref>'FIRM 07'!$B$72:$E$72</c15:sqref>
                  </c15:fullRef>
                </c:ext>
              </c:extLst>
              <c:f>'FIRM 07'!$C$72:$E$72</c:f>
              <c:numCache>
                <c:formatCode>General</c:formatCode>
                <c:ptCount val="3"/>
                <c:pt idx="0">
                  <c:v>2019</c:v>
                </c:pt>
                <c:pt idx="1">
                  <c:v>2020</c:v>
                </c:pt>
                <c:pt idx="2">
                  <c:v>2021</c:v>
                </c:pt>
              </c:numCache>
            </c:numRef>
          </c:cat>
          <c:val>
            <c:numRef>
              <c:extLst>
                <c:ext xmlns:c15="http://schemas.microsoft.com/office/drawing/2012/chart" uri="{02D57815-91ED-43cb-92C2-25804820EDAC}">
                  <c15:fullRef>
                    <c15:sqref>'FIRM 07'!$B$86:$E$86</c15:sqref>
                  </c15:fullRef>
                </c:ext>
              </c:extLst>
              <c:f>'FIRM 07'!$C$86:$E$86</c:f>
              <c:numCache>
                <c:formatCode>0.00</c:formatCode>
                <c:ptCount val="3"/>
                <c:pt idx="0">
                  <c:v>4.3088117563010098</c:v>
                </c:pt>
                <c:pt idx="1">
                  <c:v>5.7588708472567731</c:v>
                </c:pt>
                <c:pt idx="2">
                  <c:v>4.5827442489462245</c:v>
                </c:pt>
              </c:numCache>
            </c:numRef>
          </c:val>
          <c:smooth val="0"/>
          <c:extLst xmlns:c16r2="http://schemas.microsoft.com/office/drawing/2015/06/chart">
            <c:ext xmlns:c16="http://schemas.microsoft.com/office/drawing/2014/chart" uri="{C3380CC4-5D6E-409C-BE32-E72D297353CC}">
              <c16:uniqueId val="{00000001-89C4-4DE6-82EB-94B9717CFA8B}"/>
            </c:ext>
          </c:extLst>
        </c:ser>
        <c:ser>
          <c:idx val="2"/>
          <c:order val="2"/>
          <c:tx>
            <c:strRef>
              <c:f>'FIRM 07'!$A$87</c:f>
              <c:strCache>
                <c:ptCount val="1"/>
                <c:pt idx="0">
                  <c:v>Fixed Asset Turnover</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cat>
            <c:numRef>
              <c:extLst>
                <c:ext xmlns:c15="http://schemas.microsoft.com/office/drawing/2012/chart" uri="{02D57815-91ED-43cb-92C2-25804820EDAC}">
                  <c15:fullRef>
                    <c15:sqref>'FIRM 07'!$B$72:$E$72</c15:sqref>
                  </c15:fullRef>
                </c:ext>
              </c:extLst>
              <c:f>'FIRM 07'!$C$72:$E$72</c:f>
              <c:numCache>
                <c:formatCode>General</c:formatCode>
                <c:ptCount val="3"/>
                <c:pt idx="0">
                  <c:v>2019</c:v>
                </c:pt>
                <c:pt idx="1">
                  <c:v>2020</c:v>
                </c:pt>
                <c:pt idx="2">
                  <c:v>2021</c:v>
                </c:pt>
              </c:numCache>
            </c:numRef>
          </c:cat>
          <c:val>
            <c:numRef>
              <c:extLst>
                <c:ext xmlns:c15="http://schemas.microsoft.com/office/drawing/2012/chart" uri="{02D57815-91ED-43cb-92C2-25804820EDAC}">
                  <c15:fullRef>
                    <c15:sqref>'FIRM 07'!$B$87:$E$87</c15:sqref>
                  </c15:fullRef>
                </c:ext>
              </c:extLst>
              <c:f>'FIRM 07'!$C$87:$E$87</c:f>
              <c:numCache>
                <c:formatCode>0.00</c:formatCode>
                <c:ptCount val="3"/>
                <c:pt idx="0">
                  <c:v>16.387118662753991</c:v>
                </c:pt>
                <c:pt idx="1" formatCode="_(* #,##0.00_);_(* \(#,##0.00\);_(* &quot;-&quot;??_);_(@_)">
                  <c:v>10.505719946400969</c:v>
                </c:pt>
                <c:pt idx="2" formatCode="_(* #,##0.00_);_(* \(#,##0.00\);_(* &quot;-&quot;??_);_(@_)">
                  <c:v>8.2100515328845418</c:v>
                </c:pt>
              </c:numCache>
            </c:numRef>
          </c:val>
          <c:smooth val="0"/>
          <c:extLst xmlns:c16r2="http://schemas.microsoft.com/office/drawing/2015/06/chart">
            <c:ext xmlns:c16="http://schemas.microsoft.com/office/drawing/2014/chart" uri="{C3380CC4-5D6E-409C-BE32-E72D297353CC}">
              <c16:uniqueId val="{00000002-89C4-4DE6-82EB-94B9717CFA8B}"/>
            </c:ext>
          </c:extLst>
        </c:ser>
        <c:ser>
          <c:idx val="3"/>
          <c:order val="3"/>
          <c:tx>
            <c:strRef>
              <c:f>'FIRM 07'!$A$88</c:f>
              <c:strCache>
                <c:ptCount val="1"/>
                <c:pt idx="0">
                  <c:v>Total Asset Turnover</c:v>
                </c:pt>
              </c:strCache>
            </c:strRef>
          </c:tx>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cat>
            <c:numRef>
              <c:extLst>
                <c:ext xmlns:c15="http://schemas.microsoft.com/office/drawing/2012/chart" uri="{02D57815-91ED-43cb-92C2-25804820EDAC}">
                  <c15:fullRef>
                    <c15:sqref>'FIRM 07'!$B$72:$E$72</c15:sqref>
                  </c15:fullRef>
                </c:ext>
              </c:extLst>
              <c:f>'FIRM 07'!$C$72:$E$72</c:f>
              <c:numCache>
                <c:formatCode>General</c:formatCode>
                <c:ptCount val="3"/>
                <c:pt idx="0">
                  <c:v>2019</c:v>
                </c:pt>
                <c:pt idx="1">
                  <c:v>2020</c:v>
                </c:pt>
                <c:pt idx="2">
                  <c:v>2021</c:v>
                </c:pt>
              </c:numCache>
            </c:numRef>
          </c:cat>
          <c:val>
            <c:numRef>
              <c:extLst>
                <c:ext xmlns:c15="http://schemas.microsoft.com/office/drawing/2012/chart" uri="{02D57815-91ED-43cb-92C2-25804820EDAC}">
                  <c15:fullRef>
                    <c15:sqref>'FIRM 07'!$B$88:$E$88</c15:sqref>
                  </c15:fullRef>
                </c:ext>
              </c:extLst>
              <c:f>'FIRM 07'!$C$88:$E$88</c:f>
              <c:numCache>
                <c:formatCode>0.00</c:formatCode>
                <c:ptCount val="3"/>
                <c:pt idx="0">
                  <c:v>2.9633881496795555</c:v>
                </c:pt>
                <c:pt idx="1" formatCode="_(* #,##0.00_);_(* \(#,##0.00\);_(* &quot;-&quot;??_);_(@_)">
                  <c:v>1.7287414592648522</c:v>
                </c:pt>
                <c:pt idx="2" formatCode="_(* #,##0.00_);_(* \(#,##0.00\);_(* &quot;-&quot;??_);_(@_)">
                  <c:v>1.4917942609787846</c:v>
                </c:pt>
              </c:numCache>
            </c:numRef>
          </c:val>
          <c:smooth val="0"/>
          <c:extLst xmlns:c16r2="http://schemas.microsoft.com/office/drawing/2015/06/chart">
            <c:ext xmlns:c16="http://schemas.microsoft.com/office/drawing/2014/chart" uri="{C3380CC4-5D6E-409C-BE32-E72D297353CC}">
              <c16:uniqueId val="{00000003-89C4-4DE6-82EB-94B9717CFA8B}"/>
            </c:ext>
          </c:extLst>
        </c:ser>
        <c:dLbls>
          <c:showLegendKey val="0"/>
          <c:showVal val="0"/>
          <c:showCatName val="0"/>
          <c:showSerName val="0"/>
          <c:showPercent val="0"/>
          <c:showBubbleSize val="0"/>
        </c:dLbls>
        <c:marker val="1"/>
        <c:smooth val="0"/>
        <c:axId val="396885808"/>
        <c:axId val="396886200"/>
      </c:lineChart>
      <c:catAx>
        <c:axId val="396885808"/>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96886200"/>
        <c:crosses val="autoZero"/>
        <c:auto val="1"/>
        <c:lblAlgn val="ctr"/>
        <c:lblOffset val="100"/>
        <c:noMultiLvlLbl val="0"/>
      </c:catAx>
      <c:valAx>
        <c:axId val="396886200"/>
        <c:scaling>
          <c:orientation val="minMax"/>
        </c:scaling>
        <c:delete val="0"/>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968858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Debt</a:t>
            </a:r>
            <a:r>
              <a:rPr lang="en-US" baseline="0"/>
              <a:t> Management Ratio</a:t>
            </a:r>
            <a:endParaRPr lang="en-US"/>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lineChart>
        <c:grouping val="percentStacked"/>
        <c:varyColors val="0"/>
        <c:ser>
          <c:idx val="0"/>
          <c:order val="0"/>
          <c:tx>
            <c:strRef>
              <c:f>'FIRM 07'!$A$90</c:f>
              <c:strCache>
                <c:ptCount val="1"/>
                <c:pt idx="0">
                  <c:v>Total Debt to Total Capital</c:v>
                </c:pt>
              </c:strCache>
            </c:strRef>
          </c:tx>
          <c:spPr>
            <a:ln w="22225" cap="rnd">
              <a:solidFill>
                <a:schemeClr val="accent1"/>
              </a:solidFill>
            </a:ln>
            <a:effectLst>
              <a:glow rad="139700">
                <a:schemeClr val="accent1">
                  <a:satMod val="175000"/>
                  <a:alpha val="14000"/>
                </a:schemeClr>
              </a:glow>
            </a:effectLst>
          </c:spPr>
          <c:marker>
            <c:symbol val="none"/>
          </c:marker>
          <c:cat>
            <c:numRef>
              <c:extLst>
                <c:ext xmlns:c15="http://schemas.microsoft.com/office/drawing/2012/chart" uri="{02D57815-91ED-43cb-92C2-25804820EDAC}">
                  <c15:fullRef>
                    <c15:sqref>'FIRM 07'!$B$72:$E$72</c15:sqref>
                  </c15:fullRef>
                </c:ext>
              </c:extLst>
              <c:f>'FIRM 07'!$C$72:$E$72</c:f>
              <c:numCache>
                <c:formatCode>General</c:formatCode>
                <c:ptCount val="3"/>
                <c:pt idx="0">
                  <c:v>2019</c:v>
                </c:pt>
                <c:pt idx="1">
                  <c:v>2020</c:v>
                </c:pt>
                <c:pt idx="2">
                  <c:v>2021</c:v>
                </c:pt>
              </c:numCache>
            </c:numRef>
          </c:cat>
          <c:val>
            <c:numRef>
              <c:extLst>
                <c:ext xmlns:c15="http://schemas.microsoft.com/office/drawing/2012/chart" uri="{02D57815-91ED-43cb-92C2-25804820EDAC}">
                  <c15:fullRef>
                    <c15:sqref>'FIRM 07'!$B$90:$E$90</c15:sqref>
                  </c15:fullRef>
                </c:ext>
              </c:extLst>
              <c:f>'FIRM 07'!$C$90:$E$90</c:f>
              <c:numCache>
                <c:formatCode>_(* #,##0.00_);_(* \(#,##0.00\);_(* "-"??_);_(@_)</c:formatCode>
                <c:ptCount val="3"/>
                <c:pt idx="0">
                  <c:v>0.43642885399485642</c:v>
                </c:pt>
                <c:pt idx="1" formatCode="0.00">
                  <c:v>0.46511571231463134</c:v>
                </c:pt>
                <c:pt idx="2" formatCode="0.00">
                  <c:v>0.52941475699844798</c:v>
                </c:pt>
              </c:numCache>
            </c:numRef>
          </c:val>
          <c:smooth val="0"/>
          <c:extLst xmlns:c16r2="http://schemas.microsoft.com/office/drawing/2015/06/chart">
            <c:ext xmlns:c16="http://schemas.microsoft.com/office/drawing/2014/chart" uri="{C3380CC4-5D6E-409C-BE32-E72D297353CC}">
              <c16:uniqueId val="{00000000-851F-410D-8CE9-A521FF09EB34}"/>
            </c:ext>
          </c:extLst>
        </c:ser>
        <c:ser>
          <c:idx val="1"/>
          <c:order val="1"/>
          <c:tx>
            <c:strRef>
              <c:f>'FIRM 07'!$A$91</c:f>
              <c:strCache>
                <c:ptCount val="1"/>
                <c:pt idx="0">
                  <c:v>Time Intrest Earned Ratio</c:v>
                </c:pt>
              </c:strCache>
            </c:strRef>
          </c:tx>
          <c:spPr>
            <a:ln w="22225" cap="rnd">
              <a:solidFill>
                <a:schemeClr val="accent2"/>
              </a:solidFill>
            </a:ln>
            <a:effectLst>
              <a:glow rad="139700">
                <a:schemeClr val="accent2">
                  <a:satMod val="175000"/>
                  <a:alpha val="14000"/>
                </a:schemeClr>
              </a:glow>
            </a:effectLst>
          </c:spPr>
          <c:marker>
            <c:symbol val="none"/>
          </c:marker>
          <c:cat>
            <c:numRef>
              <c:extLst>
                <c:ext xmlns:c15="http://schemas.microsoft.com/office/drawing/2012/chart" uri="{02D57815-91ED-43cb-92C2-25804820EDAC}">
                  <c15:fullRef>
                    <c15:sqref>'FIRM 07'!$B$72:$E$72</c15:sqref>
                  </c15:fullRef>
                </c:ext>
              </c:extLst>
              <c:f>'FIRM 07'!$C$72:$E$72</c:f>
              <c:numCache>
                <c:formatCode>General</c:formatCode>
                <c:ptCount val="3"/>
                <c:pt idx="0">
                  <c:v>2019</c:v>
                </c:pt>
                <c:pt idx="1">
                  <c:v>2020</c:v>
                </c:pt>
                <c:pt idx="2">
                  <c:v>2021</c:v>
                </c:pt>
              </c:numCache>
            </c:numRef>
          </c:cat>
          <c:val>
            <c:numRef>
              <c:extLst>
                <c:ext xmlns:c15="http://schemas.microsoft.com/office/drawing/2012/chart" uri="{02D57815-91ED-43cb-92C2-25804820EDAC}">
                  <c15:fullRef>
                    <c15:sqref>'FIRM 07'!$B$91:$E$91</c15:sqref>
                  </c15:fullRef>
                </c:ext>
              </c:extLst>
              <c:f>'FIRM 07'!$C$91:$E$91</c:f>
              <c:numCache>
                <c:formatCode>General</c:formatCode>
                <c:ptCount val="3"/>
                <c:pt idx="0">
                  <c:v>-9.4624092838264797</c:v>
                </c:pt>
                <c:pt idx="1">
                  <c:v>0.24820054877076447</c:v>
                </c:pt>
                <c:pt idx="2">
                  <c:v>-231.64965591205649</c:v>
                </c:pt>
              </c:numCache>
            </c:numRef>
          </c:val>
          <c:smooth val="0"/>
          <c:extLst xmlns:c16r2="http://schemas.microsoft.com/office/drawing/2015/06/chart">
            <c:ext xmlns:c16="http://schemas.microsoft.com/office/drawing/2014/chart" uri="{C3380CC4-5D6E-409C-BE32-E72D297353CC}">
              <c16:uniqueId val="{00000001-851F-410D-8CE9-A521FF09EB34}"/>
            </c:ext>
          </c:extLst>
        </c:ser>
        <c:dLbls>
          <c:showLegendKey val="0"/>
          <c:showVal val="0"/>
          <c:showCatName val="0"/>
          <c:showSerName val="0"/>
          <c:showPercent val="0"/>
          <c:showBubbleSize val="0"/>
        </c:dLbls>
        <c:smooth val="0"/>
        <c:axId val="392649168"/>
        <c:axId val="392649560"/>
        <c:extLst xmlns:c16r2="http://schemas.microsoft.com/office/drawing/2015/06/chart"/>
      </c:lineChart>
      <c:catAx>
        <c:axId val="392649168"/>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92649560"/>
        <c:crosses val="autoZero"/>
        <c:auto val="1"/>
        <c:lblAlgn val="ctr"/>
        <c:lblOffset val="100"/>
        <c:noMultiLvlLbl val="0"/>
      </c:catAx>
      <c:valAx>
        <c:axId val="392649560"/>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9264916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zero"/>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Market</a:t>
            </a:r>
            <a:r>
              <a:rPr lang="en-US" baseline="0"/>
              <a:t> Value Ratio</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lineChart>
        <c:grouping val="percentStacked"/>
        <c:varyColors val="0"/>
        <c:ser>
          <c:idx val="0"/>
          <c:order val="0"/>
          <c:tx>
            <c:strRef>
              <c:f>'FIRM 07'!$A$93</c:f>
              <c:strCache>
                <c:ptCount val="1"/>
                <c:pt idx="0">
                  <c:v>Price/Earning Ratio</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cat>
            <c:numRef>
              <c:extLst>
                <c:ext xmlns:c15="http://schemas.microsoft.com/office/drawing/2012/chart" uri="{02D57815-91ED-43cb-92C2-25804820EDAC}">
                  <c15:fullRef>
                    <c15:sqref>'FIRM 07'!$B$72:$E$72</c15:sqref>
                  </c15:fullRef>
                </c:ext>
              </c:extLst>
              <c:f>'FIRM 07'!$C$72:$E$72</c:f>
              <c:numCache>
                <c:formatCode>General</c:formatCode>
                <c:ptCount val="3"/>
                <c:pt idx="0">
                  <c:v>2019</c:v>
                </c:pt>
                <c:pt idx="1">
                  <c:v>2020</c:v>
                </c:pt>
                <c:pt idx="2">
                  <c:v>2021</c:v>
                </c:pt>
              </c:numCache>
            </c:numRef>
          </c:cat>
          <c:val>
            <c:numRef>
              <c:extLst>
                <c:ext xmlns:c15="http://schemas.microsoft.com/office/drawing/2012/chart" uri="{02D57815-91ED-43cb-92C2-25804820EDAC}">
                  <c15:fullRef>
                    <c15:sqref>'FIRM 07'!$B$93:$E$93</c15:sqref>
                  </c15:fullRef>
                </c:ext>
              </c:extLst>
              <c:f>'FIRM 07'!$C$93:$E$93</c:f>
              <c:numCache>
                <c:formatCode>0.0</c:formatCode>
                <c:ptCount val="3"/>
                <c:pt idx="0">
                  <c:v>-69.720101781170484</c:v>
                </c:pt>
                <c:pt idx="1" formatCode="0.00">
                  <c:v>167.71488469601678</c:v>
                </c:pt>
                <c:pt idx="2" formatCode="_(* #,##0.0_);_(* \(#,##0.0\);_(* &quot;-&quot;??_);_(@_)">
                  <c:v>51.751592356687894</c:v>
                </c:pt>
              </c:numCache>
            </c:numRef>
          </c:val>
          <c:smooth val="0"/>
          <c:extLst xmlns:c16r2="http://schemas.microsoft.com/office/drawing/2015/06/chart">
            <c:ext xmlns:c16="http://schemas.microsoft.com/office/drawing/2014/chart" uri="{C3380CC4-5D6E-409C-BE32-E72D297353CC}">
              <c16:uniqueId val="{00000000-8DE4-4B8E-B049-BC61757CD49D}"/>
            </c:ext>
          </c:extLst>
        </c:ser>
        <c:ser>
          <c:idx val="1"/>
          <c:order val="1"/>
          <c:tx>
            <c:strRef>
              <c:f>'FIRM 07'!$A$94</c:f>
              <c:strCache>
                <c:ptCount val="1"/>
                <c:pt idx="0">
                  <c:v>Market/Book Ratio</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cat>
            <c:numRef>
              <c:extLst>
                <c:ext xmlns:c15="http://schemas.microsoft.com/office/drawing/2012/chart" uri="{02D57815-91ED-43cb-92C2-25804820EDAC}">
                  <c15:fullRef>
                    <c15:sqref>'FIRM 07'!$B$72:$E$72</c15:sqref>
                  </c15:fullRef>
                </c:ext>
              </c:extLst>
              <c:f>'FIRM 07'!$C$72:$E$72</c:f>
              <c:numCache>
                <c:formatCode>General</c:formatCode>
                <c:ptCount val="3"/>
                <c:pt idx="0">
                  <c:v>2019</c:v>
                </c:pt>
                <c:pt idx="1">
                  <c:v>2020</c:v>
                </c:pt>
                <c:pt idx="2">
                  <c:v>2021</c:v>
                </c:pt>
              </c:numCache>
            </c:numRef>
          </c:cat>
          <c:val>
            <c:numRef>
              <c:extLst>
                <c:ext xmlns:c15="http://schemas.microsoft.com/office/drawing/2012/chart" uri="{02D57815-91ED-43cb-92C2-25804820EDAC}">
                  <c15:fullRef>
                    <c15:sqref>'FIRM 07'!$B$94:$E$94</c15:sqref>
                  </c15:fullRef>
                </c:ext>
              </c:extLst>
              <c:f>'FIRM 07'!$C$94:$E$94</c:f>
              <c:numCache>
                <c:formatCode>0.00</c:formatCode>
                <c:ptCount val="3"/>
                <c:pt idx="0">
                  <c:v>8.8915353863002462</c:v>
                </c:pt>
                <c:pt idx="1">
                  <c:v>27.637433115418776</c:v>
                </c:pt>
                <c:pt idx="2">
                  <c:v>20.432879173482895</c:v>
                </c:pt>
              </c:numCache>
            </c:numRef>
          </c:val>
          <c:smooth val="0"/>
          <c:extLst xmlns:c16r2="http://schemas.microsoft.com/office/drawing/2015/06/chart">
            <c:ext xmlns:c16="http://schemas.microsoft.com/office/drawing/2014/chart" uri="{C3380CC4-5D6E-409C-BE32-E72D297353CC}">
              <c16:uniqueId val="{00000001-8DE4-4B8E-B049-BC61757CD49D}"/>
            </c:ext>
          </c:extLst>
        </c:ser>
        <c:dLbls>
          <c:showLegendKey val="0"/>
          <c:showVal val="0"/>
          <c:showCatName val="0"/>
          <c:showSerName val="0"/>
          <c:showPercent val="0"/>
          <c:showBubbleSize val="0"/>
        </c:dLbls>
        <c:smooth val="0"/>
        <c:axId val="392655440"/>
        <c:axId val="392658576"/>
        <c:extLst xmlns:c16r2="http://schemas.microsoft.com/office/drawing/2015/06/chart"/>
      </c:lineChart>
      <c:catAx>
        <c:axId val="392655440"/>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92658576"/>
        <c:crosses val="autoZero"/>
        <c:auto val="1"/>
        <c:lblAlgn val="ctr"/>
        <c:lblOffset val="100"/>
        <c:noMultiLvlLbl val="0"/>
      </c:catAx>
      <c:valAx>
        <c:axId val="392658576"/>
        <c:scaling>
          <c:orientation val="minMax"/>
        </c:scaling>
        <c:delete val="0"/>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9265544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Profitability</a:t>
            </a:r>
            <a:r>
              <a:rPr lang="en-US" baseline="0"/>
              <a:t> Ratio</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lineChart>
        <c:grouping val="percentStacked"/>
        <c:varyColors val="0"/>
        <c:ser>
          <c:idx val="0"/>
          <c:order val="0"/>
          <c:tx>
            <c:strRef>
              <c:f>'FIRM 07'!$A$72</c:f>
              <c:strCache>
                <c:ptCount val="1"/>
                <c:pt idx="0">
                  <c:v>Profitability Ratios</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cat>
            <c:numRef>
              <c:extLst>
                <c:ext xmlns:c15="http://schemas.microsoft.com/office/drawing/2012/chart" uri="{02D57815-91ED-43cb-92C2-25804820EDAC}">
                  <c15:fullRef>
                    <c15:sqref>'FIRM 07'!$B$72:$E$72</c15:sqref>
                  </c15:fullRef>
                </c:ext>
              </c:extLst>
              <c:f>'FIRM 07'!$C$72:$E$72</c:f>
              <c:numCache>
                <c:formatCode>General</c:formatCode>
                <c:ptCount val="3"/>
                <c:pt idx="0">
                  <c:v>2019</c:v>
                </c:pt>
                <c:pt idx="1">
                  <c:v>2020</c:v>
                </c:pt>
                <c:pt idx="2">
                  <c:v>2021</c:v>
                </c:pt>
              </c:numCache>
            </c:numRef>
          </c:cat>
          <c:val>
            <c:numRef>
              <c:extLst>
                <c:ext xmlns:c15="http://schemas.microsoft.com/office/drawing/2012/chart" uri="{02D57815-91ED-43cb-92C2-25804820EDAC}">
                  <c15:fullRef>
                    <c15:sqref>'FIRM 07'!$B$72:$E$72</c15:sqref>
                  </c15:fullRef>
                </c:ext>
              </c:extLst>
              <c:f>'FIRM 07'!$C$72:$E$72</c:f>
              <c:numCache>
                <c:formatCode>General</c:formatCode>
                <c:ptCount val="3"/>
                <c:pt idx="0">
                  <c:v>2019</c:v>
                </c:pt>
                <c:pt idx="1">
                  <c:v>2020</c:v>
                </c:pt>
                <c:pt idx="2">
                  <c:v>2021</c:v>
                </c:pt>
              </c:numCache>
            </c:numRef>
          </c:val>
          <c:smooth val="0"/>
          <c:extLst xmlns:c15="http://schemas.microsoft.com/office/drawing/2012/chart" xmlns:c16r2="http://schemas.microsoft.com/office/drawing/2015/06/chart">
            <c:ext xmlns:c16="http://schemas.microsoft.com/office/drawing/2014/chart" uri="{C3380CC4-5D6E-409C-BE32-E72D297353CC}">
              <c16:uniqueId val="{00000000-FB7A-48AA-981E-AE82ED712283}"/>
            </c:ext>
          </c:extLst>
        </c:ser>
        <c:ser>
          <c:idx val="1"/>
          <c:order val="1"/>
          <c:tx>
            <c:strRef>
              <c:f>'FIRM 07'!$A$73</c:f>
              <c:strCache>
                <c:ptCount val="1"/>
                <c:pt idx="0">
                  <c:v>Gross profit to Sales</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cat>
            <c:numRef>
              <c:extLst>
                <c:ext xmlns:c15="http://schemas.microsoft.com/office/drawing/2012/chart" uri="{02D57815-91ED-43cb-92C2-25804820EDAC}">
                  <c15:fullRef>
                    <c15:sqref>'FIRM 07'!$B$72:$E$72</c15:sqref>
                  </c15:fullRef>
                </c:ext>
              </c:extLst>
              <c:f>'FIRM 07'!$C$72:$E$72</c:f>
              <c:numCache>
                <c:formatCode>General</c:formatCode>
                <c:ptCount val="3"/>
                <c:pt idx="0">
                  <c:v>2019</c:v>
                </c:pt>
                <c:pt idx="1">
                  <c:v>2020</c:v>
                </c:pt>
                <c:pt idx="2">
                  <c:v>2021</c:v>
                </c:pt>
              </c:numCache>
            </c:numRef>
          </c:cat>
          <c:val>
            <c:numRef>
              <c:extLst>
                <c:ext xmlns:c15="http://schemas.microsoft.com/office/drawing/2012/chart" uri="{02D57815-91ED-43cb-92C2-25804820EDAC}">
                  <c15:fullRef>
                    <c15:sqref>'FIRM 07'!$B$73:$E$73</c15:sqref>
                  </c15:fullRef>
                </c:ext>
              </c:extLst>
              <c:f>'FIRM 07'!$C$73:$E$73</c:f>
              <c:numCache>
                <c:formatCode>0.000</c:formatCode>
                <c:ptCount val="3"/>
                <c:pt idx="0">
                  <c:v>7.678130319362729E-2</c:v>
                </c:pt>
                <c:pt idx="1">
                  <c:v>7.4323336457493283E-2</c:v>
                </c:pt>
                <c:pt idx="2">
                  <c:v>5.6054255980276919E-2</c:v>
                </c:pt>
              </c:numCache>
            </c:numRef>
          </c:val>
          <c:smooth val="0"/>
          <c:extLst xmlns:c16r2="http://schemas.microsoft.com/office/drawing/2015/06/chart">
            <c:ext xmlns:c16="http://schemas.microsoft.com/office/drawing/2014/chart" uri="{C3380CC4-5D6E-409C-BE32-E72D297353CC}">
              <c16:uniqueId val="{00000001-FB7A-48AA-981E-AE82ED712283}"/>
            </c:ext>
          </c:extLst>
        </c:ser>
        <c:ser>
          <c:idx val="2"/>
          <c:order val="2"/>
          <c:tx>
            <c:strRef>
              <c:f>'FIRM 07'!$A$74</c:f>
              <c:strCache>
                <c:ptCount val="1"/>
                <c:pt idx="0">
                  <c:v>Net profit Margin</c:v>
                </c:pt>
              </c:strCache>
            </c:strRef>
          </c:tx>
          <c:spPr>
            <a:ln w="34925" cap="rnd">
              <a:solidFill>
                <a:schemeClr val="accent3"/>
              </a:solidFill>
              <a:round/>
            </a:ln>
            <a:effectLst>
              <a:outerShdw blurRad="57150" dist="19050" dir="5400000" algn="ctr" rotWithShape="0">
                <a:srgbClr val="000000">
                  <a:alpha val="63000"/>
                </a:srgbClr>
              </a:outerShdw>
            </a:effectLst>
          </c:spPr>
          <c:marker>
            <c:symbol val="none"/>
          </c:marker>
          <c:cat>
            <c:numRef>
              <c:extLst>
                <c:ext xmlns:c15="http://schemas.microsoft.com/office/drawing/2012/chart" uri="{02D57815-91ED-43cb-92C2-25804820EDAC}">
                  <c15:fullRef>
                    <c15:sqref>'FIRM 07'!$B$72:$E$72</c15:sqref>
                  </c15:fullRef>
                </c:ext>
              </c:extLst>
              <c:f>'FIRM 07'!$C$72:$E$72</c:f>
              <c:numCache>
                <c:formatCode>General</c:formatCode>
                <c:ptCount val="3"/>
                <c:pt idx="0">
                  <c:v>2019</c:v>
                </c:pt>
                <c:pt idx="1">
                  <c:v>2020</c:v>
                </c:pt>
                <c:pt idx="2">
                  <c:v>2021</c:v>
                </c:pt>
              </c:numCache>
            </c:numRef>
          </c:cat>
          <c:val>
            <c:numRef>
              <c:extLst>
                <c:ext xmlns:c15="http://schemas.microsoft.com/office/drawing/2012/chart" uri="{02D57815-91ED-43cb-92C2-25804820EDAC}">
                  <c15:fullRef>
                    <c15:sqref>'FIRM 07'!$B$74:$E$74</c15:sqref>
                  </c15:fullRef>
                </c:ext>
              </c:extLst>
              <c:f>'FIRM 07'!$C$74:$E$74</c:f>
              <c:numCache>
                <c:formatCode>0.000</c:formatCode>
                <c:ptCount val="3"/>
                <c:pt idx="0">
                  <c:v>4.0483362420194478E-2</c:v>
                </c:pt>
                <c:pt idx="1">
                  <c:v>1.2385073036019302E-2</c:v>
                </c:pt>
                <c:pt idx="2">
                  <c:v>2.6620302656795884E-2</c:v>
                </c:pt>
              </c:numCache>
            </c:numRef>
          </c:val>
          <c:smooth val="0"/>
          <c:extLst xmlns:c16r2="http://schemas.microsoft.com/office/drawing/2015/06/chart">
            <c:ext xmlns:c16="http://schemas.microsoft.com/office/drawing/2014/chart" uri="{C3380CC4-5D6E-409C-BE32-E72D297353CC}">
              <c16:uniqueId val="{00000002-FB7A-48AA-981E-AE82ED712283}"/>
            </c:ext>
          </c:extLst>
        </c:ser>
        <c:ser>
          <c:idx val="3"/>
          <c:order val="3"/>
          <c:tx>
            <c:strRef>
              <c:f>'FIRM 07'!$A$75</c:f>
              <c:strCache>
                <c:ptCount val="1"/>
                <c:pt idx="0">
                  <c:v>Operating Margin</c:v>
                </c:pt>
              </c:strCache>
            </c:strRef>
          </c:tx>
          <c:spPr>
            <a:ln w="34925" cap="rnd">
              <a:solidFill>
                <a:schemeClr val="accent4"/>
              </a:solidFill>
              <a:round/>
            </a:ln>
            <a:effectLst>
              <a:outerShdw blurRad="57150" dist="19050" dir="5400000" algn="ctr" rotWithShape="0">
                <a:srgbClr val="000000">
                  <a:alpha val="63000"/>
                </a:srgbClr>
              </a:outerShdw>
            </a:effectLst>
          </c:spPr>
          <c:marker>
            <c:symbol val="none"/>
          </c:marker>
          <c:cat>
            <c:numRef>
              <c:extLst>
                <c:ext xmlns:c15="http://schemas.microsoft.com/office/drawing/2012/chart" uri="{02D57815-91ED-43cb-92C2-25804820EDAC}">
                  <c15:fullRef>
                    <c15:sqref>'FIRM 07'!$B$72:$E$72</c15:sqref>
                  </c15:fullRef>
                </c:ext>
              </c:extLst>
              <c:f>'FIRM 07'!$C$72:$E$72</c:f>
              <c:numCache>
                <c:formatCode>General</c:formatCode>
                <c:ptCount val="3"/>
                <c:pt idx="0">
                  <c:v>2019</c:v>
                </c:pt>
                <c:pt idx="1">
                  <c:v>2020</c:v>
                </c:pt>
                <c:pt idx="2">
                  <c:v>2021</c:v>
                </c:pt>
              </c:numCache>
            </c:numRef>
          </c:cat>
          <c:val>
            <c:numRef>
              <c:extLst>
                <c:ext xmlns:c15="http://schemas.microsoft.com/office/drawing/2012/chart" uri="{02D57815-91ED-43cb-92C2-25804820EDAC}">
                  <c15:fullRef>
                    <c15:sqref>'FIRM 07'!$B$75:$E$75</c15:sqref>
                  </c15:fullRef>
                </c:ext>
              </c:extLst>
              <c:f>'FIRM 07'!$C$75:$E$75</c:f>
              <c:numCache>
                <c:formatCode>0.000</c:formatCode>
                <c:ptCount val="3"/>
                <c:pt idx="0">
                  <c:v>5.8800311230237726E-2</c:v>
                </c:pt>
                <c:pt idx="1">
                  <c:v>2.8107266280596264E-2</c:v>
                </c:pt>
                <c:pt idx="2">
                  <c:v>4.1278678297048232E-2</c:v>
                </c:pt>
              </c:numCache>
            </c:numRef>
          </c:val>
          <c:smooth val="0"/>
          <c:extLst xmlns:c16r2="http://schemas.microsoft.com/office/drawing/2015/06/chart">
            <c:ext xmlns:c16="http://schemas.microsoft.com/office/drawing/2014/chart" uri="{C3380CC4-5D6E-409C-BE32-E72D297353CC}">
              <c16:uniqueId val="{00000003-FB7A-48AA-981E-AE82ED712283}"/>
            </c:ext>
          </c:extLst>
        </c:ser>
        <c:ser>
          <c:idx val="4"/>
          <c:order val="4"/>
          <c:tx>
            <c:strRef>
              <c:f>'FIRM 07'!$A$76</c:f>
              <c:strCache>
                <c:ptCount val="1"/>
                <c:pt idx="0">
                  <c:v>Return on Equity</c:v>
                </c:pt>
              </c:strCache>
            </c:strRef>
          </c:tx>
          <c:spPr>
            <a:ln w="34925" cap="rnd">
              <a:solidFill>
                <a:schemeClr val="accent5"/>
              </a:solidFill>
              <a:round/>
            </a:ln>
            <a:effectLst>
              <a:outerShdw blurRad="57150" dist="19050" dir="5400000" algn="ctr" rotWithShape="0">
                <a:srgbClr val="000000">
                  <a:alpha val="63000"/>
                </a:srgbClr>
              </a:outerShdw>
            </a:effectLst>
          </c:spPr>
          <c:marker>
            <c:symbol val="none"/>
          </c:marker>
          <c:cat>
            <c:numRef>
              <c:extLst>
                <c:ext xmlns:c15="http://schemas.microsoft.com/office/drawing/2012/chart" uri="{02D57815-91ED-43cb-92C2-25804820EDAC}">
                  <c15:fullRef>
                    <c15:sqref>'FIRM 07'!$B$72:$E$72</c15:sqref>
                  </c15:fullRef>
                </c:ext>
              </c:extLst>
              <c:f>'FIRM 07'!$C$72:$E$72</c:f>
              <c:numCache>
                <c:formatCode>General</c:formatCode>
                <c:ptCount val="3"/>
                <c:pt idx="0">
                  <c:v>2019</c:v>
                </c:pt>
                <c:pt idx="1">
                  <c:v>2020</c:v>
                </c:pt>
                <c:pt idx="2">
                  <c:v>2021</c:v>
                </c:pt>
              </c:numCache>
            </c:numRef>
          </c:cat>
          <c:val>
            <c:numRef>
              <c:extLst>
                <c:ext xmlns:c15="http://schemas.microsoft.com/office/drawing/2012/chart" uri="{02D57815-91ED-43cb-92C2-25804820EDAC}">
                  <c15:fullRef>
                    <c15:sqref>'FIRM 07'!$B$76:$E$76</c15:sqref>
                  </c15:fullRef>
                </c:ext>
              </c:extLst>
              <c:f>'FIRM 07'!$C$76:$E$76</c:f>
              <c:numCache>
                <c:formatCode>0.000</c:formatCode>
                <c:ptCount val="3"/>
                <c:pt idx="0">
                  <c:v>0.2184823867856471</c:v>
                </c:pt>
                <c:pt idx="1">
                  <c:v>4.1175426794805466E-2</c:v>
                </c:pt>
                <c:pt idx="2">
                  <c:v>9.8548523664027415E-2</c:v>
                </c:pt>
              </c:numCache>
            </c:numRef>
          </c:val>
          <c:smooth val="0"/>
        </c:ser>
        <c:ser>
          <c:idx val="5"/>
          <c:order val="5"/>
          <c:tx>
            <c:strRef>
              <c:f>'FIRM 07'!$A$77</c:f>
              <c:strCache>
                <c:ptCount val="1"/>
                <c:pt idx="0">
                  <c:v>Basic Earning Power</c:v>
                </c:pt>
              </c:strCache>
            </c:strRef>
          </c:tx>
          <c:spPr>
            <a:ln w="34925" cap="rnd">
              <a:solidFill>
                <a:schemeClr val="accent6"/>
              </a:solidFill>
              <a:round/>
            </a:ln>
            <a:effectLst>
              <a:outerShdw blurRad="57150" dist="19050" dir="5400000" algn="ctr" rotWithShape="0">
                <a:srgbClr val="000000">
                  <a:alpha val="63000"/>
                </a:srgbClr>
              </a:outerShdw>
            </a:effectLst>
          </c:spPr>
          <c:marker>
            <c:symbol val="none"/>
          </c:marker>
          <c:cat>
            <c:numRef>
              <c:extLst>
                <c:ext xmlns:c15="http://schemas.microsoft.com/office/drawing/2012/chart" uri="{02D57815-91ED-43cb-92C2-25804820EDAC}">
                  <c15:fullRef>
                    <c15:sqref>'FIRM 07'!$B$72:$E$72</c15:sqref>
                  </c15:fullRef>
                </c:ext>
              </c:extLst>
              <c:f>'FIRM 07'!$C$72:$E$72</c:f>
              <c:numCache>
                <c:formatCode>General</c:formatCode>
                <c:ptCount val="3"/>
                <c:pt idx="0">
                  <c:v>2019</c:v>
                </c:pt>
                <c:pt idx="1">
                  <c:v>2020</c:v>
                </c:pt>
                <c:pt idx="2">
                  <c:v>2021</c:v>
                </c:pt>
              </c:numCache>
            </c:numRef>
          </c:cat>
          <c:val>
            <c:numRef>
              <c:extLst>
                <c:ext xmlns:c15="http://schemas.microsoft.com/office/drawing/2012/chart" uri="{02D57815-91ED-43cb-92C2-25804820EDAC}">
                  <c15:fullRef>
                    <c15:sqref>'FIRM 07'!$B$77:$E$77</c15:sqref>
                  </c15:fullRef>
                </c:ext>
              </c:extLst>
              <c:f>'FIRM 07'!$C$77:$E$77</c:f>
              <c:numCache>
                <c:formatCode>0.000</c:formatCode>
                <c:ptCount val="3"/>
                <c:pt idx="0">
                  <c:v>0.17424814549715617</c:v>
                </c:pt>
                <c:pt idx="1">
                  <c:v>4.8590196525863757E-2</c:v>
                </c:pt>
                <c:pt idx="2">
                  <c:v>6.1579295384326056E-2</c:v>
                </c:pt>
              </c:numCache>
            </c:numRef>
          </c:val>
          <c:smooth val="0"/>
        </c:ser>
        <c:ser>
          <c:idx val="6"/>
          <c:order val="6"/>
          <c:tx>
            <c:strRef>
              <c:f>'FIRM 07'!$A$78</c:f>
              <c:strCache>
                <c:ptCount val="1"/>
                <c:pt idx="0">
                  <c:v>Return on Assets</c:v>
                </c:pt>
              </c:strCache>
            </c:strRef>
          </c:tx>
          <c:spPr>
            <a:ln w="34925" cap="rnd">
              <a:solidFill>
                <a:schemeClr val="accent1">
                  <a:lumMod val="60000"/>
                </a:schemeClr>
              </a:solidFill>
              <a:round/>
            </a:ln>
            <a:effectLst>
              <a:outerShdw blurRad="57150" dist="19050" dir="5400000" algn="ctr" rotWithShape="0">
                <a:srgbClr val="000000">
                  <a:alpha val="63000"/>
                </a:srgbClr>
              </a:outerShdw>
            </a:effectLst>
          </c:spPr>
          <c:marker>
            <c:symbol val="none"/>
          </c:marker>
          <c:cat>
            <c:numRef>
              <c:extLst>
                <c:ext xmlns:c15="http://schemas.microsoft.com/office/drawing/2012/chart" uri="{02D57815-91ED-43cb-92C2-25804820EDAC}">
                  <c15:fullRef>
                    <c15:sqref>'FIRM 07'!$B$72:$E$72</c15:sqref>
                  </c15:fullRef>
                </c:ext>
              </c:extLst>
              <c:f>'FIRM 07'!$C$72:$E$72</c:f>
              <c:numCache>
                <c:formatCode>General</c:formatCode>
                <c:ptCount val="3"/>
                <c:pt idx="0">
                  <c:v>2019</c:v>
                </c:pt>
                <c:pt idx="1">
                  <c:v>2020</c:v>
                </c:pt>
                <c:pt idx="2">
                  <c:v>2021</c:v>
                </c:pt>
              </c:numCache>
            </c:numRef>
          </c:cat>
          <c:val>
            <c:numRef>
              <c:extLst>
                <c:ext xmlns:c15="http://schemas.microsoft.com/office/drawing/2012/chart" uri="{02D57815-91ED-43cb-92C2-25804820EDAC}">
                  <c15:fullRef>
                    <c15:sqref>'FIRM 07'!$B$78:$E$78</c15:sqref>
                  </c15:fullRef>
                </c:ext>
              </c:extLst>
              <c:f>'FIRM 07'!$C$78:$E$78</c:f>
              <c:numCache>
                <c:formatCode>0.000</c:formatCode>
                <c:ptCount val="3"/>
                <c:pt idx="0">
                  <c:v>0.11996791645518698</c:v>
                </c:pt>
                <c:pt idx="1">
                  <c:v>2.141058923338978E-2</c:v>
                </c:pt>
                <c:pt idx="2">
                  <c:v>3.9712014728926395E-2</c:v>
                </c:pt>
              </c:numCache>
            </c:numRef>
          </c:val>
          <c:smooth val="0"/>
        </c:ser>
        <c:ser>
          <c:idx val="7"/>
          <c:order val="7"/>
          <c:tx>
            <c:strRef>
              <c:f>'FIRM 07'!$A$79</c:f>
              <c:strCache>
                <c:ptCount val="1"/>
                <c:pt idx="0">
                  <c:v>Return on Invested Capital</c:v>
                </c:pt>
              </c:strCache>
            </c:strRef>
          </c:tx>
          <c:spPr>
            <a:ln w="34925" cap="rnd">
              <a:solidFill>
                <a:schemeClr val="accent2">
                  <a:lumMod val="60000"/>
                </a:schemeClr>
              </a:solidFill>
              <a:round/>
            </a:ln>
            <a:effectLst>
              <a:outerShdw blurRad="57150" dist="19050" dir="5400000" algn="ctr" rotWithShape="0">
                <a:srgbClr val="000000">
                  <a:alpha val="63000"/>
                </a:srgbClr>
              </a:outerShdw>
            </a:effectLst>
          </c:spPr>
          <c:marker>
            <c:symbol val="none"/>
          </c:marker>
          <c:cat>
            <c:numRef>
              <c:extLst>
                <c:ext xmlns:c15="http://schemas.microsoft.com/office/drawing/2012/chart" uri="{02D57815-91ED-43cb-92C2-25804820EDAC}">
                  <c15:fullRef>
                    <c15:sqref>'FIRM 07'!$B$72:$E$72</c15:sqref>
                  </c15:fullRef>
                </c:ext>
              </c:extLst>
              <c:f>'FIRM 07'!$C$72:$E$72</c:f>
              <c:numCache>
                <c:formatCode>General</c:formatCode>
                <c:ptCount val="3"/>
                <c:pt idx="0">
                  <c:v>2019</c:v>
                </c:pt>
                <c:pt idx="1">
                  <c:v>2020</c:v>
                </c:pt>
                <c:pt idx="2">
                  <c:v>2021</c:v>
                </c:pt>
              </c:numCache>
            </c:numRef>
          </c:cat>
          <c:val>
            <c:numRef>
              <c:extLst>
                <c:ext xmlns:c15="http://schemas.microsoft.com/office/drawing/2012/chart" uri="{02D57815-91ED-43cb-92C2-25804820EDAC}">
                  <c15:fullRef>
                    <c15:sqref>'FIRM 07'!$B$79:$E$79</c15:sqref>
                  </c15:fullRef>
                </c:ext>
              </c:extLst>
              <c:f>'FIRM 07'!$C$79:$E$79</c:f>
              <c:numCache>
                <c:formatCode>_(* #,##0.00_);_(* \(#,##0.00\);_(* "-"??_);_(@_)</c:formatCode>
                <c:ptCount val="3"/>
                <c:pt idx="0">
                  <c:v>0.30918571103632381</c:v>
                </c:pt>
                <c:pt idx="1">
                  <c:v>9.0842445075607903E-2</c:v>
                </c:pt>
                <c:pt idx="2">
                  <c:v>0.13085683476080223</c:v>
                </c:pt>
              </c:numCache>
            </c:numRef>
          </c:val>
          <c:smooth val="0"/>
        </c:ser>
        <c:ser>
          <c:idx val="8"/>
          <c:order val="8"/>
          <c:tx>
            <c:strRef>
              <c:f>'FIRM 07'!$A$80</c:f>
              <c:strCache>
                <c:ptCount val="1"/>
                <c:pt idx="0">
                  <c:v>Book Value per Share</c:v>
                </c:pt>
              </c:strCache>
            </c:strRef>
          </c:tx>
          <c:spPr>
            <a:ln w="34925" cap="rnd">
              <a:solidFill>
                <a:schemeClr val="accent3">
                  <a:lumMod val="60000"/>
                </a:schemeClr>
              </a:solidFill>
              <a:round/>
            </a:ln>
            <a:effectLst>
              <a:outerShdw blurRad="57150" dist="19050" dir="5400000" algn="ctr" rotWithShape="0">
                <a:srgbClr val="000000">
                  <a:alpha val="63000"/>
                </a:srgbClr>
              </a:outerShdw>
            </a:effectLst>
          </c:spPr>
          <c:marker>
            <c:symbol val="none"/>
          </c:marker>
          <c:cat>
            <c:numRef>
              <c:extLst>
                <c:ext xmlns:c15="http://schemas.microsoft.com/office/drawing/2012/chart" uri="{02D57815-91ED-43cb-92C2-25804820EDAC}">
                  <c15:fullRef>
                    <c15:sqref>'FIRM 07'!$B$72:$E$72</c15:sqref>
                  </c15:fullRef>
                </c:ext>
              </c:extLst>
              <c:f>'FIRM 07'!$C$72:$E$72</c:f>
              <c:numCache>
                <c:formatCode>General</c:formatCode>
                <c:ptCount val="3"/>
                <c:pt idx="0">
                  <c:v>2019</c:v>
                </c:pt>
                <c:pt idx="1">
                  <c:v>2020</c:v>
                </c:pt>
                <c:pt idx="2">
                  <c:v>2021</c:v>
                </c:pt>
              </c:numCache>
            </c:numRef>
          </c:cat>
          <c:val>
            <c:numRef>
              <c:extLst>
                <c:ext xmlns:c15="http://schemas.microsoft.com/office/drawing/2012/chart" uri="{02D57815-91ED-43cb-92C2-25804820EDAC}">
                  <c15:fullRef>
                    <c15:sqref>'FIRM 07'!$B$80:$E$80</c15:sqref>
                  </c15:fullRef>
                </c:ext>
              </c:extLst>
              <c:f>'FIRM 07'!$C$80:$E$80</c:f>
              <c:numCache>
                <c:formatCode>_(* #,##0.00_);_(* \(#,##0.00\);_(* "-"??_);_(@_)</c:formatCode>
                <c:ptCount val="3"/>
                <c:pt idx="0">
                  <c:v>30.815825174825175</c:v>
                </c:pt>
                <c:pt idx="1">
                  <c:v>28.946248251748251</c:v>
                </c:pt>
                <c:pt idx="2">
                  <c:v>31.811473776223774</c:v>
                </c:pt>
              </c:numCache>
            </c:numRef>
          </c:val>
          <c:smooth val="0"/>
        </c:ser>
        <c:dLbls>
          <c:showLegendKey val="0"/>
          <c:showVal val="0"/>
          <c:showCatName val="0"/>
          <c:showSerName val="0"/>
          <c:showPercent val="0"/>
          <c:showBubbleSize val="0"/>
        </c:dLbls>
        <c:smooth val="0"/>
        <c:axId val="392653480"/>
        <c:axId val="392651912"/>
        <c:extLst xmlns:c16r2="http://schemas.microsoft.com/office/drawing/2015/06/chart"/>
      </c:lineChart>
      <c:catAx>
        <c:axId val="392653480"/>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92651912"/>
        <c:crosses val="autoZero"/>
        <c:auto val="1"/>
        <c:lblAlgn val="ctr"/>
        <c:lblOffset val="100"/>
        <c:noMultiLvlLbl val="0"/>
      </c:catAx>
      <c:valAx>
        <c:axId val="392651912"/>
        <c:scaling>
          <c:orientation val="minMax"/>
        </c:scaling>
        <c:delete val="0"/>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926534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Liquidity</a:t>
            </a:r>
            <a:r>
              <a:rPr lang="en-US" baseline="0"/>
              <a:t> Ratio</a:t>
            </a:r>
            <a:endParaRPr lang="en-US"/>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lineChart>
        <c:grouping val="standard"/>
        <c:varyColors val="0"/>
        <c:ser>
          <c:idx val="0"/>
          <c:order val="0"/>
          <c:tx>
            <c:strRef>
              <c:f>'FIRM 08'!$A$74</c:f>
              <c:strCache>
                <c:ptCount val="1"/>
                <c:pt idx="0">
                  <c:v>Current Ratio</c:v>
                </c:pt>
              </c:strCache>
            </c:strRef>
          </c:tx>
          <c:spPr>
            <a:ln w="22225" cap="rnd">
              <a:solidFill>
                <a:schemeClr val="accent1"/>
              </a:solidFill>
            </a:ln>
            <a:effectLst>
              <a:glow rad="139700">
                <a:schemeClr val="accent1">
                  <a:satMod val="175000"/>
                  <a:alpha val="14000"/>
                </a:schemeClr>
              </a:glow>
            </a:effectLst>
          </c:spPr>
          <c:marker>
            <c:symbol val="none"/>
          </c:marker>
          <c:cat>
            <c:numRef>
              <c:extLst>
                <c:ext xmlns:c15="http://schemas.microsoft.com/office/drawing/2012/chart" uri="{02D57815-91ED-43cb-92C2-25804820EDAC}">
                  <c15:fullRef>
                    <c15:sqref>'FIRM 08'!$B$64:$E$64</c15:sqref>
                  </c15:fullRef>
                </c:ext>
              </c:extLst>
              <c:f>'FIRM 08'!$C$64:$E$64</c:f>
              <c:numCache>
                <c:formatCode>General</c:formatCode>
                <c:ptCount val="3"/>
                <c:pt idx="0">
                  <c:v>2019</c:v>
                </c:pt>
                <c:pt idx="1">
                  <c:v>2020</c:v>
                </c:pt>
                <c:pt idx="2">
                  <c:v>2021</c:v>
                </c:pt>
              </c:numCache>
            </c:numRef>
          </c:cat>
          <c:val>
            <c:numRef>
              <c:extLst>
                <c:ext xmlns:c15="http://schemas.microsoft.com/office/drawing/2012/chart" uri="{02D57815-91ED-43cb-92C2-25804820EDAC}">
                  <c15:fullRef>
                    <c15:sqref>'FIRM 08'!$B$74:$E$74</c15:sqref>
                  </c15:fullRef>
                </c:ext>
              </c:extLst>
              <c:f>'FIRM 08'!$C$74:$E$74</c:f>
              <c:numCache>
                <c:formatCode>0.00</c:formatCode>
                <c:ptCount val="3"/>
                <c:pt idx="0">
                  <c:v>0.2101931360645988</c:v>
                </c:pt>
                <c:pt idx="1">
                  <c:v>0.20863063040743463</c:v>
                </c:pt>
                <c:pt idx="2">
                  <c:v>0.2056221811683</c:v>
                </c:pt>
              </c:numCache>
            </c:numRef>
          </c:val>
          <c:smooth val="0"/>
          <c:extLst xmlns:c16r2="http://schemas.microsoft.com/office/drawing/2015/06/chart">
            <c:ext xmlns:c16="http://schemas.microsoft.com/office/drawing/2014/chart" uri="{C3380CC4-5D6E-409C-BE32-E72D297353CC}">
              <c16:uniqueId val="{00000000-C4D0-4269-BE90-57F7DAED2D30}"/>
            </c:ext>
          </c:extLst>
        </c:ser>
        <c:ser>
          <c:idx val="1"/>
          <c:order val="1"/>
          <c:tx>
            <c:strRef>
              <c:f>'FIRM 08'!$A$75</c:f>
              <c:strCache>
                <c:ptCount val="1"/>
                <c:pt idx="0">
                  <c:v>Quick/Acid test Ratio</c:v>
                </c:pt>
              </c:strCache>
            </c:strRef>
          </c:tx>
          <c:spPr>
            <a:ln w="22225" cap="rnd">
              <a:solidFill>
                <a:schemeClr val="accent2"/>
              </a:solidFill>
            </a:ln>
            <a:effectLst>
              <a:glow rad="139700">
                <a:schemeClr val="accent2">
                  <a:satMod val="175000"/>
                  <a:alpha val="14000"/>
                </a:schemeClr>
              </a:glow>
            </a:effectLst>
          </c:spPr>
          <c:marker>
            <c:symbol val="none"/>
          </c:marker>
          <c:cat>
            <c:numRef>
              <c:extLst>
                <c:ext xmlns:c15="http://schemas.microsoft.com/office/drawing/2012/chart" uri="{02D57815-91ED-43cb-92C2-25804820EDAC}">
                  <c15:fullRef>
                    <c15:sqref>'FIRM 08'!$B$64:$E$64</c15:sqref>
                  </c15:fullRef>
                </c:ext>
              </c:extLst>
              <c:f>'FIRM 08'!$C$64:$E$64</c:f>
              <c:numCache>
                <c:formatCode>General</c:formatCode>
                <c:ptCount val="3"/>
                <c:pt idx="0">
                  <c:v>2019</c:v>
                </c:pt>
                <c:pt idx="1">
                  <c:v>2020</c:v>
                </c:pt>
                <c:pt idx="2">
                  <c:v>2021</c:v>
                </c:pt>
              </c:numCache>
            </c:numRef>
          </c:cat>
          <c:val>
            <c:numRef>
              <c:extLst>
                <c:ext xmlns:c15="http://schemas.microsoft.com/office/drawing/2012/chart" uri="{02D57815-91ED-43cb-92C2-25804820EDAC}">
                  <c15:fullRef>
                    <c15:sqref>'FIRM 08'!$B$75:$E$75</c15:sqref>
                  </c15:fullRef>
                </c:ext>
              </c:extLst>
              <c:f>'FIRM 08'!$C$75:$E$75</c:f>
              <c:numCache>
                <c:formatCode>_(* #,##0.00_);_(* \(#,##0.00\);_(* "-"??_);_(@_)</c:formatCode>
                <c:ptCount val="3"/>
                <c:pt idx="0">
                  <c:v>0.20203565530130357</c:v>
                </c:pt>
                <c:pt idx="1" formatCode="0.00">
                  <c:v>0.20255393326781787</c:v>
                </c:pt>
                <c:pt idx="2" formatCode="0.00">
                  <c:v>0.20267927337410463</c:v>
                </c:pt>
              </c:numCache>
            </c:numRef>
          </c:val>
          <c:smooth val="0"/>
          <c:extLst xmlns:c16r2="http://schemas.microsoft.com/office/drawing/2015/06/chart">
            <c:ext xmlns:c16="http://schemas.microsoft.com/office/drawing/2014/chart" uri="{C3380CC4-5D6E-409C-BE32-E72D297353CC}">
              <c16:uniqueId val="{00000001-C4D0-4269-BE90-57F7DAED2D30}"/>
            </c:ext>
          </c:extLst>
        </c:ser>
        <c:dLbls>
          <c:showLegendKey val="0"/>
          <c:showVal val="0"/>
          <c:showCatName val="0"/>
          <c:showSerName val="0"/>
          <c:showPercent val="0"/>
          <c:showBubbleSize val="0"/>
        </c:dLbls>
        <c:smooth val="0"/>
        <c:axId val="392656224"/>
        <c:axId val="392647992"/>
        <c:extLst xmlns:c16r2="http://schemas.microsoft.com/office/drawing/2015/06/chart"/>
      </c:lineChart>
      <c:catAx>
        <c:axId val="392656224"/>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92647992"/>
        <c:crosses val="autoZero"/>
        <c:auto val="1"/>
        <c:lblAlgn val="ctr"/>
        <c:lblOffset val="100"/>
        <c:noMultiLvlLbl val="0"/>
      </c:catAx>
      <c:valAx>
        <c:axId val="392647992"/>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9265622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Asset</a:t>
            </a:r>
            <a:r>
              <a:rPr lang="en-US" baseline="0"/>
              <a:t> Management Ratio</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lineChart>
        <c:grouping val="standard"/>
        <c:varyColors val="0"/>
        <c:ser>
          <c:idx val="0"/>
          <c:order val="0"/>
          <c:tx>
            <c:strRef>
              <c:f>'FIRM 08'!$A$77</c:f>
              <c:strCache>
                <c:ptCount val="1"/>
                <c:pt idx="0">
                  <c:v>Inventory turnover ratio</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cat>
            <c:numRef>
              <c:extLst>
                <c:ext xmlns:c15="http://schemas.microsoft.com/office/drawing/2012/chart" uri="{02D57815-91ED-43cb-92C2-25804820EDAC}">
                  <c15:fullRef>
                    <c15:sqref>'FIRM 08'!$C$64:$E$64</c15:sqref>
                  </c15:fullRef>
                </c:ext>
              </c:extLst>
              <c:f>'FIRM 08'!$C$64:$E$64</c:f>
              <c:numCache>
                <c:formatCode>General</c:formatCode>
                <c:ptCount val="3"/>
                <c:pt idx="0">
                  <c:v>2019</c:v>
                </c:pt>
                <c:pt idx="1">
                  <c:v>2020</c:v>
                </c:pt>
                <c:pt idx="2">
                  <c:v>2021</c:v>
                </c:pt>
              </c:numCache>
            </c:numRef>
          </c:cat>
          <c:val>
            <c:numRef>
              <c:extLst>
                <c:ext xmlns:c15="http://schemas.microsoft.com/office/drawing/2012/chart" uri="{02D57815-91ED-43cb-92C2-25804820EDAC}">
                  <c15:fullRef>
                    <c15:sqref>'FIRM 08'!$B$77:$E$77</c15:sqref>
                  </c15:fullRef>
                </c:ext>
              </c:extLst>
              <c:f>'FIRM 08'!$B$77:$D$77</c:f>
              <c:numCache>
                <c:formatCode>0.00</c:formatCode>
                <c:ptCount val="3"/>
                <c:pt idx="1">
                  <c:v>3.9240721824991491E-2</c:v>
                </c:pt>
                <c:pt idx="2">
                  <c:v>8.2955832389580968E-3</c:v>
                </c:pt>
              </c:numCache>
            </c:numRef>
          </c:val>
          <c:smooth val="0"/>
          <c:extLst xmlns:c16r2="http://schemas.microsoft.com/office/drawing/2015/06/chart">
            <c:ext xmlns:c16="http://schemas.microsoft.com/office/drawing/2014/chart" uri="{C3380CC4-5D6E-409C-BE32-E72D297353CC}">
              <c16:uniqueId val="{00000000-301D-408C-AE3C-CB1BE5D38686}"/>
            </c:ext>
          </c:extLst>
        </c:ser>
        <c:ser>
          <c:idx val="1"/>
          <c:order val="1"/>
          <c:tx>
            <c:strRef>
              <c:f>'FIRM 08'!$A$78</c:f>
              <c:strCache>
                <c:ptCount val="1"/>
                <c:pt idx="0">
                  <c:v>Days sales outstanding</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cat>
            <c:numRef>
              <c:extLst>
                <c:ext xmlns:c15="http://schemas.microsoft.com/office/drawing/2012/chart" uri="{02D57815-91ED-43cb-92C2-25804820EDAC}">
                  <c15:fullRef>
                    <c15:sqref>'FIRM 08'!$C$64:$E$64</c15:sqref>
                  </c15:fullRef>
                </c:ext>
              </c:extLst>
              <c:f>'FIRM 08'!$C$64:$E$64</c:f>
              <c:numCache>
                <c:formatCode>General</c:formatCode>
                <c:ptCount val="3"/>
                <c:pt idx="0">
                  <c:v>2019</c:v>
                </c:pt>
                <c:pt idx="1">
                  <c:v>2020</c:v>
                </c:pt>
                <c:pt idx="2">
                  <c:v>2021</c:v>
                </c:pt>
              </c:numCache>
            </c:numRef>
          </c:cat>
          <c:val>
            <c:numRef>
              <c:extLst>
                <c:ext xmlns:c15="http://schemas.microsoft.com/office/drawing/2012/chart" uri="{02D57815-91ED-43cb-92C2-25804820EDAC}">
                  <c15:fullRef>
                    <c15:sqref>'FIRM 08'!$B$78:$E$78</c15:sqref>
                  </c15:fullRef>
                </c:ext>
              </c:extLst>
              <c:f>'FIRM 08'!$B$78:$D$78</c:f>
              <c:numCache>
                <c:formatCode>0</c:formatCode>
                <c:ptCount val="3"/>
                <c:pt idx="1">
                  <c:v>6.5748373101952273</c:v>
                </c:pt>
                <c:pt idx="2">
                  <c:v>19.18088737201365</c:v>
                </c:pt>
              </c:numCache>
            </c:numRef>
          </c:val>
          <c:smooth val="0"/>
          <c:extLst xmlns:c16r2="http://schemas.microsoft.com/office/drawing/2015/06/chart">
            <c:ext xmlns:c16="http://schemas.microsoft.com/office/drawing/2014/chart" uri="{C3380CC4-5D6E-409C-BE32-E72D297353CC}">
              <c16:uniqueId val="{00000001-301D-408C-AE3C-CB1BE5D38686}"/>
            </c:ext>
          </c:extLst>
        </c:ser>
        <c:ser>
          <c:idx val="2"/>
          <c:order val="2"/>
          <c:tx>
            <c:strRef>
              <c:f>'FIRM 08'!$A$79</c:f>
              <c:strCache>
                <c:ptCount val="1"/>
                <c:pt idx="0">
                  <c:v>Total asset Turnover</c:v>
                </c:pt>
              </c:strCache>
            </c:strRef>
          </c:tx>
          <c:spPr>
            <a:ln w="34925" cap="rnd">
              <a:solidFill>
                <a:schemeClr val="accent3"/>
              </a:solidFill>
              <a:round/>
            </a:ln>
            <a:effectLst>
              <a:outerShdw blurRad="57150" dist="19050" dir="5400000" algn="ctr" rotWithShape="0">
                <a:srgbClr val="000000">
                  <a:alpha val="63000"/>
                </a:srgbClr>
              </a:outerShdw>
            </a:effectLst>
          </c:spPr>
          <c:marker>
            <c:symbol val="none"/>
          </c:marker>
          <c:cat>
            <c:numRef>
              <c:extLst>
                <c:ext xmlns:c15="http://schemas.microsoft.com/office/drawing/2012/chart" uri="{02D57815-91ED-43cb-92C2-25804820EDAC}">
                  <c15:fullRef>
                    <c15:sqref>'FIRM 08'!$C$64:$E$64</c15:sqref>
                  </c15:fullRef>
                </c:ext>
              </c:extLst>
              <c:f>'FIRM 08'!$C$64:$E$64</c:f>
              <c:numCache>
                <c:formatCode>General</c:formatCode>
                <c:ptCount val="3"/>
                <c:pt idx="0">
                  <c:v>2019</c:v>
                </c:pt>
                <c:pt idx="1">
                  <c:v>2020</c:v>
                </c:pt>
                <c:pt idx="2">
                  <c:v>2021</c:v>
                </c:pt>
              </c:numCache>
            </c:numRef>
          </c:cat>
          <c:val>
            <c:numRef>
              <c:extLst>
                <c:ext xmlns:c15="http://schemas.microsoft.com/office/drawing/2012/chart" uri="{02D57815-91ED-43cb-92C2-25804820EDAC}">
                  <c15:fullRef>
                    <c15:sqref>'FIRM 08'!$B$79:$E$79</c15:sqref>
                  </c15:fullRef>
                </c:ext>
              </c:extLst>
              <c:f>'FIRM 08'!$B$79:$D$79</c:f>
              <c:numCache>
                <c:formatCode>0.00000</c:formatCode>
                <c:ptCount val="3"/>
                <c:pt idx="1">
                  <c:v>5.3840956617152839E-4</c:v>
                </c:pt>
                <c:pt idx="2" formatCode="_(* #,##0.00000_);_(* \(#,##0.00000\);_(* &quot;-&quot;??_);_(@_)">
                  <c:v>9.2018393628935354E-5</c:v>
                </c:pt>
              </c:numCache>
            </c:numRef>
          </c:val>
          <c:smooth val="0"/>
          <c:extLst xmlns:c16r2="http://schemas.microsoft.com/office/drawing/2015/06/chart">
            <c:ext xmlns:c16="http://schemas.microsoft.com/office/drawing/2014/chart" uri="{C3380CC4-5D6E-409C-BE32-E72D297353CC}">
              <c16:uniqueId val="{00000002-301D-408C-AE3C-CB1BE5D38686}"/>
            </c:ext>
          </c:extLst>
        </c:ser>
        <c:ser>
          <c:idx val="3"/>
          <c:order val="3"/>
          <c:tx>
            <c:strRef>
              <c:f>'FIRM 08'!$A$80</c:f>
              <c:strCache>
                <c:ptCount val="1"/>
                <c:pt idx="0">
                  <c:v>Fixed Asset Turnover</c:v>
                </c:pt>
              </c:strCache>
            </c:strRef>
          </c:tx>
          <c:spPr>
            <a:ln w="34925" cap="rnd">
              <a:solidFill>
                <a:schemeClr val="accent4"/>
              </a:solidFill>
              <a:round/>
            </a:ln>
            <a:effectLst>
              <a:outerShdw blurRad="57150" dist="19050" dir="5400000" algn="ctr" rotWithShape="0">
                <a:srgbClr val="000000">
                  <a:alpha val="63000"/>
                </a:srgbClr>
              </a:outerShdw>
            </a:effectLst>
          </c:spPr>
          <c:marker>
            <c:symbol val="none"/>
          </c:marker>
          <c:cat>
            <c:numRef>
              <c:extLst>
                <c:ext xmlns:c15="http://schemas.microsoft.com/office/drawing/2012/chart" uri="{02D57815-91ED-43cb-92C2-25804820EDAC}">
                  <c15:fullRef>
                    <c15:sqref>'FIRM 08'!$C$64:$E$64</c15:sqref>
                  </c15:fullRef>
                </c:ext>
              </c:extLst>
              <c:f>'FIRM 08'!$C$64:$E$64</c:f>
              <c:numCache>
                <c:formatCode>General</c:formatCode>
                <c:ptCount val="3"/>
                <c:pt idx="0">
                  <c:v>2019</c:v>
                </c:pt>
                <c:pt idx="1">
                  <c:v>2020</c:v>
                </c:pt>
                <c:pt idx="2">
                  <c:v>2021</c:v>
                </c:pt>
              </c:numCache>
            </c:numRef>
          </c:cat>
          <c:val>
            <c:numRef>
              <c:extLst>
                <c:ext xmlns:c15="http://schemas.microsoft.com/office/drawing/2012/chart" uri="{02D57815-91ED-43cb-92C2-25804820EDAC}">
                  <c15:fullRef>
                    <c15:sqref>'FIRM 08'!$B$80:$E$80</c15:sqref>
                  </c15:fullRef>
                </c:ext>
              </c:extLst>
              <c:f>'FIRM 08'!$B$80:$D$80</c:f>
              <c:numCache>
                <c:formatCode>0.00000</c:formatCode>
                <c:ptCount val="3"/>
                <c:pt idx="1">
                  <c:v>8.3285796293962723E-4</c:v>
                </c:pt>
                <c:pt idx="2">
                  <c:v>1.4861720064032201E-4</c:v>
                </c:pt>
              </c:numCache>
            </c:numRef>
          </c:val>
          <c:smooth val="0"/>
          <c:extLst xmlns:c16r2="http://schemas.microsoft.com/office/drawing/2015/06/chart">
            <c:ext xmlns:c16="http://schemas.microsoft.com/office/drawing/2014/chart" uri="{C3380CC4-5D6E-409C-BE32-E72D297353CC}">
              <c16:uniqueId val="{00000003-301D-408C-AE3C-CB1BE5D38686}"/>
            </c:ext>
          </c:extLst>
        </c:ser>
        <c:dLbls>
          <c:showLegendKey val="0"/>
          <c:showVal val="0"/>
          <c:showCatName val="0"/>
          <c:showSerName val="0"/>
          <c:showPercent val="0"/>
          <c:showBubbleSize val="0"/>
        </c:dLbls>
        <c:smooth val="0"/>
        <c:axId val="392655832"/>
        <c:axId val="392648776"/>
        <c:extLst xmlns:c16r2="http://schemas.microsoft.com/office/drawing/2015/06/chart">
          <c:ext xmlns:c15="http://schemas.microsoft.com/office/drawing/2012/chart" uri="{02D57815-91ED-43cb-92C2-25804820EDAC}">
            <c15:filteredLineSeries>
              <c15:ser>
                <c:idx val="4"/>
                <c:order val="4"/>
                <c:tx>
                  <c:strRef>
                    <c:extLst xmlns:c16r2="http://schemas.microsoft.com/office/drawing/2015/06/chart">
                      <c:ext uri="{02D57815-91ED-43cb-92C2-25804820EDAC}">
                        <c15:formulaRef>
                          <c15:sqref>'FIRM 08'!$C$64</c15:sqref>
                        </c15:formulaRef>
                      </c:ext>
                    </c:extLst>
                    <c:strCache>
                      <c:ptCount val="1"/>
                      <c:pt idx="0">
                        <c:v>2019</c:v>
                      </c:pt>
                    </c:strCache>
                  </c:strRef>
                </c:tx>
                <c:spPr>
                  <a:ln w="34925" cap="rnd">
                    <a:solidFill>
                      <a:schemeClr val="accent5"/>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cat>
                  <c:numRef>
                    <c:extLst>
                      <c:ext uri="{02D57815-91ED-43cb-92C2-25804820EDAC}">
                        <c15:fullRef>
                          <c15:sqref>'FIRM 08'!$C$64:$E$64</c15:sqref>
                        </c15:fullRef>
                        <c15:formulaRef>
                          <c15:sqref>'FIRM 08'!$C$64:$E$64</c15:sqref>
                        </c15:formulaRef>
                      </c:ext>
                    </c:extLst>
                    <c:numCache>
                      <c:formatCode>General</c:formatCode>
                      <c:ptCount val="3"/>
                      <c:pt idx="0">
                        <c:v>2019</c:v>
                      </c:pt>
                      <c:pt idx="1">
                        <c:v>2020</c:v>
                      </c:pt>
                      <c:pt idx="2">
                        <c:v>2021</c:v>
                      </c:pt>
                    </c:numCache>
                  </c:numRef>
                </c:cat>
                <c:val>
                  <c:numRef>
                    <c:extLst>
                      <c:ext uri="{02D57815-91ED-43cb-92C2-25804820EDAC}">
                        <c15:fullRef>
                          <c15:sqref>'FIRM 08'!$D$64:$E$64</c15:sqref>
                        </c15:fullRef>
                        <c15:formulaRef>
                          <c15:sqref>'FIRM 08'!$D$64:$E$64</c15:sqref>
                        </c15:formulaRef>
                      </c:ext>
                    </c:extLst>
                    <c:numCache>
                      <c:formatCode>General</c:formatCode>
                      <c:ptCount val="2"/>
                      <c:pt idx="0">
                        <c:v>2020</c:v>
                      </c:pt>
                      <c:pt idx="1">
                        <c:v>2021</c:v>
                      </c:pt>
                    </c:numCache>
                  </c:numRef>
                </c:val>
                <c:smooth val="0"/>
                <c:extLst xmlns:c16r2="http://schemas.microsoft.com/office/drawing/2015/06/chart">
                  <c:ext xmlns:c16="http://schemas.microsoft.com/office/drawing/2014/chart" uri="{C3380CC4-5D6E-409C-BE32-E72D297353CC}">
                    <c16:uniqueId val="{00000004-301D-408C-AE3C-CB1BE5D38686}"/>
                  </c:ext>
                </c:extLst>
              </c15:ser>
            </c15:filteredLineSeries>
          </c:ext>
        </c:extLst>
      </c:lineChart>
      <c:catAx>
        <c:axId val="392655832"/>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92648776"/>
        <c:crosses val="autoZero"/>
        <c:auto val="1"/>
        <c:lblAlgn val="ctr"/>
        <c:lblOffset val="100"/>
        <c:noMultiLvlLbl val="0"/>
      </c:catAx>
      <c:valAx>
        <c:axId val="39264877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926558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Debt</a:t>
            </a:r>
            <a:r>
              <a:rPr lang="en-US" baseline="0"/>
              <a:t> Management Ratio</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lineChart>
        <c:grouping val="standard"/>
        <c:varyColors val="0"/>
        <c:ser>
          <c:idx val="0"/>
          <c:order val="0"/>
          <c:tx>
            <c:strRef>
              <c:f>'FIRM 08'!$A$82</c:f>
              <c:strCache>
                <c:ptCount val="1"/>
                <c:pt idx="0">
                  <c:v>Total Debt to Total Capital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cat>
            <c:numRef>
              <c:extLst>
                <c:ext xmlns:c15="http://schemas.microsoft.com/office/drawing/2012/chart" uri="{02D57815-91ED-43cb-92C2-25804820EDAC}">
                  <c15:fullRef>
                    <c15:sqref>'FIRM 08'!$C$64:$E$64</c15:sqref>
                  </c15:fullRef>
                </c:ext>
              </c:extLst>
              <c:f>'FIRM 08'!$C$64:$E$64</c:f>
              <c:numCache>
                <c:formatCode>General</c:formatCode>
                <c:ptCount val="3"/>
                <c:pt idx="0">
                  <c:v>2019</c:v>
                </c:pt>
                <c:pt idx="1">
                  <c:v>2020</c:v>
                </c:pt>
                <c:pt idx="2">
                  <c:v>2021</c:v>
                </c:pt>
              </c:numCache>
            </c:numRef>
          </c:cat>
          <c:val>
            <c:numRef>
              <c:extLst>
                <c:ext xmlns:c15="http://schemas.microsoft.com/office/drawing/2012/chart" uri="{02D57815-91ED-43cb-92C2-25804820EDAC}">
                  <c15:fullRef>
                    <c15:sqref>'FIRM 08'!$B$82:$E$82</c15:sqref>
                  </c15:fullRef>
                </c:ext>
              </c:extLst>
              <c:f>'FIRM 08'!$B$82:$D$82</c:f>
              <c:numCache>
                <c:formatCode>0.00000</c:formatCode>
                <c:ptCount val="3"/>
                <c:pt idx="1">
                  <c:v>1.6869192169586167</c:v>
                </c:pt>
                <c:pt idx="2">
                  <c:v>1.8307260408285297</c:v>
                </c:pt>
              </c:numCache>
            </c:numRef>
          </c:val>
          <c:smooth val="0"/>
          <c:extLst xmlns:c16r2="http://schemas.microsoft.com/office/drawing/2015/06/chart">
            <c:ext xmlns:c16="http://schemas.microsoft.com/office/drawing/2014/chart" uri="{C3380CC4-5D6E-409C-BE32-E72D297353CC}">
              <c16:uniqueId val="{00000000-2E55-45F4-A788-F5DD330ED6DB}"/>
            </c:ext>
          </c:extLst>
        </c:ser>
        <c:ser>
          <c:idx val="1"/>
          <c:order val="1"/>
          <c:tx>
            <c:strRef>
              <c:f>'FIRM 08'!$A$83</c:f>
              <c:strCache>
                <c:ptCount val="1"/>
                <c:pt idx="0">
                  <c:v>Time Intrest Earned Ratio</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cat>
            <c:numRef>
              <c:extLst>
                <c:ext xmlns:c15="http://schemas.microsoft.com/office/drawing/2012/chart" uri="{02D57815-91ED-43cb-92C2-25804820EDAC}">
                  <c15:fullRef>
                    <c15:sqref>'FIRM 08'!$C$64:$E$64</c15:sqref>
                  </c15:fullRef>
                </c:ext>
              </c:extLst>
              <c:f>'FIRM 08'!$C$64:$E$64</c:f>
              <c:numCache>
                <c:formatCode>General</c:formatCode>
                <c:ptCount val="3"/>
                <c:pt idx="0">
                  <c:v>2019</c:v>
                </c:pt>
                <c:pt idx="1">
                  <c:v>2020</c:v>
                </c:pt>
                <c:pt idx="2">
                  <c:v>2021</c:v>
                </c:pt>
              </c:numCache>
            </c:numRef>
          </c:cat>
          <c:val>
            <c:numRef>
              <c:extLst>
                <c:ext xmlns:c15="http://schemas.microsoft.com/office/drawing/2012/chart" uri="{02D57815-91ED-43cb-92C2-25804820EDAC}">
                  <c15:fullRef>
                    <c15:sqref>'FIRM 08'!$B$83:$E$83</c15:sqref>
                  </c15:fullRef>
                </c:ext>
              </c:extLst>
              <c:f>'FIRM 08'!$B$83:$D$83</c:f>
              <c:numCache>
                <c:formatCode>General</c:formatCode>
                <c:ptCount val="3"/>
                <c:pt idx="1">
                  <c:v>0</c:v>
                </c:pt>
                <c:pt idx="2">
                  <c:v>0</c:v>
                </c:pt>
              </c:numCache>
            </c:numRef>
          </c:val>
          <c:smooth val="0"/>
          <c:extLst xmlns:c16r2="http://schemas.microsoft.com/office/drawing/2015/06/chart">
            <c:ext xmlns:c16="http://schemas.microsoft.com/office/drawing/2014/chart" uri="{C3380CC4-5D6E-409C-BE32-E72D297353CC}">
              <c16:uniqueId val="{00000001-2E55-45F4-A788-F5DD330ED6DB}"/>
            </c:ext>
          </c:extLst>
        </c:ser>
        <c:dLbls>
          <c:showLegendKey val="0"/>
          <c:showVal val="0"/>
          <c:showCatName val="0"/>
          <c:showSerName val="0"/>
          <c:showPercent val="0"/>
          <c:showBubbleSize val="0"/>
        </c:dLbls>
        <c:smooth val="0"/>
        <c:axId val="392654656"/>
        <c:axId val="392647600"/>
        <c:extLst xmlns:c16r2="http://schemas.microsoft.com/office/drawing/2015/06/chart"/>
      </c:lineChart>
      <c:catAx>
        <c:axId val="392654656"/>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92647600"/>
        <c:crosses val="autoZero"/>
        <c:auto val="1"/>
        <c:lblAlgn val="ctr"/>
        <c:lblOffset val="100"/>
        <c:noMultiLvlLbl val="0"/>
      </c:catAx>
      <c:valAx>
        <c:axId val="39264760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926546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Market</a:t>
            </a:r>
            <a:r>
              <a:rPr lang="en-US" baseline="0"/>
              <a:t> Value Ratio</a:t>
            </a:r>
            <a:endParaRPr lang="en-US"/>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lineChart>
        <c:grouping val="percentStacked"/>
        <c:varyColors val="0"/>
        <c:ser>
          <c:idx val="0"/>
          <c:order val="0"/>
          <c:tx>
            <c:strRef>
              <c:f>'FIRM 08'!$A$85</c:f>
              <c:strCache>
                <c:ptCount val="1"/>
                <c:pt idx="0">
                  <c:v>Price/Earning Ratio</c:v>
                </c:pt>
              </c:strCache>
            </c:strRef>
          </c:tx>
          <c:spPr>
            <a:ln w="22225" cap="rnd">
              <a:solidFill>
                <a:schemeClr val="accent1"/>
              </a:solidFill>
            </a:ln>
            <a:effectLst>
              <a:glow rad="139700">
                <a:schemeClr val="accent1">
                  <a:satMod val="175000"/>
                  <a:alpha val="14000"/>
                </a:schemeClr>
              </a:glow>
            </a:effectLst>
          </c:spPr>
          <c:marker>
            <c:symbol val="none"/>
          </c:marker>
          <c:cat>
            <c:numRef>
              <c:extLst>
                <c:ext xmlns:c15="http://schemas.microsoft.com/office/drawing/2012/chart" uri="{02D57815-91ED-43cb-92C2-25804820EDAC}">
                  <c15:fullRef>
                    <c15:sqref>'FIRM 08'!$B$64:$E$64</c15:sqref>
                  </c15:fullRef>
                </c:ext>
              </c:extLst>
              <c:f>'FIRM 08'!$C$64:$E$64</c:f>
              <c:numCache>
                <c:formatCode>General</c:formatCode>
                <c:ptCount val="3"/>
                <c:pt idx="0">
                  <c:v>2019</c:v>
                </c:pt>
                <c:pt idx="1">
                  <c:v>2020</c:v>
                </c:pt>
                <c:pt idx="2">
                  <c:v>2021</c:v>
                </c:pt>
              </c:numCache>
            </c:numRef>
          </c:cat>
          <c:val>
            <c:numRef>
              <c:extLst>
                <c:ext xmlns:c15="http://schemas.microsoft.com/office/drawing/2012/chart" uri="{02D57815-91ED-43cb-92C2-25804820EDAC}">
                  <c15:fullRef>
                    <c15:sqref>'FIRM 08'!$B$85:$E$85</c15:sqref>
                  </c15:fullRef>
                </c:ext>
              </c:extLst>
              <c:f>'FIRM 08'!$C$85:$E$85</c:f>
              <c:numCache>
                <c:formatCode>0.00</c:formatCode>
                <c:ptCount val="3"/>
                <c:pt idx="0">
                  <c:v>-81.967213114754088</c:v>
                </c:pt>
                <c:pt idx="1">
                  <c:v>-54.794520547945204</c:v>
                </c:pt>
                <c:pt idx="2">
                  <c:v>-140.84507042253523</c:v>
                </c:pt>
              </c:numCache>
            </c:numRef>
          </c:val>
          <c:smooth val="0"/>
          <c:extLst xmlns:c16r2="http://schemas.microsoft.com/office/drawing/2015/06/chart">
            <c:ext xmlns:c16="http://schemas.microsoft.com/office/drawing/2014/chart" uri="{C3380CC4-5D6E-409C-BE32-E72D297353CC}">
              <c16:uniqueId val="{00000000-F9D8-4085-A74D-FCF08DAEF83C}"/>
            </c:ext>
          </c:extLst>
        </c:ser>
        <c:ser>
          <c:idx val="1"/>
          <c:order val="1"/>
          <c:tx>
            <c:strRef>
              <c:f>'FIRM 08'!$A$86</c:f>
              <c:strCache>
                <c:ptCount val="1"/>
                <c:pt idx="0">
                  <c:v>Market/Book Ratio</c:v>
                </c:pt>
              </c:strCache>
            </c:strRef>
          </c:tx>
          <c:spPr>
            <a:ln w="22225" cap="rnd">
              <a:solidFill>
                <a:schemeClr val="accent2"/>
              </a:solidFill>
            </a:ln>
            <a:effectLst>
              <a:glow rad="139700">
                <a:schemeClr val="accent2">
                  <a:satMod val="175000"/>
                  <a:alpha val="14000"/>
                </a:schemeClr>
              </a:glow>
            </a:effectLst>
          </c:spPr>
          <c:marker>
            <c:symbol val="none"/>
          </c:marker>
          <c:cat>
            <c:numRef>
              <c:extLst>
                <c:ext xmlns:c15="http://schemas.microsoft.com/office/drawing/2012/chart" uri="{02D57815-91ED-43cb-92C2-25804820EDAC}">
                  <c15:fullRef>
                    <c15:sqref>'FIRM 08'!$B$64:$E$64</c15:sqref>
                  </c15:fullRef>
                </c:ext>
              </c:extLst>
              <c:f>'FIRM 08'!$C$64:$E$64</c:f>
              <c:numCache>
                <c:formatCode>General</c:formatCode>
                <c:ptCount val="3"/>
                <c:pt idx="0">
                  <c:v>2019</c:v>
                </c:pt>
                <c:pt idx="1">
                  <c:v>2020</c:v>
                </c:pt>
                <c:pt idx="2">
                  <c:v>2021</c:v>
                </c:pt>
              </c:numCache>
            </c:numRef>
          </c:cat>
          <c:val>
            <c:numRef>
              <c:extLst>
                <c:ext xmlns:c15="http://schemas.microsoft.com/office/drawing/2012/chart" uri="{02D57815-91ED-43cb-92C2-25804820EDAC}">
                  <c15:fullRef>
                    <c15:sqref>'FIRM 08'!$B$86:$E$86</c15:sqref>
                  </c15:fullRef>
                </c:ext>
              </c:extLst>
              <c:f>'FIRM 08'!$C$86:$E$86</c:f>
              <c:numCache>
                <c:formatCode>0.00</c:formatCode>
                <c:ptCount val="3"/>
                <c:pt idx="0">
                  <c:v>-7.1821930425978406</c:v>
                </c:pt>
                <c:pt idx="1" formatCode="_(* #,##0.00_);_(* \(#,##0.00\);_(* &quot;-&quot;??_);_(@_)">
                  <c:v>-5.1103433336370339</c:v>
                </c:pt>
                <c:pt idx="2" formatCode="_(* #,##0.00_);_(* \(#,##0.00\);_(* &quot;-&quot;??_);_(@_)">
                  <c:v>-7.9485465203455403</c:v>
                </c:pt>
              </c:numCache>
            </c:numRef>
          </c:val>
          <c:smooth val="0"/>
          <c:extLst xmlns:c16r2="http://schemas.microsoft.com/office/drawing/2015/06/chart">
            <c:ext xmlns:c16="http://schemas.microsoft.com/office/drawing/2014/chart" uri="{C3380CC4-5D6E-409C-BE32-E72D297353CC}">
              <c16:uniqueId val="{00000001-F9D8-4085-A74D-FCF08DAEF83C}"/>
            </c:ext>
          </c:extLst>
        </c:ser>
        <c:dLbls>
          <c:showLegendKey val="0"/>
          <c:showVal val="0"/>
          <c:showCatName val="0"/>
          <c:showSerName val="0"/>
          <c:showPercent val="0"/>
          <c:showBubbleSize val="0"/>
        </c:dLbls>
        <c:smooth val="0"/>
        <c:axId val="392650344"/>
        <c:axId val="392656616"/>
        <c:extLst xmlns:c16r2="http://schemas.microsoft.com/office/drawing/2015/06/chart"/>
      </c:lineChart>
      <c:catAx>
        <c:axId val="392650344"/>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92656616"/>
        <c:crosses val="autoZero"/>
        <c:auto val="1"/>
        <c:lblAlgn val="ctr"/>
        <c:lblOffset val="100"/>
        <c:noMultiLvlLbl val="0"/>
      </c:catAx>
      <c:valAx>
        <c:axId val="392656616"/>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9265034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zero"/>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PROFITIBILITY</a:t>
            </a:r>
            <a:r>
              <a:rPr lang="en-US" baseline="0"/>
              <a:t> </a:t>
            </a:r>
          </a:p>
          <a:p>
            <a:pPr>
              <a:defRPr/>
            </a:pP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lineChart>
        <c:grouping val="standard"/>
        <c:varyColors val="0"/>
        <c:ser>
          <c:idx val="0"/>
          <c:order val="0"/>
          <c:tx>
            <c:strRef>
              <c:f>'FIRM 01'!$A$106</c:f>
              <c:strCache>
                <c:ptCount val="1"/>
                <c:pt idx="0">
                  <c:v>Operating Margin</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cat>
            <c:numRef>
              <c:f>'FIRM 01'!$B$105:$D$105</c:f>
              <c:numCache>
                <c:formatCode>General</c:formatCode>
                <c:ptCount val="3"/>
                <c:pt idx="0">
                  <c:v>2019</c:v>
                </c:pt>
                <c:pt idx="1">
                  <c:v>2020</c:v>
                </c:pt>
                <c:pt idx="2">
                  <c:v>2021</c:v>
                </c:pt>
              </c:numCache>
            </c:numRef>
          </c:cat>
          <c:val>
            <c:numRef>
              <c:f>'FIRM 01'!$B$106:$D$106</c:f>
              <c:numCache>
                <c:formatCode>0%</c:formatCode>
                <c:ptCount val="3"/>
                <c:pt idx="0">
                  <c:v>0.12414191975194126</c:v>
                </c:pt>
                <c:pt idx="1">
                  <c:v>-4.1489891319746539E-3</c:v>
                </c:pt>
                <c:pt idx="2">
                  <c:v>0.11515373303282862</c:v>
                </c:pt>
              </c:numCache>
            </c:numRef>
          </c:val>
          <c:smooth val="0"/>
          <c:extLst xmlns:c16r2="http://schemas.microsoft.com/office/drawing/2015/06/chart">
            <c:ext xmlns:c16="http://schemas.microsoft.com/office/drawing/2014/chart" uri="{C3380CC4-5D6E-409C-BE32-E72D297353CC}">
              <c16:uniqueId val="{00000000-1246-46BA-8D28-410251956924}"/>
            </c:ext>
          </c:extLst>
        </c:ser>
        <c:ser>
          <c:idx val="3"/>
          <c:order val="3"/>
          <c:tx>
            <c:strRef>
              <c:f>'FIRM 01'!$A$109</c:f>
              <c:strCache>
                <c:ptCount val="1"/>
                <c:pt idx="0">
                  <c:v>Profit Margin</c:v>
                </c:pt>
              </c:strCache>
            </c:strRef>
          </c:tx>
          <c:spPr>
            <a:ln w="34925" cap="rnd">
              <a:solidFill>
                <a:schemeClr val="accent4"/>
              </a:solidFill>
              <a:round/>
            </a:ln>
            <a:effectLst>
              <a:outerShdw blurRad="57150" dist="19050" dir="5400000" algn="ctr" rotWithShape="0">
                <a:srgbClr val="000000">
                  <a:alpha val="63000"/>
                </a:srgbClr>
              </a:outerShdw>
            </a:effectLst>
          </c:spPr>
          <c:marker>
            <c:symbol val="none"/>
          </c:marker>
          <c:cat>
            <c:numRef>
              <c:f>'FIRM 01'!$B$105:$D$105</c:f>
              <c:numCache>
                <c:formatCode>General</c:formatCode>
                <c:ptCount val="3"/>
                <c:pt idx="0">
                  <c:v>2019</c:v>
                </c:pt>
                <c:pt idx="1">
                  <c:v>2020</c:v>
                </c:pt>
                <c:pt idx="2">
                  <c:v>2021</c:v>
                </c:pt>
              </c:numCache>
            </c:numRef>
          </c:cat>
          <c:val>
            <c:numRef>
              <c:f>'FIRM 01'!$B$109:$D$109</c:f>
              <c:numCache>
                <c:formatCode>0%</c:formatCode>
                <c:ptCount val="3"/>
                <c:pt idx="0">
                  <c:v>0.10413099816963285</c:v>
                </c:pt>
                <c:pt idx="1">
                  <c:v>-2.0675922954644647E-2</c:v>
                </c:pt>
                <c:pt idx="2">
                  <c:v>7.9128456226197602E-2</c:v>
                </c:pt>
              </c:numCache>
            </c:numRef>
          </c:val>
          <c:smooth val="0"/>
          <c:extLst xmlns:c16r2="http://schemas.microsoft.com/office/drawing/2015/06/chart">
            <c:ext xmlns:c16="http://schemas.microsoft.com/office/drawing/2014/chart" uri="{C3380CC4-5D6E-409C-BE32-E72D297353CC}">
              <c16:uniqueId val="{00000002-1246-46BA-8D28-410251956924}"/>
            </c:ext>
          </c:extLst>
        </c:ser>
        <c:ser>
          <c:idx val="6"/>
          <c:order val="6"/>
          <c:tx>
            <c:strRef>
              <c:f>'FIRM 01'!$A$112</c:f>
              <c:strCache>
                <c:ptCount val="1"/>
                <c:pt idx="0">
                  <c:v>Return On Total Assets</c:v>
                </c:pt>
              </c:strCache>
            </c:strRef>
          </c:tx>
          <c:spPr>
            <a:ln w="34925" cap="rnd">
              <a:solidFill>
                <a:schemeClr val="accent1">
                  <a:lumMod val="60000"/>
                </a:schemeClr>
              </a:solidFill>
              <a:round/>
            </a:ln>
            <a:effectLst>
              <a:outerShdw blurRad="57150" dist="19050" dir="5400000" algn="ctr" rotWithShape="0">
                <a:srgbClr val="000000">
                  <a:alpha val="63000"/>
                </a:srgbClr>
              </a:outerShdw>
            </a:effectLst>
          </c:spPr>
          <c:marker>
            <c:symbol val="none"/>
          </c:marker>
          <c:cat>
            <c:numRef>
              <c:f>'FIRM 01'!$B$105:$D$105</c:f>
              <c:numCache>
                <c:formatCode>General</c:formatCode>
                <c:ptCount val="3"/>
                <c:pt idx="0">
                  <c:v>2019</c:v>
                </c:pt>
                <c:pt idx="1">
                  <c:v>2020</c:v>
                </c:pt>
                <c:pt idx="2">
                  <c:v>2021</c:v>
                </c:pt>
              </c:numCache>
            </c:numRef>
          </c:cat>
          <c:val>
            <c:numRef>
              <c:f>'FIRM 01'!$B$112:$D$112</c:f>
              <c:numCache>
                <c:formatCode>0%</c:formatCode>
                <c:ptCount val="3"/>
                <c:pt idx="0">
                  <c:v>0.17175357524789672</c:v>
                </c:pt>
                <c:pt idx="1">
                  <c:v>-1.7507580999887952E-2</c:v>
                </c:pt>
                <c:pt idx="2">
                  <c:v>0.11655157571306474</c:v>
                </c:pt>
              </c:numCache>
            </c:numRef>
          </c:val>
          <c:smooth val="0"/>
        </c:ser>
        <c:ser>
          <c:idx val="9"/>
          <c:order val="9"/>
          <c:tx>
            <c:strRef>
              <c:f>'FIRM 01'!$A$115</c:f>
              <c:strCache>
                <c:ptCount val="1"/>
                <c:pt idx="0">
                  <c:v>Return On Common Equity</c:v>
                </c:pt>
              </c:strCache>
            </c:strRef>
          </c:tx>
          <c:spPr>
            <a:ln w="34925" cap="rnd">
              <a:solidFill>
                <a:schemeClr val="accent4">
                  <a:lumMod val="60000"/>
                </a:schemeClr>
              </a:solidFill>
              <a:round/>
            </a:ln>
            <a:effectLst>
              <a:outerShdw blurRad="57150" dist="19050" dir="5400000" algn="ctr" rotWithShape="0">
                <a:srgbClr val="000000">
                  <a:alpha val="63000"/>
                </a:srgbClr>
              </a:outerShdw>
            </a:effectLst>
          </c:spPr>
          <c:marker>
            <c:symbol val="none"/>
          </c:marker>
          <c:cat>
            <c:numRef>
              <c:f>'FIRM 01'!$B$105:$D$105</c:f>
              <c:numCache>
                <c:formatCode>General</c:formatCode>
                <c:ptCount val="3"/>
                <c:pt idx="0">
                  <c:v>2019</c:v>
                </c:pt>
                <c:pt idx="1">
                  <c:v>2020</c:v>
                </c:pt>
                <c:pt idx="2">
                  <c:v>2021</c:v>
                </c:pt>
              </c:numCache>
            </c:numRef>
          </c:cat>
          <c:val>
            <c:numRef>
              <c:f>'FIRM 01'!$B$115:$D$115</c:f>
              <c:numCache>
                <c:formatCode>0%</c:formatCode>
                <c:ptCount val="3"/>
                <c:pt idx="0">
                  <c:v>0.19444384015421323</c:v>
                </c:pt>
                <c:pt idx="1">
                  <c:v>-2.1203565017774248E-2</c:v>
                </c:pt>
                <c:pt idx="2">
                  <c:v>0.14376423929007848</c:v>
                </c:pt>
              </c:numCache>
            </c:numRef>
          </c:val>
          <c:smooth val="0"/>
        </c:ser>
        <c:ser>
          <c:idx val="12"/>
          <c:order val="12"/>
          <c:tx>
            <c:strRef>
              <c:f>'FIRM 01'!$A$118</c:f>
              <c:strCache>
                <c:ptCount val="1"/>
                <c:pt idx="0">
                  <c:v>Return On Invested Capital</c:v>
                </c:pt>
              </c:strCache>
            </c:strRef>
          </c:tx>
          <c:spPr>
            <a:ln w="34925" cap="rnd">
              <a:solidFill>
                <a:schemeClr val="accent1">
                  <a:lumMod val="80000"/>
                  <a:lumOff val="20000"/>
                </a:schemeClr>
              </a:solidFill>
              <a:round/>
            </a:ln>
            <a:effectLst>
              <a:outerShdw blurRad="57150" dist="19050" dir="5400000" algn="ctr" rotWithShape="0">
                <a:srgbClr val="000000">
                  <a:alpha val="63000"/>
                </a:srgbClr>
              </a:outerShdw>
            </a:effectLst>
          </c:spPr>
          <c:marker>
            <c:symbol val="none"/>
          </c:marker>
          <c:cat>
            <c:numRef>
              <c:f>'FIRM 01'!$B$105:$D$105</c:f>
              <c:numCache>
                <c:formatCode>General</c:formatCode>
                <c:ptCount val="3"/>
                <c:pt idx="0">
                  <c:v>2019</c:v>
                </c:pt>
                <c:pt idx="1">
                  <c:v>2020</c:v>
                </c:pt>
                <c:pt idx="2">
                  <c:v>2021</c:v>
                </c:pt>
              </c:numCache>
            </c:numRef>
          </c:cat>
          <c:val>
            <c:numRef>
              <c:f>'FIRM 01'!$B$118:$D$118</c:f>
              <c:numCache>
                <c:formatCode>0%</c:formatCode>
                <c:ptCount val="3"/>
                <c:pt idx="0">
                  <c:v>0.19224614533395956</c:v>
                </c:pt>
                <c:pt idx="1">
                  <c:v>-3.5177402192129144E-3</c:v>
                </c:pt>
                <c:pt idx="2">
                  <c:v>0.1724218575205935</c:v>
                </c:pt>
              </c:numCache>
            </c:numRef>
          </c:val>
          <c:smooth val="0"/>
        </c:ser>
        <c:ser>
          <c:idx val="15"/>
          <c:order val="15"/>
          <c:tx>
            <c:strRef>
              <c:f>'FIRM 01'!$A$121</c:f>
              <c:strCache>
                <c:ptCount val="1"/>
                <c:pt idx="0">
                  <c:v>Basic Earning Power</c:v>
                </c:pt>
              </c:strCache>
            </c:strRef>
          </c:tx>
          <c:spPr>
            <a:ln w="34925" cap="rnd">
              <a:solidFill>
                <a:schemeClr val="accent4">
                  <a:lumMod val="80000"/>
                  <a:lumOff val="20000"/>
                </a:schemeClr>
              </a:solidFill>
              <a:round/>
            </a:ln>
            <a:effectLst>
              <a:outerShdw blurRad="57150" dist="19050" dir="5400000" algn="ctr" rotWithShape="0">
                <a:srgbClr val="000000">
                  <a:alpha val="63000"/>
                </a:srgbClr>
              </a:outerShdw>
            </a:effectLst>
          </c:spPr>
          <c:marker>
            <c:symbol val="none"/>
          </c:marker>
          <c:cat>
            <c:numRef>
              <c:f>'FIRM 01'!$B$105:$D$105</c:f>
              <c:numCache>
                <c:formatCode>General</c:formatCode>
                <c:ptCount val="3"/>
                <c:pt idx="0">
                  <c:v>2019</c:v>
                </c:pt>
                <c:pt idx="1">
                  <c:v>2020</c:v>
                </c:pt>
                <c:pt idx="2">
                  <c:v>2021</c:v>
                </c:pt>
              </c:numCache>
            </c:numRef>
          </c:cat>
          <c:val>
            <c:numRef>
              <c:f>'FIRM 01'!$B$121:$D$121</c:f>
              <c:numCache>
                <c:formatCode>0%</c:formatCode>
                <c:ptCount val="3"/>
                <c:pt idx="0">
                  <c:v>0.20475957140830869</c:v>
                </c:pt>
                <c:pt idx="1">
                  <c:v>-3.5132053575090082E-3</c:v>
                </c:pt>
                <c:pt idx="2">
                  <c:v>0.16961469582891053</c:v>
                </c:pt>
              </c:numCache>
            </c:numRef>
          </c:val>
          <c:smooth val="0"/>
        </c:ser>
        <c:ser>
          <c:idx val="18"/>
          <c:order val="18"/>
          <c:tx>
            <c:strRef>
              <c:f>'FIRM 01'!$A$124</c:f>
              <c:strCache>
                <c:ptCount val="1"/>
                <c:pt idx="0">
                  <c:v>Book Value Per Share</c:v>
                </c:pt>
              </c:strCache>
            </c:strRef>
          </c:tx>
          <c:spPr>
            <a:ln w="34925" cap="rnd">
              <a:solidFill>
                <a:schemeClr val="accent1">
                  <a:lumMod val="80000"/>
                </a:schemeClr>
              </a:solidFill>
              <a:round/>
            </a:ln>
            <a:effectLst>
              <a:outerShdw blurRad="57150" dist="19050" dir="5400000" algn="ctr" rotWithShape="0">
                <a:srgbClr val="000000">
                  <a:alpha val="63000"/>
                </a:srgbClr>
              </a:outerShdw>
            </a:effectLst>
          </c:spPr>
          <c:marker>
            <c:symbol val="none"/>
          </c:marker>
          <c:cat>
            <c:numRef>
              <c:f>'FIRM 01'!$B$105:$D$105</c:f>
              <c:numCache>
                <c:formatCode>General</c:formatCode>
                <c:ptCount val="3"/>
                <c:pt idx="0">
                  <c:v>2019</c:v>
                </c:pt>
                <c:pt idx="1">
                  <c:v>2020</c:v>
                </c:pt>
                <c:pt idx="2">
                  <c:v>2021</c:v>
                </c:pt>
              </c:numCache>
            </c:numRef>
          </c:cat>
          <c:val>
            <c:numRef>
              <c:f>'FIRM 01'!$B$124:$D$124</c:f>
              <c:numCache>
                <c:formatCode>0.00</c:formatCode>
                <c:ptCount val="3"/>
                <c:pt idx="0">
                  <c:v>188.33951388888889</c:v>
                </c:pt>
                <c:pt idx="1">
                  <c:v>177.57430555555555</c:v>
                </c:pt>
                <c:pt idx="2">
                  <c:v>200.38208333333333</c:v>
                </c:pt>
              </c:numCache>
            </c:numRef>
          </c:val>
          <c:smooth val="0"/>
        </c:ser>
        <c:ser>
          <c:idx val="22"/>
          <c:order val="22"/>
          <c:tx>
            <c:strRef>
              <c:f>'FIRM 01'!$A$128</c:f>
              <c:strCache>
                <c:ptCount val="1"/>
                <c:pt idx="0">
                  <c:v>Earning Per Share</c:v>
                </c:pt>
              </c:strCache>
            </c:strRef>
          </c:tx>
          <c:spPr>
            <a:ln w="34925" cap="rnd">
              <a:solidFill>
                <a:schemeClr val="accent5">
                  <a:lumMod val="80000"/>
                </a:schemeClr>
              </a:solidFill>
              <a:round/>
            </a:ln>
            <a:effectLst>
              <a:outerShdw blurRad="57150" dist="19050" dir="5400000" algn="ctr" rotWithShape="0">
                <a:srgbClr val="000000">
                  <a:alpha val="63000"/>
                </a:srgbClr>
              </a:outerShdw>
            </a:effectLst>
          </c:spPr>
          <c:marker>
            <c:symbol val="none"/>
          </c:marker>
          <c:cat>
            <c:numRef>
              <c:f>'FIRM 01'!$B$105:$D$105</c:f>
              <c:numCache>
                <c:formatCode>General</c:formatCode>
                <c:ptCount val="3"/>
                <c:pt idx="0">
                  <c:v>2019</c:v>
                </c:pt>
                <c:pt idx="1">
                  <c:v>2020</c:v>
                </c:pt>
                <c:pt idx="2">
                  <c:v>2021</c:v>
                </c:pt>
              </c:numCache>
            </c:numRef>
          </c:cat>
          <c:val>
            <c:numRef>
              <c:f>'FIRM 01'!$B$128:$D$128</c:f>
              <c:numCache>
                <c:formatCode>0.00</c:formatCode>
                <c:ptCount val="3"/>
                <c:pt idx="0">
                  <c:v>36.621458333333337</c:v>
                </c:pt>
                <c:pt idx="1">
                  <c:v>-3.7652083333333333</c:v>
                </c:pt>
                <c:pt idx="2">
                  <c:v>28.807777777777776</c:v>
                </c:pt>
              </c:numCache>
            </c:numRef>
          </c:val>
          <c:smooth val="0"/>
        </c:ser>
        <c:dLbls>
          <c:showLegendKey val="0"/>
          <c:showVal val="0"/>
          <c:showCatName val="0"/>
          <c:showSerName val="0"/>
          <c:showPercent val="0"/>
          <c:showBubbleSize val="0"/>
        </c:dLbls>
        <c:smooth val="0"/>
        <c:axId val="328156912"/>
        <c:axId val="328157304"/>
        <c:extLst xmlns:c16r2="http://schemas.microsoft.com/office/drawing/2015/06/chart">
          <c:ext xmlns:c15="http://schemas.microsoft.com/office/drawing/2012/chart" uri="{02D57815-91ED-43cb-92C2-25804820EDAC}">
            <c15:filteredLineSeries>
              <c15:ser>
                <c:idx val="1"/>
                <c:order val="1"/>
                <c:tx>
                  <c:strRef>
                    <c:extLst xmlns:c16r2="http://schemas.microsoft.com/office/drawing/2015/06/chart">
                      <c:ext uri="{02D57815-91ED-43cb-92C2-25804820EDAC}">
                        <c15:formulaRef>
                          <c15:sqref>'FIRM 01'!$A$107</c15:sqref>
                        </c15:formulaRef>
                      </c:ext>
                    </c:extLst>
                    <c:strCache>
                      <c:ptCount val="1"/>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cat>
                  <c:numRef>
                    <c:extLst xmlns:c16r2="http://schemas.microsoft.com/office/drawing/2015/06/chart">
                      <c:ext uri="{02D57815-91ED-43cb-92C2-25804820EDAC}">
                        <c15:formulaRef>
                          <c15:sqref>'FIRM 01'!$B$105:$D$105</c15:sqref>
                        </c15:formulaRef>
                      </c:ext>
                    </c:extLst>
                    <c:numCache>
                      <c:formatCode>General</c:formatCode>
                      <c:ptCount val="3"/>
                      <c:pt idx="0">
                        <c:v>2019</c:v>
                      </c:pt>
                      <c:pt idx="1">
                        <c:v>2020</c:v>
                      </c:pt>
                      <c:pt idx="2">
                        <c:v>2021</c:v>
                      </c:pt>
                    </c:numCache>
                  </c:numRef>
                </c:cat>
                <c:val>
                  <c:numRef>
                    <c:extLst xmlns:c16r2="http://schemas.microsoft.com/office/drawing/2015/06/chart">
                      <c:ext uri="{02D57815-91ED-43cb-92C2-25804820EDAC}">
                        <c15:formulaRef>
                          <c15:sqref>'FIRM 01'!$B$107:$D$107</c15:sqref>
                        </c15:formulaRef>
                      </c:ext>
                    </c:extLst>
                    <c:numCache>
                      <c:formatCode>0.00</c:formatCode>
                      <c:ptCount val="3"/>
                    </c:numCache>
                  </c:numRef>
                </c:val>
                <c:smooth val="0"/>
                <c:extLst xmlns:c16r2="http://schemas.microsoft.com/office/drawing/2015/06/chart">
                  <c:ext xmlns:c16="http://schemas.microsoft.com/office/drawing/2014/chart" uri="{C3380CC4-5D6E-409C-BE32-E72D297353CC}">
                    <c16:uniqueId val="{00000001-1246-46BA-8D28-410251956924}"/>
                  </c:ext>
                </c:extLst>
              </c15:ser>
            </c15:filteredLineSeries>
            <c15:filteredLineSeries>
              <c15:ser>
                <c:idx val="2"/>
                <c:order val="2"/>
                <c:tx>
                  <c:strRef>
                    <c:extLst xmlns:c15="http://schemas.microsoft.com/office/drawing/2012/chart" xmlns:c16r2="http://schemas.microsoft.com/office/drawing/2015/06/chart">
                      <c:ext xmlns:c15="http://schemas.microsoft.com/office/drawing/2012/chart" uri="{02D57815-91ED-43cb-92C2-25804820EDAC}">
                        <c15:formulaRef>
                          <c15:sqref>'FIRM 01'!$A$108</c15:sqref>
                        </c15:formulaRef>
                      </c:ext>
                    </c:extLst>
                    <c:strCache>
                      <c:ptCount val="1"/>
                    </c:strCache>
                  </c:strRef>
                </c:tx>
                <c:spPr>
                  <a:ln w="34925" cap="rnd">
                    <a:solidFill>
                      <a:schemeClr val="accent3"/>
                    </a:solidFill>
                    <a:round/>
                  </a:ln>
                  <a:effectLst>
                    <a:outerShdw blurRad="57150" dist="19050" dir="5400000" algn="ctr" rotWithShape="0">
                      <a:srgbClr val="000000">
                        <a:alpha val="63000"/>
                      </a:srgbClr>
                    </a:outerShdw>
                  </a:effectLst>
                </c:spPr>
                <c:marker>
                  <c:symbol val="none"/>
                </c:marker>
                <c:cat>
                  <c:numRef>
                    <c:extLst xmlns:c15="http://schemas.microsoft.com/office/drawing/2012/chart" xmlns:c16r2="http://schemas.microsoft.com/office/drawing/2015/06/chart">
                      <c:ext xmlns:c15="http://schemas.microsoft.com/office/drawing/2012/chart" uri="{02D57815-91ED-43cb-92C2-25804820EDAC}">
                        <c15:formulaRef>
                          <c15:sqref>'FIRM 01'!$B$105:$D$105</c15:sqref>
                        </c15:formulaRef>
                      </c:ext>
                    </c:extLst>
                    <c:numCache>
                      <c:formatCode>General</c:formatCode>
                      <c:ptCount val="3"/>
                      <c:pt idx="0">
                        <c:v>2019</c:v>
                      </c:pt>
                      <c:pt idx="1">
                        <c:v>2020</c:v>
                      </c:pt>
                      <c:pt idx="2">
                        <c:v>2021</c:v>
                      </c:pt>
                    </c:numCache>
                  </c:numRef>
                </c:cat>
                <c:val>
                  <c:numRef>
                    <c:extLst xmlns:c15="http://schemas.microsoft.com/office/drawing/2012/chart" xmlns:c16r2="http://schemas.microsoft.com/office/drawing/2015/06/chart">
                      <c:ext xmlns:c15="http://schemas.microsoft.com/office/drawing/2012/chart" uri="{02D57815-91ED-43cb-92C2-25804820EDAC}">
                        <c15:formulaRef>
                          <c15:sqref>'FIRM 01'!$B$108:$D$108</c15:sqref>
                        </c15:formulaRef>
                      </c:ext>
                    </c:extLst>
                    <c:numCache>
                      <c:formatCode>0.00</c:formatCode>
                      <c:ptCount val="3"/>
                    </c:numCache>
                  </c:numRef>
                </c:val>
                <c:smooth val="0"/>
                <c:extLst xmlns:c16r2="http://schemas.microsoft.com/office/drawing/2015/06/chart" xmlns:c15="http://schemas.microsoft.com/office/drawing/2012/chart">
                  <c:ext xmlns:c16="http://schemas.microsoft.com/office/drawing/2014/chart" uri="{C3380CC4-5D6E-409C-BE32-E72D297353CC}">
                    <c16:uniqueId val="{00000010-1246-46BA-8D28-410251956924}"/>
                  </c:ext>
                </c:extLst>
              </c15:ser>
            </c15:filteredLineSeries>
            <c15:filteredLineSeries>
              <c15:ser>
                <c:idx val="4"/>
                <c:order val="4"/>
                <c:tx>
                  <c:strRef>
                    <c:extLst xmlns:c15="http://schemas.microsoft.com/office/drawing/2012/chart" xmlns:c16r2="http://schemas.microsoft.com/office/drawing/2015/06/chart">
                      <c:ext xmlns:c15="http://schemas.microsoft.com/office/drawing/2012/chart" uri="{02D57815-91ED-43cb-92C2-25804820EDAC}">
                        <c15:formulaRef>
                          <c15:sqref>'FIRM 01'!$A$110</c15:sqref>
                        </c15:formulaRef>
                      </c:ext>
                    </c:extLst>
                    <c:strCache>
                      <c:ptCount val="1"/>
                    </c:strCache>
                  </c:strRef>
                </c:tx>
                <c:spPr>
                  <a:ln w="34925" cap="rnd">
                    <a:solidFill>
                      <a:schemeClr val="accent5"/>
                    </a:solidFill>
                    <a:round/>
                  </a:ln>
                  <a:effectLst>
                    <a:outerShdw blurRad="57150" dist="19050" dir="5400000" algn="ctr" rotWithShape="0">
                      <a:srgbClr val="000000">
                        <a:alpha val="63000"/>
                      </a:srgbClr>
                    </a:outerShdw>
                  </a:effectLst>
                </c:spPr>
                <c:marker>
                  <c:symbol val="none"/>
                </c:marker>
                <c:cat>
                  <c:numRef>
                    <c:extLst xmlns:c15="http://schemas.microsoft.com/office/drawing/2012/chart" xmlns:c16r2="http://schemas.microsoft.com/office/drawing/2015/06/chart">
                      <c:ext xmlns:c15="http://schemas.microsoft.com/office/drawing/2012/chart" uri="{02D57815-91ED-43cb-92C2-25804820EDAC}">
                        <c15:formulaRef>
                          <c15:sqref>'FIRM 01'!$B$105:$D$105</c15:sqref>
                        </c15:formulaRef>
                      </c:ext>
                    </c:extLst>
                    <c:numCache>
                      <c:formatCode>General</c:formatCode>
                      <c:ptCount val="3"/>
                      <c:pt idx="0">
                        <c:v>2019</c:v>
                      </c:pt>
                      <c:pt idx="1">
                        <c:v>2020</c:v>
                      </c:pt>
                      <c:pt idx="2">
                        <c:v>2021</c:v>
                      </c:pt>
                    </c:numCache>
                  </c:numRef>
                </c:cat>
                <c:val>
                  <c:numRef>
                    <c:extLst xmlns:c15="http://schemas.microsoft.com/office/drawing/2012/chart" xmlns:c16r2="http://schemas.microsoft.com/office/drawing/2015/06/chart">
                      <c:ext xmlns:c15="http://schemas.microsoft.com/office/drawing/2012/chart" uri="{02D57815-91ED-43cb-92C2-25804820EDAC}">
                        <c15:formulaRef>
                          <c15:sqref>'FIRM 01'!$B$110:$D$110</c15:sqref>
                        </c15:formulaRef>
                      </c:ext>
                    </c:extLst>
                    <c:numCache>
                      <c:formatCode>0.00</c:formatCode>
                      <c:ptCount val="3"/>
                    </c:numCache>
                  </c:numRef>
                </c:val>
                <c:smooth val="0"/>
              </c15:ser>
            </c15:filteredLineSeries>
            <c15:filteredLineSeries>
              <c15:ser>
                <c:idx val="5"/>
                <c:order val="5"/>
                <c:tx>
                  <c:strRef>
                    <c:extLst xmlns:c15="http://schemas.microsoft.com/office/drawing/2012/chart" xmlns:c16r2="http://schemas.microsoft.com/office/drawing/2015/06/chart">
                      <c:ext xmlns:c15="http://schemas.microsoft.com/office/drawing/2012/chart" uri="{02D57815-91ED-43cb-92C2-25804820EDAC}">
                        <c15:formulaRef>
                          <c15:sqref>'FIRM 01'!$A$111</c15:sqref>
                        </c15:formulaRef>
                      </c:ext>
                    </c:extLst>
                    <c:strCache>
                      <c:ptCount val="1"/>
                    </c:strCache>
                  </c:strRef>
                </c:tx>
                <c:spPr>
                  <a:ln w="34925" cap="rnd">
                    <a:solidFill>
                      <a:schemeClr val="accent6"/>
                    </a:solidFill>
                    <a:round/>
                  </a:ln>
                  <a:effectLst>
                    <a:outerShdw blurRad="57150" dist="19050" dir="5400000" algn="ctr" rotWithShape="0">
                      <a:srgbClr val="000000">
                        <a:alpha val="63000"/>
                      </a:srgbClr>
                    </a:outerShdw>
                  </a:effectLst>
                </c:spPr>
                <c:marker>
                  <c:symbol val="none"/>
                </c:marker>
                <c:cat>
                  <c:numRef>
                    <c:extLst xmlns:c15="http://schemas.microsoft.com/office/drawing/2012/chart" xmlns:c16r2="http://schemas.microsoft.com/office/drawing/2015/06/chart">
                      <c:ext xmlns:c15="http://schemas.microsoft.com/office/drawing/2012/chart" uri="{02D57815-91ED-43cb-92C2-25804820EDAC}">
                        <c15:formulaRef>
                          <c15:sqref>'FIRM 01'!$B$105:$D$105</c15:sqref>
                        </c15:formulaRef>
                      </c:ext>
                    </c:extLst>
                    <c:numCache>
                      <c:formatCode>General</c:formatCode>
                      <c:ptCount val="3"/>
                      <c:pt idx="0">
                        <c:v>2019</c:v>
                      </c:pt>
                      <c:pt idx="1">
                        <c:v>2020</c:v>
                      </c:pt>
                      <c:pt idx="2">
                        <c:v>2021</c:v>
                      </c:pt>
                    </c:numCache>
                  </c:numRef>
                </c:cat>
                <c:val>
                  <c:numRef>
                    <c:extLst xmlns:c15="http://schemas.microsoft.com/office/drawing/2012/chart" xmlns:c16r2="http://schemas.microsoft.com/office/drawing/2015/06/chart">
                      <c:ext xmlns:c15="http://schemas.microsoft.com/office/drawing/2012/chart" uri="{02D57815-91ED-43cb-92C2-25804820EDAC}">
                        <c15:formulaRef>
                          <c15:sqref>'FIRM 01'!$B$111:$D$111</c15:sqref>
                        </c15:formulaRef>
                      </c:ext>
                    </c:extLst>
                    <c:numCache>
                      <c:formatCode>0.00</c:formatCode>
                      <c:ptCount val="3"/>
                    </c:numCache>
                  </c:numRef>
                </c:val>
                <c:smooth val="0"/>
              </c15:ser>
            </c15:filteredLineSeries>
            <c15:filteredLineSeries>
              <c15:ser>
                <c:idx val="7"/>
                <c:order val="7"/>
                <c:tx>
                  <c:strRef>
                    <c:extLst xmlns:c15="http://schemas.microsoft.com/office/drawing/2012/chart" xmlns:c16r2="http://schemas.microsoft.com/office/drawing/2015/06/chart">
                      <c:ext xmlns:c15="http://schemas.microsoft.com/office/drawing/2012/chart" uri="{02D57815-91ED-43cb-92C2-25804820EDAC}">
                        <c15:formulaRef>
                          <c15:sqref>'FIRM 01'!$A$113</c15:sqref>
                        </c15:formulaRef>
                      </c:ext>
                    </c:extLst>
                    <c:strCache>
                      <c:ptCount val="1"/>
                    </c:strCache>
                  </c:strRef>
                </c:tx>
                <c:spPr>
                  <a:ln w="34925" cap="rnd">
                    <a:solidFill>
                      <a:schemeClr val="accent2">
                        <a:lumMod val="60000"/>
                      </a:schemeClr>
                    </a:solidFill>
                    <a:round/>
                  </a:ln>
                  <a:effectLst>
                    <a:outerShdw blurRad="57150" dist="19050" dir="5400000" algn="ctr" rotWithShape="0">
                      <a:srgbClr val="000000">
                        <a:alpha val="63000"/>
                      </a:srgbClr>
                    </a:outerShdw>
                  </a:effectLst>
                </c:spPr>
                <c:marker>
                  <c:symbol val="none"/>
                </c:marker>
                <c:cat>
                  <c:numRef>
                    <c:extLst xmlns:c15="http://schemas.microsoft.com/office/drawing/2012/chart" xmlns:c16r2="http://schemas.microsoft.com/office/drawing/2015/06/chart">
                      <c:ext xmlns:c15="http://schemas.microsoft.com/office/drawing/2012/chart" uri="{02D57815-91ED-43cb-92C2-25804820EDAC}">
                        <c15:formulaRef>
                          <c15:sqref>'FIRM 01'!$B$105:$D$105</c15:sqref>
                        </c15:formulaRef>
                      </c:ext>
                    </c:extLst>
                    <c:numCache>
                      <c:formatCode>General</c:formatCode>
                      <c:ptCount val="3"/>
                      <c:pt idx="0">
                        <c:v>2019</c:v>
                      </c:pt>
                      <c:pt idx="1">
                        <c:v>2020</c:v>
                      </c:pt>
                      <c:pt idx="2">
                        <c:v>2021</c:v>
                      </c:pt>
                    </c:numCache>
                  </c:numRef>
                </c:cat>
                <c:val>
                  <c:numRef>
                    <c:extLst xmlns:c15="http://schemas.microsoft.com/office/drawing/2012/chart" xmlns:c16r2="http://schemas.microsoft.com/office/drawing/2015/06/chart">
                      <c:ext xmlns:c15="http://schemas.microsoft.com/office/drawing/2012/chart" uri="{02D57815-91ED-43cb-92C2-25804820EDAC}">
                        <c15:formulaRef>
                          <c15:sqref>'FIRM 01'!$B$113:$D$113</c15:sqref>
                        </c15:formulaRef>
                      </c:ext>
                    </c:extLst>
                    <c:numCache>
                      <c:formatCode>0.00</c:formatCode>
                      <c:ptCount val="3"/>
                    </c:numCache>
                  </c:numRef>
                </c:val>
                <c:smooth val="0"/>
              </c15:ser>
            </c15:filteredLineSeries>
            <c15:filteredLineSeries>
              <c15:ser>
                <c:idx val="8"/>
                <c:order val="8"/>
                <c:tx>
                  <c:strRef>
                    <c:extLst xmlns:c15="http://schemas.microsoft.com/office/drawing/2012/chart" xmlns:c16r2="http://schemas.microsoft.com/office/drawing/2015/06/chart">
                      <c:ext xmlns:c15="http://schemas.microsoft.com/office/drawing/2012/chart" uri="{02D57815-91ED-43cb-92C2-25804820EDAC}">
                        <c15:formulaRef>
                          <c15:sqref>'FIRM 01'!$A$114</c15:sqref>
                        </c15:formulaRef>
                      </c:ext>
                    </c:extLst>
                    <c:strCache>
                      <c:ptCount val="1"/>
                    </c:strCache>
                  </c:strRef>
                </c:tx>
                <c:spPr>
                  <a:ln w="34925" cap="rnd">
                    <a:solidFill>
                      <a:schemeClr val="accent3">
                        <a:lumMod val="60000"/>
                      </a:schemeClr>
                    </a:solidFill>
                    <a:round/>
                  </a:ln>
                  <a:effectLst>
                    <a:outerShdw blurRad="57150" dist="19050" dir="5400000" algn="ctr" rotWithShape="0">
                      <a:srgbClr val="000000">
                        <a:alpha val="63000"/>
                      </a:srgbClr>
                    </a:outerShdw>
                  </a:effectLst>
                </c:spPr>
                <c:marker>
                  <c:symbol val="none"/>
                </c:marker>
                <c:cat>
                  <c:numRef>
                    <c:extLst xmlns:c15="http://schemas.microsoft.com/office/drawing/2012/chart" xmlns:c16r2="http://schemas.microsoft.com/office/drawing/2015/06/chart">
                      <c:ext xmlns:c15="http://schemas.microsoft.com/office/drawing/2012/chart" uri="{02D57815-91ED-43cb-92C2-25804820EDAC}">
                        <c15:formulaRef>
                          <c15:sqref>'FIRM 01'!$B$105:$D$105</c15:sqref>
                        </c15:formulaRef>
                      </c:ext>
                    </c:extLst>
                    <c:numCache>
                      <c:formatCode>General</c:formatCode>
                      <c:ptCount val="3"/>
                      <c:pt idx="0">
                        <c:v>2019</c:v>
                      </c:pt>
                      <c:pt idx="1">
                        <c:v>2020</c:v>
                      </c:pt>
                      <c:pt idx="2">
                        <c:v>2021</c:v>
                      </c:pt>
                    </c:numCache>
                  </c:numRef>
                </c:cat>
                <c:val>
                  <c:numRef>
                    <c:extLst xmlns:c15="http://schemas.microsoft.com/office/drawing/2012/chart" xmlns:c16r2="http://schemas.microsoft.com/office/drawing/2015/06/chart">
                      <c:ext xmlns:c15="http://schemas.microsoft.com/office/drawing/2012/chart" uri="{02D57815-91ED-43cb-92C2-25804820EDAC}">
                        <c15:formulaRef>
                          <c15:sqref>'FIRM 01'!$B$114:$D$114</c15:sqref>
                        </c15:formulaRef>
                      </c:ext>
                    </c:extLst>
                    <c:numCache>
                      <c:formatCode>0.00</c:formatCode>
                      <c:ptCount val="3"/>
                    </c:numCache>
                  </c:numRef>
                </c:val>
                <c:smooth val="0"/>
              </c15:ser>
            </c15:filteredLineSeries>
            <c15:filteredLineSeries>
              <c15:ser>
                <c:idx val="10"/>
                <c:order val="10"/>
                <c:tx>
                  <c:strRef>
                    <c:extLst xmlns:c15="http://schemas.microsoft.com/office/drawing/2012/chart" xmlns:c16r2="http://schemas.microsoft.com/office/drawing/2015/06/chart">
                      <c:ext xmlns:c15="http://schemas.microsoft.com/office/drawing/2012/chart" uri="{02D57815-91ED-43cb-92C2-25804820EDAC}">
                        <c15:formulaRef>
                          <c15:sqref>'FIRM 01'!$A$116</c15:sqref>
                        </c15:formulaRef>
                      </c:ext>
                    </c:extLst>
                    <c:strCache>
                      <c:ptCount val="1"/>
                    </c:strCache>
                  </c:strRef>
                </c:tx>
                <c:spPr>
                  <a:ln w="34925" cap="rnd">
                    <a:solidFill>
                      <a:schemeClr val="accent5">
                        <a:lumMod val="60000"/>
                      </a:schemeClr>
                    </a:solidFill>
                    <a:round/>
                  </a:ln>
                  <a:effectLst>
                    <a:outerShdw blurRad="57150" dist="19050" dir="5400000" algn="ctr" rotWithShape="0">
                      <a:srgbClr val="000000">
                        <a:alpha val="63000"/>
                      </a:srgbClr>
                    </a:outerShdw>
                  </a:effectLst>
                </c:spPr>
                <c:marker>
                  <c:symbol val="none"/>
                </c:marker>
                <c:cat>
                  <c:numRef>
                    <c:extLst xmlns:c15="http://schemas.microsoft.com/office/drawing/2012/chart" xmlns:c16r2="http://schemas.microsoft.com/office/drawing/2015/06/chart">
                      <c:ext xmlns:c15="http://schemas.microsoft.com/office/drawing/2012/chart" uri="{02D57815-91ED-43cb-92C2-25804820EDAC}">
                        <c15:formulaRef>
                          <c15:sqref>'FIRM 01'!$B$105:$D$105</c15:sqref>
                        </c15:formulaRef>
                      </c:ext>
                    </c:extLst>
                    <c:numCache>
                      <c:formatCode>General</c:formatCode>
                      <c:ptCount val="3"/>
                      <c:pt idx="0">
                        <c:v>2019</c:v>
                      </c:pt>
                      <c:pt idx="1">
                        <c:v>2020</c:v>
                      </c:pt>
                      <c:pt idx="2">
                        <c:v>2021</c:v>
                      </c:pt>
                    </c:numCache>
                  </c:numRef>
                </c:cat>
                <c:val>
                  <c:numRef>
                    <c:extLst xmlns:c15="http://schemas.microsoft.com/office/drawing/2012/chart" xmlns:c16r2="http://schemas.microsoft.com/office/drawing/2015/06/chart">
                      <c:ext xmlns:c15="http://schemas.microsoft.com/office/drawing/2012/chart" uri="{02D57815-91ED-43cb-92C2-25804820EDAC}">
                        <c15:formulaRef>
                          <c15:sqref>'FIRM 01'!$B$116:$D$116</c15:sqref>
                        </c15:formulaRef>
                      </c:ext>
                    </c:extLst>
                    <c:numCache>
                      <c:formatCode>0.00</c:formatCode>
                      <c:ptCount val="3"/>
                    </c:numCache>
                  </c:numRef>
                </c:val>
                <c:smooth val="0"/>
              </c15:ser>
            </c15:filteredLineSeries>
            <c15:filteredLineSeries>
              <c15:ser>
                <c:idx val="11"/>
                <c:order val="11"/>
                <c:tx>
                  <c:strRef>
                    <c:extLst xmlns:c15="http://schemas.microsoft.com/office/drawing/2012/chart" xmlns:c16r2="http://schemas.microsoft.com/office/drawing/2015/06/chart">
                      <c:ext xmlns:c15="http://schemas.microsoft.com/office/drawing/2012/chart" uri="{02D57815-91ED-43cb-92C2-25804820EDAC}">
                        <c15:formulaRef>
                          <c15:sqref>'FIRM 01'!$A$117</c15:sqref>
                        </c15:formulaRef>
                      </c:ext>
                    </c:extLst>
                    <c:strCache>
                      <c:ptCount val="1"/>
                    </c:strCache>
                  </c:strRef>
                </c:tx>
                <c:spPr>
                  <a:ln w="34925" cap="rnd">
                    <a:solidFill>
                      <a:schemeClr val="accent6">
                        <a:lumMod val="60000"/>
                      </a:schemeClr>
                    </a:solidFill>
                    <a:round/>
                  </a:ln>
                  <a:effectLst>
                    <a:outerShdw blurRad="57150" dist="19050" dir="5400000" algn="ctr" rotWithShape="0">
                      <a:srgbClr val="000000">
                        <a:alpha val="63000"/>
                      </a:srgbClr>
                    </a:outerShdw>
                  </a:effectLst>
                </c:spPr>
                <c:marker>
                  <c:symbol val="none"/>
                </c:marker>
                <c:cat>
                  <c:numRef>
                    <c:extLst xmlns:c15="http://schemas.microsoft.com/office/drawing/2012/chart" xmlns:c16r2="http://schemas.microsoft.com/office/drawing/2015/06/chart">
                      <c:ext xmlns:c15="http://schemas.microsoft.com/office/drawing/2012/chart" uri="{02D57815-91ED-43cb-92C2-25804820EDAC}">
                        <c15:formulaRef>
                          <c15:sqref>'FIRM 01'!$B$105:$D$105</c15:sqref>
                        </c15:formulaRef>
                      </c:ext>
                    </c:extLst>
                    <c:numCache>
                      <c:formatCode>General</c:formatCode>
                      <c:ptCount val="3"/>
                      <c:pt idx="0">
                        <c:v>2019</c:v>
                      </c:pt>
                      <c:pt idx="1">
                        <c:v>2020</c:v>
                      </c:pt>
                      <c:pt idx="2">
                        <c:v>2021</c:v>
                      </c:pt>
                    </c:numCache>
                  </c:numRef>
                </c:cat>
                <c:val>
                  <c:numRef>
                    <c:extLst xmlns:c15="http://schemas.microsoft.com/office/drawing/2012/chart" xmlns:c16r2="http://schemas.microsoft.com/office/drawing/2015/06/chart">
                      <c:ext xmlns:c15="http://schemas.microsoft.com/office/drawing/2012/chart" uri="{02D57815-91ED-43cb-92C2-25804820EDAC}">
                        <c15:formulaRef>
                          <c15:sqref>'FIRM 01'!$B$117:$D$117</c15:sqref>
                        </c15:formulaRef>
                      </c:ext>
                    </c:extLst>
                    <c:numCache>
                      <c:formatCode>0.00</c:formatCode>
                      <c:ptCount val="3"/>
                    </c:numCache>
                  </c:numRef>
                </c:val>
                <c:smooth val="0"/>
              </c15:ser>
            </c15:filteredLineSeries>
            <c15:filteredLineSeries>
              <c15:ser>
                <c:idx val="13"/>
                <c:order val="13"/>
                <c:tx>
                  <c:strRef>
                    <c:extLst xmlns:c15="http://schemas.microsoft.com/office/drawing/2012/chart" xmlns:c16r2="http://schemas.microsoft.com/office/drawing/2015/06/chart">
                      <c:ext xmlns:c15="http://schemas.microsoft.com/office/drawing/2012/chart" uri="{02D57815-91ED-43cb-92C2-25804820EDAC}">
                        <c15:formulaRef>
                          <c15:sqref>'FIRM 01'!$A$119</c15:sqref>
                        </c15:formulaRef>
                      </c:ext>
                    </c:extLst>
                    <c:strCache>
                      <c:ptCount val="1"/>
                    </c:strCache>
                  </c:strRef>
                </c:tx>
                <c:spPr>
                  <a:ln w="34925" cap="rnd">
                    <a:solidFill>
                      <a:schemeClr val="accent2">
                        <a:lumMod val="80000"/>
                        <a:lumOff val="20000"/>
                      </a:schemeClr>
                    </a:solidFill>
                    <a:round/>
                  </a:ln>
                  <a:effectLst>
                    <a:outerShdw blurRad="57150" dist="19050" dir="5400000" algn="ctr" rotWithShape="0">
                      <a:srgbClr val="000000">
                        <a:alpha val="63000"/>
                      </a:srgbClr>
                    </a:outerShdw>
                  </a:effectLst>
                </c:spPr>
                <c:marker>
                  <c:symbol val="none"/>
                </c:marker>
                <c:cat>
                  <c:numRef>
                    <c:extLst xmlns:c15="http://schemas.microsoft.com/office/drawing/2012/chart" xmlns:c16r2="http://schemas.microsoft.com/office/drawing/2015/06/chart">
                      <c:ext xmlns:c15="http://schemas.microsoft.com/office/drawing/2012/chart" uri="{02D57815-91ED-43cb-92C2-25804820EDAC}">
                        <c15:formulaRef>
                          <c15:sqref>'FIRM 01'!$B$105:$D$105</c15:sqref>
                        </c15:formulaRef>
                      </c:ext>
                    </c:extLst>
                    <c:numCache>
                      <c:formatCode>General</c:formatCode>
                      <c:ptCount val="3"/>
                      <c:pt idx="0">
                        <c:v>2019</c:v>
                      </c:pt>
                      <c:pt idx="1">
                        <c:v>2020</c:v>
                      </c:pt>
                      <c:pt idx="2">
                        <c:v>2021</c:v>
                      </c:pt>
                    </c:numCache>
                  </c:numRef>
                </c:cat>
                <c:val>
                  <c:numRef>
                    <c:extLst xmlns:c15="http://schemas.microsoft.com/office/drawing/2012/chart" xmlns:c16r2="http://schemas.microsoft.com/office/drawing/2015/06/chart">
                      <c:ext xmlns:c15="http://schemas.microsoft.com/office/drawing/2012/chart" uri="{02D57815-91ED-43cb-92C2-25804820EDAC}">
                        <c15:formulaRef>
                          <c15:sqref>'FIRM 01'!$B$119:$D$119</c15:sqref>
                        </c15:formulaRef>
                      </c:ext>
                    </c:extLst>
                    <c:numCache>
                      <c:formatCode>0.00</c:formatCode>
                      <c:ptCount val="3"/>
                    </c:numCache>
                  </c:numRef>
                </c:val>
                <c:smooth val="0"/>
              </c15:ser>
            </c15:filteredLineSeries>
            <c15:filteredLineSeries>
              <c15:ser>
                <c:idx val="14"/>
                <c:order val="14"/>
                <c:tx>
                  <c:strRef>
                    <c:extLst xmlns:c15="http://schemas.microsoft.com/office/drawing/2012/chart" xmlns:c16r2="http://schemas.microsoft.com/office/drawing/2015/06/chart">
                      <c:ext xmlns:c15="http://schemas.microsoft.com/office/drawing/2012/chart" uri="{02D57815-91ED-43cb-92C2-25804820EDAC}">
                        <c15:formulaRef>
                          <c15:sqref>'FIRM 01'!$A$120</c15:sqref>
                        </c15:formulaRef>
                      </c:ext>
                    </c:extLst>
                    <c:strCache>
                      <c:ptCount val="1"/>
                    </c:strCache>
                  </c:strRef>
                </c:tx>
                <c:spPr>
                  <a:ln w="34925" cap="rnd">
                    <a:solidFill>
                      <a:schemeClr val="accent3">
                        <a:lumMod val="80000"/>
                        <a:lumOff val="20000"/>
                      </a:schemeClr>
                    </a:solidFill>
                    <a:round/>
                  </a:ln>
                  <a:effectLst>
                    <a:outerShdw blurRad="57150" dist="19050" dir="5400000" algn="ctr" rotWithShape="0">
                      <a:srgbClr val="000000">
                        <a:alpha val="63000"/>
                      </a:srgbClr>
                    </a:outerShdw>
                  </a:effectLst>
                </c:spPr>
                <c:marker>
                  <c:symbol val="none"/>
                </c:marker>
                <c:cat>
                  <c:numRef>
                    <c:extLst xmlns:c15="http://schemas.microsoft.com/office/drawing/2012/chart" xmlns:c16r2="http://schemas.microsoft.com/office/drawing/2015/06/chart">
                      <c:ext xmlns:c15="http://schemas.microsoft.com/office/drawing/2012/chart" uri="{02D57815-91ED-43cb-92C2-25804820EDAC}">
                        <c15:formulaRef>
                          <c15:sqref>'FIRM 01'!$B$105:$D$105</c15:sqref>
                        </c15:formulaRef>
                      </c:ext>
                    </c:extLst>
                    <c:numCache>
                      <c:formatCode>General</c:formatCode>
                      <c:ptCount val="3"/>
                      <c:pt idx="0">
                        <c:v>2019</c:v>
                      </c:pt>
                      <c:pt idx="1">
                        <c:v>2020</c:v>
                      </c:pt>
                      <c:pt idx="2">
                        <c:v>2021</c:v>
                      </c:pt>
                    </c:numCache>
                  </c:numRef>
                </c:cat>
                <c:val>
                  <c:numRef>
                    <c:extLst xmlns:c15="http://schemas.microsoft.com/office/drawing/2012/chart" xmlns:c16r2="http://schemas.microsoft.com/office/drawing/2015/06/chart">
                      <c:ext xmlns:c15="http://schemas.microsoft.com/office/drawing/2012/chart" uri="{02D57815-91ED-43cb-92C2-25804820EDAC}">
                        <c15:formulaRef>
                          <c15:sqref>'FIRM 01'!$B$120:$D$120</c15:sqref>
                        </c15:formulaRef>
                      </c:ext>
                    </c:extLst>
                    <c:numCache>
                      <c:formatCode>0.00</c:formatCode>
                      <c:ptCount val="3"/>
                    </c:numCache>
                  </c:numRef>
                </c:val>
                <c:smooth val="0"/>
              </c15:ser>
            </c15:filteredLineSeries>
            <c15:filteredLineSeries>
              <c15:ser>
                <c:idx val="16"/>
                <c:order val="16"/>
                <c:tx>
                  <c:strRef>
                    <c:extLst xmlns:c15="http://schemas.microsoft.com/office/drawing/2012/chart" xmlns:c16r2="http://schemas.microsoft.com/office/drawing/2015/06/chart">
                      <c:ext xmlns:c15="http://schemas.microsoft.com/office/drawing/2012/chart" uri="{02D57815-91ED-43cb-92C2-25804820EDAC}">
                        <c15:formulaRef>
                          <c15:sqref>'FIRM 01'!$A$122</c15:sqref>
                        </c15:formulaRef>
                      </c:ext>
                    </c:extLst>
                    <c:strCache>
                      <c:ptCount val="1"/>
                    </c:strCache>
                  </c:strRef>
                </c:tx>
                <c:spPr>
                  <a:ln w="34925" cap="rnd">
                    <a:solidFill>
                      <a:schemeClr val="accent5">
                        <a:lumMod val="80000"/>
                        <a:lumOff val="20000"/>
                      </a:schemeClr>
                    </a:solidFill>
                    <a:round/>
                  </a:ln>
                  <a:effectLst>
                    <a:outerShdw blurRad="57150" dist="19050" dir="5400000" algn="ctr" rotWithShape="0">
                      <a:srgbClr val="000000">
                        <a:alpha val="63000"/>
                      </a:srgbClr>
                    </a:outerShdw>
                  </a:effectLst>
                </c:spPr>
                <c:marker>
                  <c:symbol val="none"/>
                </c:marker>
                <c:cat>
                  <c:numRef>
                    <c:extLst xmlns:c15="http://schemas.microsoft.com/office/drawing/2012/chart" xmlns:c16r2="http://schemas.microsoft.com/office/drawing/2015/06/chart">
                      <c:ext xmlns:c15="http://schemas.microsoft.com/office/drawing/2012/chart" uri="{02D57815-91ED-43cb-92C2-25804820EDAC}">
                        <c15:formulaRef>
                          <c15:sqref>'FIRM 01'!$B$105:$D$105</c15:sqref>
                        </c15:formulaRef>
                      </c:ext>
                    </c:extLst>
                    <c:numCache>
                      <c:formatCode>General</c:formatCode>
                      <c:ptCount val="3"/>
                      <c:pt idx="0">
                        <c:v>2019</c:v>
                      </c:pt>
                      <c:pt idx="1">
                        <c:v>2020</c:v>
                      </c:pt>
                      <c:pt idx="2">
                        <c:v>2021</c:v>
                      </c:pt>
                    </c:numCache>
                  </c:numRef>
                </c:cat>
                <c:val>
                  <c:numRef>
                    <c:extLst xmlns:c15="http://schemas.microsoft.com/office/drawing/2012/chart" xmlns:c16r2="http://schemas.microsoft.com/office/drawing/2015/06/chart">
                      <c:ext xmlns:c15="http://schemas.microsoft.com/office/drawing/2012/chart" uri="{02D57815-91ED-43cb-92C2-25804820EDAC}">
                        <c15:formulaRef>
                          <c15:sqref>'FIRM 01'!$B$122:$D$122</c15:sqref>
                        </c15:formulaRef>
                      </c:ext>
                    </c:extLst>
                    <c:numCache>
                      <c:formatCode>0.00</c:formatCode>
                      <c:ptCount val="3"/>
                    </c:numCache>
                  </c:numRef>
                </c:val>
                <c:smooth val="0"/>
              </c15:ser>
            </c15:filteredLineSeries>
            <c15:filteredLineSeries>
              <c15:ser>
                <c:idx val="17"/>
                <c:order val="17"/>
                <c:tx>
                  <c:strRef>
                    <c:extLst xmlns:c15="http://schemas.microsoft.com/office/drawing/2012/chart" xmlns:c16r2="http://schemas.microsoft.com/office/drawing/2015/06/chart">
                      <c:ext xmlns:c15="http://schemas.microsoft.com/office/drawing/2012/chart" uri="{02D57815-91ED-43cb-92C2-25804820EDAC}">
                        <c15:formulaRef>
                          <c15:sqref>'FIRM 01'!$A$123</c15:sqref>
                        </c15:formulaRef>
                      </c:ext>
                    </c:extLst>
                    <c:strCache>
                      <c:ptCount val="1"/>
                    </c:strCache>
                  </c:strRef>
                </c:tx>
                <c:spPr>
                  <a:ln w="34925" cap="rnd">
                    <a:solidFill>
                      <a:schemeClr val="accent6">
                        <a:lumMod val="80000"/>
                        <a:lumOff val="20000"/>
                      </a:schemeClr>
                    </a:solidFill>
                    <a:round/>
                  </a:ln>
                  <a:effectLst>
                    <a:outerShdw blurRad="57150" dist="19050" dir="5400000" algn="ctr" rotWithShape="0">
                      <a:srgbClr val="000000">
                        <a:alpha val="63000"/>
                      </a:srgbClr>
                    </a:outerShdw>
                  </a:effectLst>
                </c:spPr>
                <c:marker>
                  <c:symbol val="none"/>
                </c:marker>
                <c:cat>
                  <c:numRef>
                    <c:extLst xmlns:c15="http://schemas.microsoft.com/office/drawing/2012/chart" xmlns:c16r2="http://schemas.microsoft.com/office/drawing/2015/06/chart">
                      <c:ext xmlns:c15="http://schemas.microsoft.com/office/drawing/2012/chart" uri="{02D57815-91ED-43cb-92C2-25804820EDAC}">
                        <c15:formulaRef>
                          <c15:sqref>'FIRM 01'!$B$105:$D$105</c15:sqref>
                        </c15:formulaRef>
                      </c:ext>
                    </c:extLst>
                    <c:numCache>
                      <c:formatCode>General</c:formatCode>
                      <c:ptCount val="3"/>
                      <c:pt idx="0">
                        <c:v>2019</c:v>
                      </c:pt>
                      <c:pt idx="1">
                        <c:v>2020</c:v>
                      </c:pt>
                      <c:pt idx="2">
                        <c:v>2021</c:v>
                      </c:pt>
                    </c:numCache>
                  </c:numRef>
                </c:cat>
                <c:val>
                  <c:numRef>
                    <c:extLst xmlns:c15="http://schemas.microsoft.com/office/drawing/2012/chart" xmlns:c16r2="http://schemas.microsoft.com/office/drawing/2015/06/chart">
                      <c:ext xmlns:c15="http://schemas.microsoft.com/office/drawing/2012/chart" uri="{02D57815-91ED-43cb-92C2-25804820EDAC}">
                        <c15:formulaRef>
                          <c15:sqref>'FIRM 01'!$B$123:$D$123</c15:sqref>
                        </c15:formulaRef>
                      </c:ext>
                    </c:extLst>
                    <c:numCache>
                      <c:formatCode>0.00</c:formatCode>
                      <c:ptCount val="3"/>
                    </c:numCache>
                  </c:numRef>
                </c:val>
                <c:smooth val="0"/>
              </c15:ser>
            </c15:filteredLineSeries>
            <c15:filteredLineSeries>
              <c15:ser>
                <c:idx val="19"/>
                <c:order val="19"/>
                <c:tx>
                  <c:strRef>
                    <c:extLst xmlns:c15="http://schemas.microsoft.com/office/drawing/2012/chart" xmlns:c16r2="http://schemas.microsoft.com/office/drawing/2015/06/chart">
                      <c:ext xmlns:c15="http://schemas.microsoft.com/office/drawing/2012/chart" uri="{02D57815-91ED-43cb-92C2-25804820EDAC}">
                        <c15:formulaRef>
                          <c15:sqref>'FIRM 01'!$A$125</c15:sqref>
                        </c15:formulaRef>
                      </c:ext>
                    </c:extLst>
                    <c:strCache>
                      <c:ptCount val="1"/>
                    </c:strCache>
                  </c:strRef>
                </c:tx>
                <c:spPr>
                  <a:ln w="34925" cap="rnd">
                    <a:solidFill>
                      <a:schemeClr val="accent2">
                        <a:lumMod val="80000"/>
                      </a:schemeClr>
                    </a:solidFill>
                    <a:round/>
                  </a:ln>
                  <a:effectLst>
                    <a:outerShdw blurRad="57150" dist="19050" dir="5400000" algn="ctr" rotWithShape="0">
                      <a:srgbClr val="000000">
                        <a:alpha val="63000"/>
                      </a:srgbClr>
                    </a:outerShdw>
                  </a:effectLst>
                </c:spPr>
                <c:marker>
                  <c:symbol val="none"/>
                </c:marker>
                <c:cat>
                  <c:numRef>
                    <c:extLst xmlns:c15="http://schemas.microsoft.com/office/drawing/2012/chart" xmlns:c16r2="http://schemas.microsoft.com/office/drawing/2015/06/chart">
                      <c:ext xmlns:c15="http://schemas.microsoft.com/office/drawing/2012/chart" uri="{02D57815-91ED-43cb-92C2-25804820EDAC}">
                        <c15:formulaRef>
                          <c15:sqref>'FIRM 01'!$B$105:$D$105</c15:sqref>
                        </c15:formulaRef>
                      </c:ext>
                    </c:extLst>
                    <c:numCache>
                      <c:formatCode>General</c:formatCode>
                      <c:ptCount val="3"/>
                      <c:pt idx="0">
                        <c:v>2019</c:v>
                      </c:pt>
                      <c:pt idx="1">
                        <c:v>2020</c:v>
                      </c:pt>
                      <c:pt idx="2">
                        <c:v>2021</c:v>
                      </c:pt>
                    </c:numCache>
                  </c:numRef>
                </c:cat>
                <c:val>
                  <c:numRef>
                    <c:extLst xmlns:c15="http://schemas.microsoft.com/office/drawing/2012/chart" xmlns:c16r2="http://schemas.microsoft.com/office/drawing/2015/06/chart">
                      <c:ext xmlns:c15="http://schemas.microsoft.com/office/drawing/2012/chart" uri="{02D57815-91ED-43cb-92C2-25804820EDAC}">
                        <c15:formulaRef>
                          <c15:sqref>'FIRM 01'!$B$125:$D$125</c15:sqref>
                        </c15:formulaRef>
                      </c:ext>
                    </c:extLst>
                    <c:numCache>
                      <c:formatCode>0.00</c:formatCode>
                      <c:ptCount val="3"/>
                    </c:numCache>
                  </c:numRef>
                </c:val>
                <c:smooth val="0"/>
              </c15:ser>
            </c15:filteredLineSeries>
            <c15:filteredLineSeries>
              <c15:ser>
                <c:idx val="20"/>
                <c:order val="20"/>
                <c:tx>
                  <c:strRef>
                    <c:extLst xmlns:c15="http://schemas.microsoft.com/office/drawing/2012/chart" xmlns:c16r2="http://schemas.microsoft.com/office/drawing/2015/06/chart">
                      <c:ext xmlns:c15="http://schemas.microsoft.com/office/drawing/2012/chart" uri="{02D57815-91ED-43cb-92C2-25804820EDAC}">
                        <c15:formulaRef>
                          <c15:sqref>'FIRM 01'!$A$126</c15:sqref>
                        </c15:formulaRef>
                      </c:ext>
                    </c:extLst>
                    <c:strCache>
                      <c:ptCount val="1"/>
                    </c:strCache>
                  </c:strRef>
                </c:tx>
                <c:spPr>
                  <a:ln w="34925" cap="rnd">
                    <a:solidFill>
                      <a:schemeClr val="accent3">
                        <a:lumMod val="80000"/>
                      </a:schemeClr>
                    </a:solidFill>
                    <a:round/>
                  </a:ln>
                  <a:effectLst>
                    <a:outerShdw blurRad="57150" dist="19050" dir="5400000" algn="ctr" rotWithShape="0">
                      <a:srgbClr val="000000">
                        <a:alpha val="63000"/>
                      </a:srgbClr>
                    </a:outerShdw>
                  </a:effectLst>
                </c:spPr>
                <c:marker>
                  <c:symbol val="none"/>
                </c:marker>
                <c:cat>
                  <c:numRef>
                    <c:extLst xmlns:c15="http://schemas.microsoft.com/office/drawing/2012/chart" xmlns:c16r2="http://schemas.microsoft.com/office/drawing/2015/06/chart">
                      <c:ext xmlns:c15="http://schemas.microsoft.com/office/drawing/2012/chart" uri="{02D57815-91ED-43cb-92C2-25804820EDAC}">
                        <c15:formulaRef>
                          <c15:sqref>'FIRM 01'!$B$105:$D$105</c15:sqref>
                        </c15:formulaRef>
                      </c:ext>
                    </c:extLst>
                    <c:numCache>
                      <c:formatCode>General</c:formatCode>
                      <c:ptCount val="3"/>
                      <c:pt idx="0">
                        <c:v>2019</c:v>
                      </c:pt>
                      <c:pt idx="1">
                        <c:v>2020</c:v>
                      </c:pt>
                      <c:pt idx="2">
                        <c:v>2021</c:v>
                      </c:pt>
                    </c:numCache>
                  </c:numRef>
                </c:cat>
                <c:val>
                  <c:numRef>
                    <c:extLst xmlns:c15="http://schemas.microsoft.com/office/drawing/2012/chart" xmlns:c16r2="http://schemas.microsoft.com/office/drawing/2015/06/chart">
                      <c:ext xmlns:c15="http://schemas.microsoft.com/office/drawing/2012/chart" uri="{02D57815-91ED-43cb-92C2-25804820EDAC}">
                        <c15:formulaRef>
                          <c15:sqref>'FIRM 01'!$B$126:$D$126</c15:sqref>
                        </c15:formulaRef>
                      </c:ext>
                    </c:extLst>
                    <c:numCache>
                      <c:formatCode>0.00</c:formatCode>
                      <c:ptCount val="3"/>
                    </c:numCache>
                  </c:numRef>
                </c:val>
                <c:smooth val="0"/>
              </c15:ser>
            </c15:filteredLineSeries>
            <c15:filteredLineSeries>
              <c15:ser>
                <c:idx val="21"/>
                <c:order val="21"/>
                <c:tx>
                  <c:strRef>
                    <c:extLst xmlns:c15="http://schemas.microsoft.com/office/drawing/2012/chart" xmlns:c16r2="http://schemas.microsoft.com/office/drawing/2015/06/chart">
                      <c:ext xmlns:c15="http://schemas.microsoft.com/office/drawing/2012/chart" uri="{02D57815-91ED-43cb-92C2-25804820EDAC}">
                        <c15:formulaRef>
                          <c15:sqref>'FIRM 01'!$A$127</c15:sqref>
                        </c15:formulaRef>
                      </c:ext>
                    </c:extLst>
                    <c:strCache>
                      <c:ptCount val="1"/>
                    </c:strCache>
                  </c:strRef>
                </c:tx>
                <c:spPr>
                  <a:ln w="34925" cap="rnd">
                    <a:solidFill>
                      <a:schemeClr val="accent4">
                        <a:lumMod val="80000"/>
                      </a:schemeClr>
                    </a:solidFill>
                    <a:round/>
                  </a:ln>
                  <a:effectLst>
                    <a:outerShdw blurRad="57150" dist="19050" dir="5400000" algn="ctr" rotWithShape="0">
                      <a:srgbClr val="000000">
                        <a:alpha val="63000"/>
                      </a:srgbClr>
                    </a:outerShdw>
                  </a:effectLst>
                </c:spPr>
                <c:marker>
                  <c:symbol val="none"/>
                </c:marker>
                <c:cat>
                  <c:numRef>
                    <c:extLst xmlns:c15="http://schemas.microsoft.com/office/drawing/2012/chart" xmlns:c16r2="http://schemas.microsoft.com/office/drawing/2015/06/chart">
                      <c:ext xmlns:c15="http://schemas.microsoft.com/office/drawing/2012/chart" uri="{02D57815-91ED-43cb-92C2-25804820EDAC}">
                        <c15:formulaRef>
                          <c15:sqref>'FIRM 01'!$B$105:$D$105</c15:sqref>
                        </c15:formulaRef>
                      </c:ext>
                    </c:extLst>
                    <c:numCache>
                      <c:formatCode>General</c:formatCode>
                      <c:ptCount val="3"/>
                      <c:pt idx="0">
                        <c:v>2019</c:v>
                      </c:pt>
                      <c:pt idx="1">
                        <c:v>2020</c:v>
                      </c:pt>
                      <c:pt idx="2">
                        <c:v>2021</c:v>
                      </c:pt>
                    </c:numCache>
                  </c:numRef>
                </c:cat>
                <c:val>
                  <c:numRef>
                    <c:extLst xmlns:c15="http://schemas.microsoft.com/office/drawing/2012/chart" xmlns:c16r2="http://schemas.microsoft.com/office/drawing/2015/06/chart">
                      <c:ext xmlns:c15="http://schemas.microsoft.com/office/drawing/2012/chart" uri="{02D57815-91ED-43cb-92C2-25804820EDAC}">
                        <c15:formulaRef>
                          <c15:sqref>'FIRM 01'!$B$127:$D$127</c15:sqref>
                        </c15:formulaRef>
                      </c:ext>
                    </c:extLst>
                    <c:numCache>
                      <c:formatCode>0.00</c:formatCode>
                      <c:ptCount val="3"/>
                    </c:numCache>
                  </c:numRef>
                </c:val>
                <c:smooth val="0"/>
              </c15:ser>
            </c15:filteredLineSeries>
          </c:ext>
        </c:extLst>
      </c:lineChart>
      <c:catAx>
        <c:axId val="328156912"/>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28157304"/>
        <c:crosses val="autoZero"/>
        <c:auto val="1"/>
        <c:lblAlgn val="ctr"/>
        <c:lblOffset val="100"/>
        <c:noMultiLvlLbl val="0"/>
      </c:catAx>
      <c:valAx>
        <c:axId val="328157304"/>
        <c:scaling>
          <c:orientation val="minMax"/>
        </c:scaling>
        <c:delete val="0"/>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281569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Profitability</a:t>
            </a:r>
            <a:r>
              <a:rPr lang="en-US" baseline="0"/>
              <a:t> Ratio</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lineChart>
        <c:grouping val="percentStacked"/>
        <c:varyColors val="0"/>
        <c:ser>
          <c:idx val="0"/>
          <c:order val="0"/>
          <c:tx>
            <c:strRef>
              <c:f>'FIRM 08'!$A$65</c:f>
              <c:strCache>
                <c:ptCount val="1"/>
                <c:pt idx="0">
                  <c:v>Gross profit to Sales</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cat>
            <c:numRef>
              <c:extLst>
                <c:ext xmlns:c15="http://schemas.microsoft.com/office/drawing/2012/chart" uri="{02D57815-91ED-43cb-92C2-25804820EDAC}">
                  <c15:fullRef>
                    <c15:sqref>'FIRM 08'!$B$64:$E$64</c15:sqref>
                  </c15:fullRef>
                </c:ext>
              </c:extLst>
              <c:f>'FIRM 08'!$C$64:$E$64</c:f>
              <c:numCache>
                <c:formatCode>General</c:formatCode>
                <c:ptCount val="3"/>
                <c:pt idx="0">
                  <c:v>2019</c:v>
                </c:pt>
                <c:pt idx="1">
                  <c:v>2020</c:v>
                </c:pt>
                <c:pt idx="2">
                  <c:v>2021</c:v>
                </c:pt>
              </c:numCache>
            </c:numRef>
          </c:cat>
          <c:val>
            <c:numRef>
              <c:extLst>
                <c:ext xmlns:c15="http://schemas.microsoft.com/office/drawing/2012/chart" uri="{02D57815-91ED-43cb-92C2-25804820EDAC}">
                  <c15:fullRef>
                    <c15:sqref>'FIRM 08'!$B$65:$E$65</c15:sqref>
                  </c15:fullRef>
                </c:ext>
              </c:extLst>
              <c:f>'FIRM 08'!$C$65:$E$65</c:f>
              <c:numCache>
                <c:formatCode>0.0</c:formatCode>
                <c:ptCount val="3"/>
                <c:pt idx="0">
                  <c:v>-132.32504905166775</c:v>
                </c:pt>
                <c:pt idx="1">
                  <c:v>-408.76</c:v>
                </c:pt>
                <c:pt idx="2">
                  <c:v>-52.317183462532299</c:v>
                </c:pt>
              </c:numCache>
            </c:numRef>
          </c:val>
          <c:smooth val="0"/>
          <c:extLst xmlns:c15="http://schemas.microsoft.com/office/drawing/2012/chart" xmlns:c16r2="http://schemas.microsoft.com/office/drawing/2015/06/chart">
            <c:ext xmlns:c16="http://schemas.microsoft.com/office/drawing/2014/chart" uri="{C3380CC4-5D6E-409C-BE32-E72D297353CC}">
              <c16:uniqueId val="{00000000-CDD2-49FC-9C31-1247D161891A}"/>
            </c:ext>
          </c:extLst>
        </c:ser>
        <c:ser>
          <c:idx val="1"/>
          <c:order val="1"/>
          <c:tx>
            <c:strRef>
              <c:f>'FIRM 08'!$A$66</c:f>
              <c:strCache>
                <c:ptCount val="1"/>
                <c:pt idx="0">
                  <c:v>Net profit Margin</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cat>
            <c:numRef>
              <c:extLst>
                <c:ext xmlns:c15="http://schemas.microsoft.com/office/drawing/2012/chart" uri="{02D57815-91ED-43cb-92C2-25804820EDAC}">
                  <c15:fullRef>
                    <c15:sqref>'FIRM 08'!$B$64:$E$64</c15:sqref>
                  </c15:fullRef>
                </c:ext>
              </c:extLst>
              <c:f>'FIRM 08'!$C$64:$E$64</c:f>
              <c:numCache>
                <c:formatCode>General</c:formatCode>
                <c:ptCount val="3"/>
                <c:pt idx="0">
                  <c:v>2019</c:v>
                </c:pt>
                <c:pt idx="1">
                  <c:v>2020</c:v>
                </c:pt>
                <c:pt idx="2">
                  <c:v>2021</c:v>
                </c:pt>
              </c:numCache>
            </c:numRef>
          </c:cat>
          <c:val>
            <c:numRef>
              <c:extLst>
                <c:ext xmlns:c15="http://schemas.microsoft.com/office/drawing/2012/chart" uri="{02D57815-91ED-43cb-92C2-25804820EDAC}">
                  <c15:fullRef>
                    <c15:sqref>'FIRM 08'!$B$66:$E$66</c15:sqref>
                  </c15:fullRef>
                </c:ext>
              </c:extLst>
              <c:f>'FIRM 08'!$C$66:$E$66</c:f>
              <c:numCache>
                <c:formatCode>0.0</c:formatCode>
                <c:ptCount val="3"/>
                <c:pt idx="0">
                  <c:v>-159.78024852844996</c:v>
                </c:pt>
                <c:pt idx="1">
                  <c:v>-1170.088</c:v>
                </c:pt>
                <c:pt idx="2">
                  <c:v>-122.25581395348837</c:v>
                </c:pt>
              </c:numCache>
            </c:numRef>
          </c:val>
          <c:smooth val="0"/>
          <c:extLst xmlns:c16r2="http://schemas.microsoft.com/office/drawing/2015/06/chart">
            <c:ext xmlns:c16="http://schemas.microsoft.com/office/drawing/2014/chart" uri="{C3380CC4-5D6E-409C-BE32-E72D297353CC}">
              <c16:uniqueId val="{00000001-CDD2-49FC-9C31-1247D161891A}"/>
            </c:ext>
          </c:extLst>
        </c:ser>
        <c:ser>
          <c:idx val="2"/>
          <c:order val="2"/>
          <c:tx>
            <c:strRef>
              <c:f>'FIRM 08'!$A$67</c:f>
              <c:strCache>
                <c:ptCount val="1"/>
                <c:pt idx="0">
                  <c:v>Operating Margin</c:v>
                </c:pt>
              </c:strCache>
            </c:strRef>
          </c:tx>
          <c:spPr>
            <a:ln w="34925" cap="rnd">
              <a:solidFill>
                <a:schemeClr val="accent3"/>
              </a:solidFill>
              <a:round/>
            </a:ln>
            <a:effectLst>
              <a:outerShdw blurRad="57150" dist="19050" dir="5400000" algn="ctr" rotWithShape="0">
                <a:srgbClr val="000000">
                  <a:alpha val="63000"/>
                </a:srgbClr>
              </a:outerShdw>
            </a:effectLst>
          </c:spPr>
          <c:marker>
            <c:symbol val="none"/>
          </c:marker>
          <c:cat>
            <c:numRef>
              <c:extLst>
                <c:ext xmlns:c15="http://schemas.microsoft.com/office/drawing/2012/chart" uri="{02D57815-91ED-43cb-92C2-25804820EDAC}">
                  <c15:fullRef>
                    <c15:sqref>'FIRM 08'!$B$64:$E$64</c15:sqref>
                  </c15:fullRef>
                </c:ext>
              </c:extLst>
              <c:f>'FIRM 08'!$C$64:$E$64</c:f>
              <c:numCache>
                <c:formatCode>General</c:formatCode>
                <c:ptCount val="3"/>
                <c:pt idx="0">
                  <c:v>2019</c:v>
                </c:pt>
                <c:pt idx="1">
                  <c:v>2020</c:v>
                </c:pt>
                <c:pt idx="2">
                  <c:v>2021</c:v>
                </c:pt>
              </c:numCache>
            </c:numRef>
          </c:cat>
          <c:val>
            <c:numRef>
              <c:extLst>
                <c:ext xmlns:c15="http://schemas.microsoft.com/office/drawing/2012/chart" uri="{02D57815-91ED-43cb-92C2-25804820EDAC}">
                  <c15:fullRef>
                    <c15:sqref>'FIRM 08'!$B$67:$E$67</c15:sqref>
                  </c15:fullRef>
                </c:ext>
              </c:extLst>
              <c:f>'FIRM 08'!$C$67:$E$67</c:f>
              <c:numCache>
                <c:formatCode>0.0</c:formatCode>
                <c:ptCount val="3"/>
                <c:pt idx="0">
                  <c:v>-159.76782210595161</c:v>
                </c:pt>
                <c:pt idx="1">
                  <c:v>-1170.0719999999999</c:v>
                </c:pt>
                <c:pt idx="2">
                  <c:v>-122.24095607235142</c:v>
                </c:pt>
              </c:numCache>
            </c:numRef>
          </c:val>
          <c:smooth val="0"/>
          <c:extLst xmlns:c16r2="http://schemas.microsoft.com/office/drawing/2015/06/chart">
            <c:ext xmlns:c16="http://schemas.microsoft.com/office/drawing/2014/chart" uri="{C3380CC4-5D6E-409C-BE32-E72D297353CC}">
              <c16:uniqueId val="{00000002-CDD2-49FC-9C31-1247D161891A}"/>
            </c:ext>
          </c:extLst>
        </c:ser>
        <c:ser>
          <c:idx val="3"/>
          <c:order val="3"/>
          <c:tx>
            <c:strRef>
              <c:f>'FIRM 08'!$A$68</c:f>
              <c:strCache>
                <c:ptCount val="1"/>
                <c:pt idx="0">
                  <c:v>Return on Equity</c:v>
                </c:pt>
              </c:strCache>
            </c:strRef>
          </c:tx>
          <c:spPr>
            <a:ln w="34925" cap="rnd">
              <a:solidFill>
                <a:schemeClr val="accent4"/>
              </a:solidFill>
              <a:round/>
            </a:ln>
            <a:effectLst>
              <a:outerShdw blurRad="57150" dist="19050" dir="5400000" algn="ctr" rotWithShape="0">
                <a:srgbClr val="000000">
                  <a:alpha val="63000"/>
                </a:srgbClr>
              </a:outerShdw>
            </a:effectLst>
          </c:spPr>
          <c:marker>
            <c:symbol val="none"/>
          </c:marker>
          <c:cat>
            <c:numRef>
              <c:extLst>
                <c:ext xmlns:c15="http://schemas.microsoft.com/office/drawing/2012/chart" uri="{02D57815-91ED-43cb-92C2-25804820EDAC}">
                  <c15:fullRef>
                    <c15:sqref>'FIRM 08'!$B$64:$E$64</c15:sqref>
                  </c15:fullRef>
                </c:ext>
              </c:extLst>
              <c:f>'FIRM 08'!$C$64:$E$64</c:f>
              <c:numCache>
                <c:formatCode>General</c:formatCode>
                <c:ptCount val="3"/>
                <c:pt idx="0">
                  <c:v>2019</c:v>
                </c:pt>
                <c:pt idx="1">
                  <c:v>2020</c:v>
                </c:pt>
                <c:pt idx="2">
                  <c:v>2021</c:v>
                </c:pt>
              </c:numCache>
            </c:numRef>
          </c:cat>
          <c:val>
            <c:numRef>
              <c:extLst>
                <c:ext xmlns:c15="http://schemas.microsoft.com/office/drawing/2012/chart" uri="{02D57815-91ED-43cb-92C2-25804820EDAC}">
                  <c15:fullRef>
                    <c15:sqref>'FIRM 08'!$B$68:$E$68</c15:sqref>
                  </c15:fullRef>
                </c:ext>
              </c:extLst>
              <c:f>'FIRM 08'!$C$68:$E$68</c:f>
              <c:numCache>
                <c:formatCode>0.0</c:formatCode>
                <c:ptCount val="3"/>
                <c:pt idx="0">
                  <c:v>0.10384288908885414</c:v>
                </c:pt>
                <c:pt idx="1">
                  <c:v>0.11058793196461604</c:v>
                </c:pt>
                <c:pt idx="2">
                  <c:v>6.6769568921872496E-2</c:v>
                </c:pt>
              </c:numCache>
            </c:numRef>
          </c:val>
          <c:smooth val="0"/>
          <c:extLst xmlns:c16r2="http://schemas.microsoft.com/office/drawing/2015/06/chart">
            <c:ext xmlns:c16="http://schemas.microsoft.com/office/drawing/2014/chart" uri="{C3380CC4-5D6E-409C-BE32-E72D297353CC}">
              <c16:uniqueId val="{00000003-CDD2-49FC-9C31-1247D161891A}"/>
            </c:ext>
          </c:extLst>
        </c:ser>
        <c:ser>
          <c:idx val="4"/>
          <c:order val="4"/>
          <c:tx>
            <c:strRef>
              <c:f>'FIRM 08'!$A$69</c:f>
              <c:strCache>
                <c:ptCount val="1"/>
                <c:pt idx="0">
                  <c:v>Basic Earning Power</c:v>
                </c:pt>
              </c:strCache>
            </c:strRef>
          </c:tx>
          <c:spPr>
            <a:ln w="34925" cap="rnd">
              <a:solidFill>
                <a:schemeClr val="accent5"/>
              </a:solidFill>
              <a:round/>
            </a:ln>
            <a:effectLst>
              <a:outerShdw blurRad="57150" dist="19050" dir="5400000" algn="ctr" rotWithShape="0">
                <a:srgbClr val="000000">
                  <a:alpha val="63000"/>
                </a:srgbClr>
              </a:outerShdw>
            </a:effectLst>
          </c:spPr>
          <c:marker>
            <c:symbol val="none"/>
          </c:marker>
          <c:cat>
            <c:numRef>
              <c:extLst>
                <c:ext xmlns:c15="http://schemas.microsoft.com/office/drawing/2012/chart" uri="{02D57815-91ED-43cb-92C2-25804820EDAC}">
                  <c15:fullRef>
                    <c15:sqref>'FIRM 08'!$B$64:$E$64</c15:sqref>
                  </c15:fullRef>
                </c:ext>
              </c:extLst>
              <c:f>'FIRM 08'!$C$64:$E$64</c:f>
              <c:numCache>
                <c:formatCode>General</c:formatCode>
                <c:ptCount val="3"/>
                <c:pt idx="0">
                  <c:v>2019</c:v>
                </c:pt>
                <c:pt idx="1">
                  <c:v>2020</c:v>
                </c:pt>
                <c:pt idx="2">
                  <c:v>2021</c:v>
                </c:pt>
              </c:numCache>
            </c:numRef>
          </c:cat>
          <c:val>
            <c:numRef>
              <c:extLst>
                <c:ext xmlns:c15="http://schemas.microsoft.com/office/drawing/2012/chart" uri="{02D57815-91ED-43cb-92C2-25804820EDAC}">
                  <c15:fullRef>
                    <c15:sqref>'FIRM 08'!$B$69:$E$69</c15:sqref>
                  </c15:fullRef>
                </c:ext>
              </c:extLst>
              <c:f>'FIRM 08'!$C$69:$E$69</c:f>
              <c:numCache>
                <c:formatCode>0.0</c:formatCode>
                <c:ptCount val="3"/>
                <c:pt idx="0">
                  <c:v>-7.1326128455646329E-2</c:v>
                </c:pt>
                <c:pt idx="1">
                  <c:v>-998.35494880546071</c:v>
                </c:pt>
                <c:pt idx="2">
                  <c:v>-102.50758396533044</c:v>
                </c:pt>
              </c:numCache>
            </c:numRef>
          </c:val>
          <c:smooth val="0"/>
        </c:ser>
        <c:ser>
          <c:idx val="5"/>
          <c:order val="5"/>
          <c:tx>
            <c:strRef>
              <c:f>'FIRM 08'!$A$70</c:f>
              <c:strCache>
                <c:ptCount val="1"/>
                <c:pt idx="0">
                  <c:v>Return on Assets</c:v>
                </c:pt>
              </c:strCache>
            </c:strRef>
          </c:tx>
          <c:spPr>
            <a:ln w="34925" cap="rnd">
              <a:solidFill>
                <a:schemeClr val="accent6"/>
              </a:solidFill>
              <a:round/>
            </a:ln>
            <a:effectLst>
              <a:outerShdw blurRad="57150" dist="19050" dir="5400000" algn="ctr" rotWithShape="0">
                <a:srgbClr val="000000">
                  <a:alpha val="63000"/>
                </a:srgbClr>
              </a:outerShdw>
            </a:effectLst>
          </c:spPr>
          <c:marker>
            <c:symbol val="none"/>
          </c:marker>
          <c:cat>
            <c:numRef>
              <c:extLst>
                <c:ext xmlns:c15="http://schemas.microsoft.com/office/drawing/2012/chart" uri="{02D57815-91ED-43cb-92C2-25804820EDAC}">
                  <c15:fullRef>
                    <c15:sqref>'FIRM 08'!$B$64:$E$64</c15:sqref>
                  </c15:fullRef>
                </c:ext>
              </c:extLst>
              <c:f>'FIRM 08'!$C$64:$E$64</c:f>
              <c:numCache>
                <c:formatCode>General</c:formatCode>
                <c:ptCount val="3"/>
                <c:pt idx="0">
                  <c:v>2019</c:v>
                </c:pt>
                <c:pt idx="1">
                  <c:v>2020</c:v>
                </c:pt>
                <c:pt idx="2">
                  <c:v>2021</c:v>
                </c:pt>
              </c:numCache>
            </c:numRef>
          </c:cat>
          <c:val>
            <c:numRef>
              <c:extLst>
                <c:ext xmlns:c15="http://schemas.microsoft.com/office/drawing/2012/chart" uri="{02D57815-91ED-43cb-92C2-25804820EDAC}">
                  <c15:fullRef>
                    <c15:sqref>'FIRM 08'!$B$70:$E$70</c15:sqref>
                  </c15:fullRef>
                </c:ext>
              </c:extLst>
              <c:f>'FIRM 08'!$C$70:$E$70</c:f>
              <c:numCache>
                <c:formatCode>0.0</c:formatCode>
                <c:ptCount val="3"/>
                <c:pt idx="0">
                  <c:v>-7.1331676059636154E-2</c:v>
                </c:pt>
                <c:pt idx="1">
                  <c:v>-9.1868274884380305E-2</c:v>
                </c:pt>
                <c:pt idx="2">
                  <c:v>-6.256870500183985E-2</c:v>
                </c:pt>
              </c:numCache>
            </c:numRef>
          </c:val>
          <c:smooth val="0"/>
        </c:ser>
        <c:ser>
          <c:idx val="6"/>
          <c:order val="6"/>
          <c:tx>
            <c:strRef>
              <c:f>'FIRM 08'!$A$71</c:f>
              <c:strCache>
                <c:ptCount val="1"/>
                <c:pt idx="0">
                  <c:v>Return on Invested Capital</c:v>
                </c:pt>
              </c:strCache>
            </c:strRef>
          </c:tx>
          <c:spPr>
            <a:ln w="34925" cap="rnd">
              <a:solidFill>
                <a:schemeClr val="accent1">
                  <a:lumMod val="60000"/>
                </a:schemeClr>
              </a:solidFill>
              <a:round/>
            </a:ln>
            <a:effectLst>
              <a:outerShdw blurRad="57150" dist="19050" dir="5400000" algn="ctr" rotWithShape="0">
                <a:srgbClr val="000000">
                  <a:alpha val="63000"/>
                </a:srgbClr>
              </a:outerShdw>
            </a:effectLst>
          </c:spPr>
          <c:marker>
            <c:symbol val="none"/>
          </c:marker>
          <c:cat>
            <c:numRef>
              <c:extLst>
                <c:ext xmlns:c15="http://schemas.microsoft.com/office/drawing/2012/chart" uri="{02D57815-91ED-43cb-92C2-25804820EDAC}">
                  <c15:fullRef>
                    <c15:sqref>'FIRM 08'!$B$64:$E$64</c15:sqref>
                  </c15:fullRef>
                </c:ext>
              </c:extLst>
              <c:f>'FIRM 08'!$C$64:$E$64</c:f>
              <c:numCache>
                <c:formatCode>General</c:formatCode>
                <c:ptCount val="3"/>
                <c:pt idx="0">
                  <c:v>2019</c:v>
                </c:pt>
                <c:pt idx="1">
                  <c:v>2020</c:v>
                </c:pt>
                <c:pt idx="2">
                  <c:v>2021</c:v>
                </c:pt>
              </c:numCache>
            </c:numRef>
          </c:cat>
          <c:val>
            <c:numRef>
              <c:extLst>
                <c:ext xmlns:c15="http://schemas.microsoft.com/office/drawing/2012/chart" uri="{02D57815-91ED-43cb-92C2-25804820EDAC}">
                  <c15:fullRef>
                    <c15:sqref>'FIRM 08'!$B$71:$E$71</c15:sqref>
                  </c15:fullRef>
                </c:ext>
              </c:extLst>
              <c:f>'FIRM 08'!$C$71:$E$71</c:f>
              <c:numCache>
                <c:formatCode>0.00</c:formatCode>
                <c:ptCount val="3"/>
                <c:pt idx="0">
                  <c:v>0.10458748983174208</c:v>
                </c:pt>
                <c:pt idx="1" formatCode="_(* #,##0.00_);_(* \(#,##0.00\);_(* &quot;-&quot;??_);_(@_)">
                  <c:v>0.1112988172232026</c:v>
                </c:pt>
                <c:pt idx="2" formatCode="_(* #,##0.00_);_(* \(#,##0.00\);_(* &quot;-&quot;??_);_(@_)">
                  <c:v>6.7162642849587964E-2</c:v>
                </c:pt>
              </c:numCache>
            </c:numRef>
          </c:val>
          <c:smooth val="0"/>
        </c:ser>
        <c:ser>
          <c:idx val="7"/>
          <c:order val="7"/>
          <c:tx>
            <c:strRef>
              <c:f>'FIRM 08'!$A$72</c:f>
              <c:strCache>
                <c:ptCount val="1"/>
                <c:pt idx="0">
                  <c:v>Book Value per share</c:v>
                </c:pt>
              </c:strCache>
            </c:strRef>
          </c:tx>
          <c:spPr>
            <a:ln w="34925" cap="rnd">
              <a:solidFill>
                <a:schemeClr val="accent2">
                  <a:lumMod val="60000"/>
                </a:schemeClr>
              </a:solidFill>
              <a:round/>
            </a:ln>
            <a:effectLst>
              <a:outerShdw blurRad="57150" dist="19050" dir="5400000" algn="ctr" rotWithShape="0">
                <a:srgbClr val="000000">
                  <a:alpha val="63000"/>
                </a:srgbClr>
              </a:outerShdw>
            </a:effectLst>
          </c:spPr>
          <c:marker>
            <c:symbol val="none"/>
          </c:marker>
          <c:cat>
            <c:numRef>
              <c:extLst>
                <c:ext xmlns:c15="http://schemas.microsoft.com/office/drawing/2012/chart" uri="{02D57815-91ED-43cb-92C2-25804820EDAC}">
                  <c15:fullRef>
                    <c15:sqref>'FIRM 08'!$B$64:$E$64</c15:sqref>
                  </c15:fullRef>
                </c:ext>
              </c:extLst>
              <c:f>'FIRM 08'!$C$64:$E$64</c:f>
              <c:numCache>
                <c:formatCode>General</c:formatCode>
                <c:ptCount val="3"/>
                <c:pt idx="0">
                  <c:v>2019</c:v>
                </c:pt>
                <c:pt idx="1">
                  <c:v>2020</c:v>
                </c:pt>
                <c:pt idx="2">
                  <c:v>2021</c:v>
                </c:pt>
              </c:numCache>
            </c:numRef>
          </c:cat>
          <c:val>
            <c:numRef>
              <c:extLst>
                <c:ext xmlns:c15="http://schemas.microsoft.com/office/drawing/2012/chart" uri="{02D57815-91ED-43cb-92C2-25804820EDAC}">
                  <c15:fullRef>
                    <c15:sqref>'FIRM 08'!$B$72:$E$72</c15:sqref>
                  </c15:fullRef>
                </c:ext>
              </c:extLst>
              <c:f>'FIRM 08'!$C$72:$E$72</c:f>
              <c:numCache>
                <c:formatCode>_(* #,##0.00_);_(* \(#,##0.00\);_(* "-"??_);_(@_)</c:formatCode>
                <c:ptCount val="3"/>
                <c:pt idx="0">
                  <c:v>-20.884985840723676</c:v>
                </c:pt>
                <c:pt idx="1">
                  <c:v>-23.481788241142684</c:v>
                </c:pt>
                <c:pt idx="2">
                  <c:v>-25.161832982680409</c:v>
                </c:pt>
              </c:numCache>
            </c:numRef>
          </c:val>
          <c:smooth val="0"/>
        </c:ser>
        <c:dLbls>
          <c:showLegendKey val="0"/>
          <c:showVal val="0"/>
          <c:showCatName val="0"/>
          <c:showSerName val="0"/>
          <c:showPercent val="0"/>
          <c:showBubbleSize val="0"/>
        </c:dLbls>
        <c:smooth val="0"/>
        <c:axId val="392657400"/>
        <c:axId val="392649952"/>
        <c:extLst xmlns:c16r2="http://schemas.microsoft.com/office/drawing/2015/06/chart"/>
      </c:lineChart>
      <c:catAx>
        <c:axId val="392657400"/>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92649952"/>
        <c:crosses val="autoZero"/>
        <c:auto val="1"/>
        <c:lblAlgn val="ctr"/>
        <c:lblOffset val="100"/>
        <c:noMultiLvlLbl val="0"/>
      </c:catAx>
      <c:valAx>
        <c:axId val="392649952"/>
        <c:scaling>
          <c:orientation val="minMax"/>
        </c:scaling>
        <c:delete val="0"/>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9265740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Liquidity</a:t>
            </a:r>
            <a:r>
              <a:rPr lang="en-US" baseline="0"/>
              <a:t> Ratio</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lineChart>
        <c:grouping val="standard"/>
        <c:varyColors val="0"/>
        <c:ser>
          <c:idx val="0"/>
          <c:order val="0"/>
          <c:tx>
            <c:v>Current Ratio</c:v>
          </c:tx>
          <c:spPr>
            <a:ln w="34925" cap="rnd">
              <a:solidFill>
                <a:schemeClr val="accent1"/>
              </a:solidFill>
              <a:round/>
            </a:ln>
            <a:effectLst>
              <a:outerShdw blurRad="57150" dist="19050" dir="5400000" algn="ctr" rotWithShape="0">
                <a:srgbClr val="000000">
                  <a:alpha val="63000"/>
                </a:srgbClr>
              </a:outerShdw>
            </a:effectLst>
          </c:spPr>
          <c:marker>
            <c:symbol val="none"/>
          </c:marker>
          <c:cat>
            <c:numRef>
              <c:f>'FIRM 09'!$C$74:$E$74</c:f>
              <c:numCache>
                <c:formatCode>General</c:formatCode>
                <c:ptCount val="3"/>
                <c:pt idx="0">
                  <c:v>2019</c:v>
                </c:pt>
                <c:pt idx="1">
                  <c:v>2020</c:v>
                </c:pt>
                <c:pt idx="2">
                  <c:v>2021</c:v>
                </c:pt>
              </c:numCache>
            </c:numRef>
          </c:cat>
          <c:val>
            <c:numRef>
              <c:f>'FIRM 09'!$C$84:$E$84</c:f>
              <c:numCache>
                <c:formatCode>0.00</c:formatCode>
                <c:ptCount val="3"/>
                <c:pt idx="0">
                  <c:v>1.7350572966254931</c:v>
                </c:pt>
                <c:pt idx="1">
                  <c:v>1.4810182044453937</c:v>
                </c:pt>
                <c:pt idx="2">
                  <c:v>1.7350572966254931</c:v>
                </c:pt>
              </c:numCache>
            </c:numRef>
          </c:val>
          <c:smooth val="0"/>
          <c:extLst xmlns:c16r2="http://schemas.microsoft.com/office/drawing/2015/06/chart">
            <c:ext xmlns:c16="http://schemas.microsoft.com/office/drawing/2014/chart" uri="{C3380CC4-5D6E-409C-BE32-E72D297353CC}">
              <c16:uniqueId val="{00000000-1849-4092-8384-90028C9AAB4E}"/>
            </c:ext>
          </c:extLst>
        </c:ser>
        <c:ser>
          <c:idx val="1"/>
          <c:order val="1"/>
          <c:tx>
            <c:v>Quick Ratio</c:v>
          </c:tx>
          <c:spPr>
            <a:ln w="34925" cap="rnd">
              <a:solidFill>
                <a:schemeClr val="accent2"/>
              </a:solidFill>
              <a:round/>
            </a:ln>
            <a:effectLst>
              <a:outerShdw blurRad="57150" dist="19050" dir="5400000" algn="ctr" rotWithShape="0">
                <a:srgbClr val="000000">
                  <a:alpha val="63000"/>
                </a:srgbClr>
              </a:outerShdw>
            </a:effectLst>
          </c:spPr>
          <c:marker>
            <c:symbol val="none"/>
          </c:marker>
          <c:cat>
            <c:numRef>
              <c:f>'FIRM 09'!$C$74:$E$74</c:f>
              <c:numCache>
                <c:formatCode>General</c:formatCode>
                <c:ptCount val="3"/>
                <c:pt idx="0">
                  <c:v>2019</c:v>
                </c:pt>
                <c:pt idx="1">
                  <c:v>2020</c:v>
                </c:pt>
                <c:pt idx="2">
                  <c:v>2021</c:v>
                </c:pt>
              </c:numCache>
            </c:numRef>
          </c:cat>
          <c:val>
            <c:numRef>
              <c:f>'FIRM 09'!$C$85:$E$85</c:f>
              <c:numCache>
                <c:formatCode>0.00</c:formatCode>
                <c:ptCount val="3"/>
                <c:pt idx="0">
                  <c:v>1.0102483815837391</c:v>
                </c:pt>
                <c:pt idx="1">
                  <c:v>1.0481423218146824</c:v>
                </c:pt>
                <c:pt idx="2">
                  <c:v>0.98328979480869083</c:v>
                </c:pt>
              </c:numCache>
            </c:numRef>
          </c:val>
          <c:smooth val="0"/>
          <c:extLst xmlns:c16r2="http://schemas.microsoft.com/office/drawing/2015/06/chart">
            <c:ext xmlns:c16="http://schemas.microsoft.com/office/drawing/2014/chart" uri="{C3380CC4-5D6E-409C-BE32-E72D297353CC}">
              <c16:uniqueId val="{00000001-1849-4092-8384-90028C9AAB4E}"/>
            </c:ext>
          </c:extLst>
        </c:ser>
        <c:dLbls>
          <c:showLegendKey val="0"/>
          <c:showVal val="0"/>
          <c:showCatName val="0"/>
          <c:showSerName val="0"/>
          <c:showPercent val="0"/>
          <c:showBubbleSize val="0"/>
        </c:dLbls>
        <c:smooth val="0"/>
        <c:axId val="392651520"/>
        <c:axId val="392646424"/>
      </c:lineChart>
      <c:catAx>
        <c:axId val="392651520"/>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92646424"/>
        <c:crosses val="autoZero"/>
        <c:auto val="1"/>
        <c:lblAlgn val="ctr"/>
        <c:lblOffset val="100"/>
        <c:noMultiLvlLbl val="0"/>
      </c:catAx>
      <c:valAx>
        <c:axId val="392646424"/>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9265152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Asset</a:t>
            </a:r>
            <a:r>
              <a:rPr lang="en-US" baseline="0"/>
              <a:t> Management Ratio</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lineChart>
        <c:grouping val="standard"/>
        <c:varyColors val="0"/>
        <c:ser>
          <c:idx val="0"/>
          <c:order val="0"/>
          <c:tx>
            <c:strRef>
              <c:f>'FIRM 09'!$A$87</c:f>
              <c:strCache>
                <c:ptCount val="1"/>
                <c:pt idx="0">
                  <c:v>Inventory turnover ratio</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cat>
            <c:numRef>
              <c:extLst>
                <c:ext xmlns:c15="http://schemas.microsoft.com/office/drawing/2012/chart" uri="{02D57815-91ED-43cb-92C2-25804820EDAC}">
                  <c15:fullRef>
                    <c15:sqref>'FIRM 09'!$C$74:$E$74</c15:sqref>
                  </c15:fullRef>
                </c:ext>
              </c:extLst>
              <c:f>'FIRM 09'!$C$74:$E$74</c:f>
              <c:numCache>
                <c:formatCode>General</c:formatCode>
                <c:ptCount val="3"/>
                <c:pt idx="0">
                  <c:v>2019</c:v>
                </c:pt>
                <c:pt idx="1">
                  <c:v>2020</c:v>
                </c:pt>
                <c:pt idx="2">
                  <c:v>2021</c:v>
                </c:pt>
              </c:numCache>
            </c:numRef>
          </c:cat>
          <c:val>
            <c:numRef>
              <c:extLst>
                <c:ext xmlns:c15="http://schemas.microsoft.com/office/drawing/2012/chart" uri="{02D57815-91ED-43cb-92C2-25804820EDAC}">
                  <c15:fullRef>
                    <c15:sqref>'FIRM 09'!$B$87:$E$87</c15:sqref>
                  </c15:fullRef>
                </c:ext>
              </c:extLst>
              <c:f>'FIRM 09'!$B$87:$D$87</c:f>
              <c:numCache>
                <c:formatCode>0.00</c:formatCode>
                <c:ptCount val="3"/>
                <c:pt idx="1">
                  <c:v>4.3679630845516497</c:v>
                </c:pt>
                <c:pt idx="2">
                  <c:v>4.6368583725484775</c:v>
                </c:pt>
              </c:numCache>
            </c:numRef>
          </c:val>
          <c:smooth val="0"/>
          <c:extLst xmlns:c16r2="http://schemas.microsoft.com/office/drawing/2015/06/chart">
            <c:ext xmlns:c16="http://schemas.microsoft.com/office/drawing/2014/chart" uri="{C3380CC4-5D6E-409C-BE32-E72D297353CC}">
              <c16:uniqueId val="{00000000-8FD7-4D07-ADC6-C65319CEBA93}"/>
            </c:ext>
          </c:extLst>
        </c:ser>
        <c:ser>
          <c:idx val="1"/>
          <c:order val="1"/>
          <c:tx>
            <c:strRef>
              <c:f>'FIRM 09'!$A$88</c:f>
              <c:strCache>
                <c:ptCount val="1"/>
                <c:pt idx="0">
                  <c:v>Days sales outstanding</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cat>
            <c:numRef>
              <c:extLst>
                <c:ext xmlns:c15="http://schemas.microsoft.com/office/drawing/2012/chart" uri="{02D57815-91ED-43cb-92C2-25804820EDAC}">
                  <c15:fullRef>
                    <c15:sqref>'FIRM 09'!$C$74:$E$74</c15:sqref>
                  </c15:fullRef>
                </c:ext>
              </c:extLst>
              <c:f>'FIRM 09'!$C$74:$E$74</c:f>
              <c:numCache>
                <c:formatCode>General</c:formatCode>
                <c:ptCount val="3"/>
                <c:pt idx="0">
                  <c:v>2019</c:v>
                </c:pt>
                <c:pt idx="1">
                  <c:v>2020</c:v>
                </c:pt>
                <c:pt idx="2">
                  <c:v>2021</c:v>
                </c:pt>
              </c:numCache>
            </c:numRef>
          </c:cat>
          <c:val>
            <c:numRef>
              <c:extLst>
                <c:ext xmlns:c15="http://schemas.microsoft.com/office/drawing/2012/chart" uri="{02D57815-91ED-43cb-92C2-25804820EDAC}">
                  <c15:fullRef>
                    <c15:sqref>'FIRM 09'!$B$88:$E$88</c15:sqref>
                  </c15:fullRef>
                </c:ext>
              </c:extLst>
              <c:f>'FIRM 09'!$B$88:$D$88</c:f>
              <c:numCache>
                <c:formatCode>0.00</c:formatCode>
                <c:ptCount val="3"/>
                <c:pt idx="1">
                  <c:v>136.90912787870377</c:v>
                </c:pt>
                <c:pt idx="2">
                  <c:v>132.02687071721934</c:v>
                </c:pt>
              </c:numCache>
            </c:numRef>
          </c:val>
          <c:smooth val="0"/>
          <c:extLst xmlns:c16r2="http://schemas.microsoft.com/office/drawing/2015/06/chart">
            <c:ext xmlns:c16="http://schemas.microsoft.com/office/drawing/2014/chart" uri="{C3380CC4-5D6E-409C-BE32-E72D297353CC}">
              <c16:uniqueId val="{00000001-8FD7-4D07-ADC6-C65319CEBA93}"/>
            </c:ext>
          </c:extLst>
        </c:ser>
        <c:ser>
          <c:idx val="2"/>
          <c:order val="2"/>
          <c:tx>
            <c:strRef>
              <c:f>'FIRM 09'!$A$89</c:f>
              <c:strCache>
                <c:ptCount val="1"/>
                <c:pt idx="0">
                  <c:v>Total asset Turnover</c:v>
                </c:pt>
              </c:strCache>
            </c:strRef>
          </c:tx>
          <c:spPr>
            <a:ln w="34925" cap="rnd">
              <a:solidFill>
                <a:schemeClr val="accent3"/>
              </a:solidFill>
              <a:round/>
            </a:ln>
            <a:effectLst>
              <a:outerShdw blurRad="57150" dist="19050" dir="5400000" algn="ctr" rotWithShape="0">
                <a:srgbClr val="000000">
                  <a:alpha val="63000"/>
                </a:srgbClr>
              </a:outerShdw>
            </a:effectLst>
          </c:spPr>
          <c:marker>
            <c:symbol val="none"/>
          </c:marker>
          <c:cat>
            <c:numRef>
              <c:extLst>
                <c:ext xmlns:c15="http://schemas.microsoft.com/office/drawing/2012/chart" uri="{02D57815-91ED-43cb-92C2-25804820EDAC}">
                  <c15:fullRef>
                    <c15:sqref>'FIRM 09'!$C$74:$E$74</c15:sqref>
                  </c15:fullRef>
                </c:ext>
              </c:extLst>
              <c:f>'FIRM 09'!$C$74:$E$74</c:f>
              <c:numCache>
                <c:formatCode>General</c:formatCode>
                <c:ptCount val="3"/>
                <c:pt idx="0">
                  <c:v>2019</c:v>
                </c:pt>
                <c:pt idx="1">
                  <c:v>2020</c:v>
                </c:pt>
                <c:pt idx="2">
                  <c:v>2021</c:v>
                </c:pt>
              </c:numCache>
            </c:numRef>
          </c:cat>
          <c:val>
            <c:numRef>
              <c:extLst>
                <c:ext xmlns:c15="http://schemas.microsoft.com/office/drawing/2012/chart" uri="{02D57815-91ED-43cb-92C2-25804820EDAC}">
                  <c15:fullRef>
                    <c15:sqref>'FIRM 09'!$B$89:$E$89</c15:sqref>
                  </c15:fullRef>
                </c:ext>
              </c:extLst>
              <c:f>'FIRM 09'!$B$89:$D$89</c:f>
              <c:numCache>
                <c:formatCode>0.00</c:formatCode>
                <c:ptCount val="3"/>
                <c:pt idx="1">
                  <c:v>1.1110926836326473</c:v>
                </c:pt>
                <c:pt idx="2">
                  <c:v>1.0419517098169047</c:v>
                </c:pt>
              </c:numCache>
            </c:numRef>
          </c:val>
          <c:smooth val="0"/>
          <c:extLst xmlns:c16r2="http://schemas.microsoft.com/office/drawing/2015/06/chart">
            <c:ext xmlns:c16="http://schemas.microsoft.com/office/drawing/2014/chart" uri="{C3380CC4-5D6E-409C-BE32-E72D297353CC}">
              <c16:uniqueId val="{00000002-8FD7-4D07-ADC6-C65319CEBA93}"/>
            </c:ext>
          </c:extLst>
        </c:ser>
        <c:ser>
          <c:idx val="3"/>
          <c:order val="3"/>
          <c:tx>
            <c:strRef>
              <c:f>'FIRM 09'!$A$90</c:f>
              <c:strCache>
                <c:ptCount val="1"/>
                <c:pt idx="0">
                  <c:v>Fixed Asset Turnover</c:v>
                </c:pt>
              </c:strCache>
            </c:strRef>
          </c:tx>
          <c:spPr>
            <a:ln w="34925" cap="rnd">
              <a:solidFill>
                <a:schemeClr val="accent4"/>
              </a:solidFill>
              <a:round/>
            </a:ln>
            <a:effectLst>
              <a:outerShdw blurRad="57150" dist="19050" dir="5400000" algn="ctr" rotWithShape="0">
                <a:srgbClr val="000000">
                  <a:alpha val="63000"/>
                </a:srgbClr>
              </a:outerShdw>
            </a:effectLst>
          </c:spPr>
          <c:marker>
            <c:symbol val="none"/>
          </c:marker>
          <c:cat>
            <c:numRef>
              <c:extLst>
                <c:ext xmlns:c15="http://schemas.microsoft.com/office/drawing/2012/chart" uri="{02D57815-91ED-43cb-92C2-25804820EDAC}">
                  <c15:fullRef>
                    <c15:sqref>'FIRM 09'!$C$74:$E$74</c15:sqref>
                  </c15:fullRef>
                </c:ext>
              </c:extLst>
              <c:f>'FIRM 09'!$C$74:$E$74</c:f>
              <c:numCache>
                <c:formatCode>General</c:formatCode>
                <c:ptCount val="3"/>
                <c:pt idx="0">
                  <c:v>2019</c:v>
                </c:pt>
                <c:pt idx="1">
                  <c:v>2020</c:v>
                </c:pt>
                <c:pt idx="2">
                  <c:v>2021</c:v>
                </c:pt>
              </c:numCache>
            </c:numRef>
          </c:cat>
          <c:val>
            <c:numRef>
              <c:extLst>
                <c:ext xmlns:c15="http://schemas.microsoft.com/office/drawing/2012/chart" uri="{02D57815-91ED-43cb-92C2-25804820EDAC}">
                  <c15:fullRef>
                    <c15:sqref>'FIRM 09'!$B$90:$E$90</c15:sqref>
                  </c15:fullRef>
                </c:ext>
              </c:extLst>
              <c:f>'FIRM 09'!$B$90:$D$90</c:f>
              <c:numCache>
                <c:formatCode>0.000</c:formatCode>
                <c:ptCount val="3"/>
                <c:pt idx="1">
                  <c:v>6.1115944143969232</c:v>
                </c:pt>
                <c:pt idx="2">
                  <c:v>6.305535273561131</c:v>
                </c:pt>
              </c:numCache>
            </c:numRef>
          </c:val>
          <c:smooth val="0"/>
          <c:extLst xmlns:c16r2="http://schemas.microsoft.com/office/drawing/2015/06/chart">
            <c:ext xmlns:c16="http://schemas.microsoft.com/office/drawing/2014/chart" uri="{C3380CC4-5D6E-409C-BE32-E72D297353CC}">
              <c16:uniqueId val="{00000003-8FD7-4D07-ADC6-C65319CEBA93}"/>
            </c:ext>
          </c:extLst>
        </c:ser>
        <c:dLbls>
          <c:showLegendKey val="0"/>
          <c:showVal val="0"/>
          <c:showCatName val="0"/>
          <c:showSerName val="0"/>
          <c:showPercent val="0"/>
          <c:showBubbleSize val="0"/>
        </c:dLbls>
        <c:smooth val="0"/>
        <c:axId val="392653088"/>
        <c:axId val="392653872"/>
        <c:extLst xmlns:c16r2="http://schemas.microsoft.com/office/drawing/2015/06/chart">
          <c:ext xmlns:c15="http://schemas.microsoft.com/office/drawing/2012/chart" uri="{02D57815-91ED-43cb-92C2-25804820EDAC}">
            <c15:filteredLineSeries>
              <c15:ser>
                <c:idx val="4"/>
                <c:order val="4"/>
                <c:tx>
                  <c:strRef>
                    <c:extLst xmlns:c16r2="http://schemas.microsoft.com/office/drawing/2015/06/chart">
                      <c:ext uri="{02D57815-91ED-43cb-92C2-25804820EDAC}">
                        <c15:formulaRef>
                          <c15:sqref>'FIRM 09'!$C$74</c15:sqref>
                        </c15:formulaRef>
                      </c:ext>
                    </c:extLst>
                    <c:strCache>
                      <c:ptCount val="1"/>
                      <c:pt idx="0">
                        <c:v>2019</c:v>
                      </c:pt>
                    </c:strCache>
                  </c:strRef>
                </c:tx>
                <c:spPr>
                  <a:ln w="34925" cap="rnd">
                    <a:solidFill>
                      <a:schemeClr val="accent5"/>
                    </a:solidFill>
                    <a:round/>
                  </a:ln>
                  <a:effectLst>
                    <a:outerShdw blurRad="57150" dist="19050" dir="5400000" algn="ctr" rotWithShape="0">
                      <a:srgbClr val="000000">
                        <a:alpha val="63000"/>
                      </a:srgbClr>
                    </a:outerShdw>
                  </a:effectLst>
                </c:spPr>
                <c:marker>
                  <c:symbol val="none"/>
                </c:marker>
                <c:cat>
                  <c:numRef>
                    <c:extLst>
                      <c:ext uri="{02D57815-91ED-43cb-92C2-25804820EDAC}">
                        <c15:fullRef>
                          <c15:sqref>'FIRM 09'!$C$74:$E$74</c15:sqref>
                        </c15:fullRef>
                        <c15:formulaRef>
                          <c15:sqref>'FIRM 09'!$C$74:$E$74</c15:sqref>
                        </c15:formulaRef>
                      </c:ext>
                    </c:extLst>
                    <c:numCache>
                      <c:formatCode>General</c:formatCode>
                      <c:ptCount val="3"/>
                      <c:pt idx="0">
                        <c:v>2019</c:v>
                      </c:pt>
                      <c:pt idx="1">
                        <c:v>2020</c:v>
                      </c:pt>
                      <c:pt idx="2">
                        <c:v>2021</c:v>
                      </c:pt>
                    </c:numCache>
                  </c:numRef>
                </c:cat>
                <c:val>
                  <c:numRef>
                    <c:extLst>
                      <c:ext uri="{02D57815-91ED-43cb-92C2-25804820EDAC}">
                        <c15:fullRef>
                          <c15:sqref>'FIRM 09'!$D$74:$E$74</c15:sqref>
                        </c15:fullRef>
                        <c15:formulaRef>
                          <c15:sqref>'FIRM 09'!$D$74:$E$74</c15:sqref>
                        </c15:formulaRef>
                      </c:ext>
                    </c:extLst>
                    <c:numCache>
                      <c:formatCode>General</c:formatCode>
                      <c:ptCount val="2"/>
                      <c:pt idx="0">
                        <c:v>2020</c:v>
                      </c:pt>
                      <c:pt idx="1">
                        <c:v>2021</c:v>
                      </c:pt>
                    </c:numCache>
                  </c:numRef>
                </c:val>
                <c:smooth val="0"/>
                <c:extLst xmlns:c16r2="http://schemas.microsoft.com/office/drawing/2015/06/chart">
                  <c:ext xmlns:c16="http://schemas.microsoft.com/office/drawing/2014/chart" uri="{C3380CC4-5D6E-409C-BE32-E72D297353CC}">
                    <c16:uniqueId val="{00000004-8FD7-4D07-ADC6-C65319CEBA93}"/>
                  </c:ext>
                </c:extLst>
              </c15:ser>
            </c15:filteredLineSeries>
          </c:ext>
        </c:extLst>
      </c:lineChart>
      <c:catAx>
        <c:axId val="392653088"/>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92653872"/>
        <c:crosses val="autoZero"/>
        <c:auto val="1"/>
        <c:lblAlgn val="ctr"/>
        <c:lblOffset val="100"/>
        <c:noMultiLvlLbl val="0"/>
      </c:catAx>
      <c:valAx>
        <c:axId val="39265387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926530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Debt</a:t>
            </a:r>
            <a:r>
              <a:rPr lang="en-US" baseline="0"/>
              <a:t> Management Ratio</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lineChart>
        <c:grouping val="standard"/>
        <c:varyColors val="0"/>
        <c:ser>
          <c:idx val="0"/>
          <c:order val="0"/>
          <c:tx>
            <c:strRef>
              <c:f>'FIRM 09'!$A$92</c:f>
              <c:strCache>
                <c:ptCount val="1"/>
                <c:pt idx="0">
                  <c:v>Total Debt to Total Capital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cat>
            <c:numRef>
              <c:extLst>
                <c:ext xmlns:c15="http://schemas.microsoft.com/office/drawing/2012/chart" uri="{02D57815-91ED-43cb-92C2-25804820EDAC}">
                  <c15:fullRef>
                    <c15:sqref>'FIRM 09'!$C$74:$E$74</c15:sqref>
                  </c15:fullRef>
                </c:ext>
              </c:extLst>
              <c:f>'FIRM 09'!$C$74:$E$74</c:f>
              <c:numCache>
                <c:formatCode>General</c:formatCode>
                <c:ptCount val="3"/>
                <c:pt idx="0">
                  <c:v>2019</c:v>
                </c:pt>
                <c:pt idx="1">
                  <c:v>2020</c:v>
                </c:pt>
                <c:pt idx="2">
                  <c:v>2021</c:v>
                </c:pt>
              </c:numCache>
            </c:numRef>
          </c:cat>
          <c:val>
            <c:numRef>
              <c:extLst>
                <c:ext xmlns:c15="http://schemas.microsoft.com/office/drawing/2012/chart" uri="{02D57815-91ED-43cb-92C2-25804820EDAC}">
                  <c15:fullRef>
                    <c15:sqref>'FIRM 09'!$B$92:$E$92</c15:sqref>
                  </c15:fullRef>
                </c:ext>
              </c:extLst>
              <c:f>'FIRM 09'!$B$92:$D$92</c:f>
              <c:numCache>
                <c:formatCode>General</c:formatCode>
                <c:ptCount val="3"/>
                <c:pt idx="1">
                  <c:v>0.55810633932919851</c:v>
                </c:pt>
                <c:pt idx="2">
                  <c:v>0.54561831233430347</c:v>
                </c:pt>
              </c:numCache>
            </c:numRef>
          </c:val>
          <c:smooth val="0"/>
          <c:extLst xmlns:c16r2="http://schemas.microsoft.com/office/drawing/2015/06/chart">
            <c:ext xmlns:c16="http://schemas.microsoft.com/office/drawing/2014/chart" uri="{C3380CC4-5D6E-409C-BE32-E72D297353CC}">
              <c16:uniqueId val="{00000000-03F9-4996-9470-809C1C6DAFB1}"/>
            </c:ext>
          </c:extLst>
        </c:ser>
        <c:ser>
          <c:idx val="1"/>
          <c:order val="1"/>
          <c:tx>
            <c:strRef>
              <c:f>'FIRM 09'!$A$93</c:f>
              <c:strCache>
                <c:ptCount val="1"/>
                <c:pt idx="0">
                  <c:v>Time Intrest Earned Ratio</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cat>
            <c:numRef>
              <c:extLst>
                <c:ext xmlns:c15="http://schemas.microsoft.com/office/drawing/2012/chart" uri="{02D57815-91ED-43cb-92C2-25804820EDAC}">
                  <c15:fullRef>
                    <c15:sqref>'FIRM 09'!$C$74:$E$74</c15:sqref>
                  </c15:fullRef>
                </c:ext>
              </c:extLst>
              <c:f>'FIRM 09'!$C$74:$E$74</c:f>
              <c:numCache>
                <c:formatCode>General</c:formatCode>
                <c:ptCount val="3"/>
                <c:pt idx="0">
                  <c:v>2019</c:v>
                </c:pt>
                <c:pt idx="1">
                  <c:v>2020</c:v>
                </c:pt>
                <c:pt idx="2">
                  <c:v>2021</c:v>
                </c:pt>
              </c:numCache>
            </c:numRef>
          </c:cat>
          <c:val>
            <c:numRef>
              <c:extLst>
                <c:ext xmlns:c15="http://schemas.microsoft.com/office/drawing/2012/chart" uri="{02D57815-91ED-43cb-92C2-25804820EDAC}">
                  <c15:fullRef>
                    <c15:sqref>'FIRM 09'!$B$93:$E$93</c15:sqref>
                  </c15:fullRef>
                </c:ext>
              </c:extLst>
              <c:f>'FIRM 09'!$B$93:$D$93</c:f>
              <c:numCache>
                <c:formatCode>General</c:formatCode>
                <c:ptCount val="3"/>
                <c:pt idx="1">
                  <c:v>-1.978322859278536</c:v>
                </c:pt>
                <c:pt idx="2">
                  <c:v>8.6054553392470881E-2</c:v>
                </c:pt>
              </c:numCache>
            </c:numRef>
          </c:val>
          <c:smooth val="0"/>
          <c:extLst xmlns:c16r2="http://schemas.microsoft.com/office/drawing/2015/06/chart">
            <c:ext xmlns:c16="http://schemas.microsoft.com/office/drawing/2014/chart" uri="{C3380CC4-5D6E-409C-BE32-E72D297353CC}">
              <c16:uniqueId val="{00000001-03F9-4996-9470-809C1C6DAFB1}"/>
            </c:ext>
          </c:extLst>
        </c:ser>
        <c:dLbls>
          <c:showLegendKey val="0"/>
          <c:showVal val="0"/>
          <c:showCatName val="0"/>
          <c:showSerName val="0"/>
          <c:showPercent val="0"/>
          <c:showBubbleSize val="0"/>
        </c:dLbls>
        <c:smooth val="0"/>
        <c:axId val="392660536"/>
        <c:axId val="392662104"/>
        <c:extLst xmlns:c16r2="http://schemas.microsoft.com/office/drawing/2015/06/chart">
          <c:ext xmlns:c15="http://schemas.microsoft.com/office/drawing/2012/chart" uri="{02D57815-91ED-43cb-92C2-25804820EDAC}">
            <c15:filteredLineSeries>
              <c15:ser>
                <c:idx val="2"/>
                <c:order val="2"/>
                <c:tx>
                  <c:strRef>
                    <c:extLst xmlns:c16r2="http://schemas.microsoft.com/office/drawing/2015/06/chart">
                      <c:ext uri="{02D57815-91ED-43cb-92C2-25804820EDAC}">
                        <c15:formulaRef>
                          <c15:sqref>'FIRM 09'!$C$74</c15:sqref>
                        </c15:formulaRef>
                      </c:ext>
                    </c:extLst>
                    <c:strCache>
                      <c:ptCount val="1"/>
                      <c:pt idx="0">
                        <c:v>2019</c:v>
                      </c:pt>
                    </c:strCache>
                  </c:strRef>
                </c:tx>
                <c:spPr>
                  <a:ln w="34925" cap="rnd">
                    <a:solidFill>
                      <a:schemeClr val="accent3"/>
                    </a:solidFill>
                    <a:round/>
                  </a:ln>
                  <a:effectLst>
                    <a:outerShdw blurRad="57150" dist="19050" dir="5400000" algn="ctr" rotWithShape="0">
                      <a:srgbClr val="000000">
                        <a:alpha val="63000"/>
                      </a:srgbClr>
                    </a:outerShdw>
                  </a:effectLst>
                </c:spPr>
                <c:marker>
                  <c:symbol val="none"/>
                </c:marker>
                <c:cat>
                  <c:numRef>
                    <c:extLst>
                      <c:ext uri="{02D57815-91ED-43cb-92C2-25804820EDAC}">
                        <c15:fullRef>
                          <c15:sqref>'FIRM 09'!$C$74:$E$74</c15:sqref>
                        </c15:fullRef>
                        <c15:formulaRef>
                          <c15:sqref>'FIRM 09'!$C$74:$E$74</c15:sqref>
                        </c15:formulaRef>
                      </c:ext>
                    </c:extLst>
                    <c:numCache>
                      <c:formatCode>General</c:formatCode>
                      <c:ptCount val="3"/>
                      <c:pt idx="0">
                        <c:v>2019</c:v>
                      </c:pt>
                      <c:pt idx="1">
                        <c:v>2020</c:v>
                      </c:pt>
                      <c:pt idx="2">
                        <c:v>2021</c:v>
                      </c:pt>
                    </c:numCache>
                  </c:numRef>
                </c:cat>
                <c:val>
                  <c:numRef>
                    <c:extLst>
                      <c:ext uri="{02D57815-91ED-43cb-92C2-25804820EDAC}">
                        <c15:fullRef>
                          <c15:sqref>'FIRM 09'!$D$74:$E$74</c15:sqref>
                        </c15:fullRef>
                        <c15:formulaRef>
                          <c15:sqref>'FIRM 09'!$D$74:$E$74</c15:sqref>
                        </c15:formulaRef>
                      </c:ext>
                    </c:extLst>
                    <c:numCache>
                      <c:formatCode>General</c:formatCode>
                      <c:ptCount val="2"/>
                      <c:pt idx="0">
                        <c:v>2020</c:v>
                      </c:pt>
                      <c:pt idx="1">
                        <c:v>2021</c:v>
                      </c:pt>
                    </c:numCache>
                  </c:numRef>
                </c:val>
                <c:smooth val="0"/>
                <c:extLst xmlns:c16r2="http://schemas.microsoft.com/office/drawing/2015/06/chart">
                  <c:ext xmlns:c16="http://schemas.microsoft.com/office/drawing/2014/chart" uri="{C3380CC4-5D6E-409C-BE32-E72D297353CC}">
                    <c16:uniqueId val="{00000002-03F9-4996-9470-809C1C6DAFB1}"/>
                  </c:ext>
                </c:extLst>
              </c15:ser>
            </c15:filteredLineSeries>
          </c:ext>
        </c:extLst>
      </c:lineChart>
      <c:catAx>
        <c:axId val="392660536"/>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92662104"/>
        <c:crosses val="autoZero"/>
        <c:auto val="1"/>
        <c:lblAlgn val="ctr"/>
        <c:lblOffset val="100"/>
        <c:noMultiLvlLbl val="0"/>
      </c:catAx>
      <c:valAx>
        <c:axId val="39266210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926605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Market</a:t>
            </a:r>
            <a:r>
              <a:rPr lang="en-US" baseline="0"/>
              <a:t> Value Ratio</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lineChart>
        <c:grouping val="stacked"/>
        <c:varyColors val="0"/>
        <c:ser>
          <c:idx val="0"/>
          <c:order val="0"/>
          <c:tx>
            <c:strRef>
              <c:f>'FIRM 09'!$A$95</c:f>
              <c:strCache>
                <c:ptCount val="1"/>
                <c:pt idx="0">
                  <c:v>Price/Earning Ratio</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cat>
            <c:numRef>
              <c:extLst>
                <c:ext xmlns:c15="http://schemas.microsoft.com/office/drawing/2012/chart" uri="{02D57815-91ED-43cb-92C2-25804820EDAC}">
                  <c15:fullRef>
                    <c15:sqref>'FIRM 09'!$C$74:$E$74</c15:sqref>
                  </c15:fullRef>
                </c:ext>
              </c:extLst>
              <c:f>'FIRM 09'!$C$74:$E$74</c:f>
              <c:numCache>
                <c:formatCode>General</c:formatCode>
                <c:ptCount val="3"/>
                <c:pt idx="0">
                  <c:v>2019</c:v>
                </c:pt>
                <c:pt idx="1">
                  <c:v>2020</c:v>
                </c:pt>
                <c:pt idx="2">
                  <c:v>2021</c:v>
                </c:pt>
              </c:numCache>
            </c:numRef>
          </c:cat>
          <c:val>
            <c:numRef>
              <c:extLst>
                <c:ext xmlns:c15="http://schemas.microsoft.com/office/drawing/2012/chart" uri="{02D57815-91ED-43cb-92C2-25804820EDAC}">
                  <c15:fullRef>
                    <c15:sqref>'FIRM 09'!$B$95:$E$95</c15:sqref>
                  </c15:fullRef>
                </c:ext>
              </c:extLst>
              <c:f>'FIRM 09'!$B$95:$D$95</c:f>
              <c:numCache>
                <c:formatCode>_(* #,##0.00_);_(* \(#,##0.00\);_(* "-"??_);_(@_)</c:formatCode>
                <c:ptCount val="3"/>
                <c:pt idx="1">
                  <c:v>-4.2192793347705573</c:v>
                </c:pt>
                <c:pt idx="2">
                  <c:v>-4.1701417848206841</c:v>
                </c:pt>
              </c:numCache>
            </c:numRef>
          </c:val>
          <c:smooth val="0"/>
          <c:extLst xmlns:c16r2="http://schemas.microsoft.com/office/drawing/2015/06/chart">
            <c:ext xmlns:c16="http://schemas.microsoft.com/office/drawing/2014/chart" uri="{C3380CC4-5D6E-409C-BE32-E72D297353CC}">
              <c16:uniqueId val="{00000000-BAA1-4D0D-8FA8-6D48730F92E0}"/>
            </c:ext>
          </c:extLst>
        </c:ser>
        <c:ser>
          <c:idx val="1"/>
          <c:order val="1"/>
          <c:tx>
            <c:strRef>
              <c:f>'FIRM 09'!$A$96</c:f>
              <c:strCache>
                <c:ptCount val="1"/>
                <c:pt idx="0">
                  <c:v>Market/Book Ratio</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cat>
            <c:numRef>
              <c:extLst>
                <c:ext xmlns:c15="http://schemas.microsoft.com/office/drawing/2012/chart" uri="{02D57815-91ED-43cb-92C2-25804820EDAC}">
                  <c15:fullRef>
                    <c15:sqref>'FIRM 09'!$C$74:$E$74</c15:sqref>
                  </c15:fullRef>
                </c:ext>
              </c:extLst>
              <c:f>'FIRM 09'!$C$74:$E$74</c:f>
              <c:numCache>
                <c:formatCode>General</c:formatCode>
                <c:ptCount val="3"/>
                <c:pt idx="0">
                  <c:v>2019</c:v>
                </c:pt>
                <c:pt idx="1">
                  <c:v>2020</c:v>
                </c:pt>
                <c:pt idx="2">
                  <c:v>2021</c:v>
                </c:pt>
              </c:numCache>
            </c:numRef>
          </c:cat>
          <c:val>
            <c:numRef>
              <c:extLst>
                <c:ext xmlns:c15="http://schemas.microsoft.com/office/drawing/2012/chart" uri="{02D57815-91ED-43cb-92C2-25804820EDAC}">
                  <c15:fullRef>
                    <c15:sqref>'FIRM 09'!$B$96:$E$96</c15:sqref>
                  </c15:fullRef>
                </c:ext>
              </c:extLst>
              <c:f>'FIRM 09'!$B$96:$D$96</c:f>
              <c:numCache>
                <c:formatCode>0.00</c:formatCode>
                <c:ptCount val="3"/>
                <c:pt idx="1">
                  <c:v>7.4147050811056712</c:v>
                </c:pt>
                <c:pt idx="2">
                  <c:v>8.0696168836717117</c:v>
                </c:pt>
              </c:numCache>
            </c:numRef>
          </c:val>
          <c:smooth val="0"/>
          <c:extLst xmlns:c16r2="http://schemas.microsoft.com/office/drawing/2015/06/chart">
            <c:ext xmlns:c16="http://schemas.microsoft.com/office/drawing/2014/chart" uri="{C3380CC4-5D6E-409C-BE32-E72D297353CC}">
              <c16:uniqueId val="{00000001-BAA1-4D0D-8FA8-6D48730F92E0}"/>
            </c:ext>
          </c:extLst>
        </c:ser>
        <c:dLbls>
          <c:showLegendKey val="0"/>
          <c:showVal val="0"/>
          <c:showCatName val="0"/>
          <c:showSerName val="0"/>
          <c:showPercent val="0"/>
          <c:showBubbleSize val="0"/>
        </c:dLbls>
        <c:smooth val="0"/>
        <c:axId val="392658968"/>
        <c:axId val="392660928"/>
        <c:extLst xmlns:c16r2="http://schemas.microsoft.com/office/drawing/2015/06/chart">
          <c:ext xmlns:c15="http://schemas.microsoft.com/office/drawing/2012/chart" uri="{02D57815-91ED-43cb-92C2-25804820EDAC}">
            <c15:filteredLineSeries>
              <c15:ser>
                <c:idx val="2"/>
                <c:order val="2"/>
                <c:tx>
                  <c:strRef>
                    <c:extLst xmlns:c16r2="http://schemas.microsoft.com/office/drawing/2015/06/chart">
                      <c:ext uri="{02D57815-91ED-43cb-92C2-25804820EDAC}">
                        <c15:formulaRef>
                          <c15:sqref>'FIRM 09'!$C$74</c15:sqref>
                        </c15:formulaRef>
                      </c:ext>
                    </c:extLst>
                    <c:strCache>
                      <c:ptCount val="1"/>
                      <c:pt idx="0">
                        <c:v>2019</c:v>
                      </c:pt>
                    </c:strCache>
                  </c:strRef>
                </c:tx>
                <c:spPr>
                  <a:ln w="34925" cap="rnd">
                    <a:solidFill>
                      <a:schemeClr val="accent3"/>
                    </a:solidFill>
                    <a:round/>
                  </a:ln>
                  <a:effectLst>
                    <a:outerShdw blurRad="57150" dist="19050" dir="5400000" algn="ctr" rotWithShape="0">
                      <a:srgbClr val="000000">
                        <a:alpha val="63000"/>
                      </a:srgbClr>
                    </a:outerShdw>
                  </a:effectLst>
                </c:spPr>
                <c:marker>
                  <c:symbol val="none"/>
                </c:marker>
                <c:cat>
                  <c:numRef>
                    <c:extLst>
                      <c:ext uri="{02D57815-91ED-43cb-92C2-25804820EDAC}">
                        <c15:fullRef>
                          <c15:sqref>'FIRM 09'!$C$74:$E$74</c15:sqref>
                        </c15:fullRef>
                        <c15:formulaRef>
                          <c15:sqref>'FIRM 09'!$C$74:$E$74</c15:sqref>
                        </c15:formulaRef>
                      </c:ext>
                    </c:extLst>
                    <c:numCache>
                      <c:formatCode>General</c:formatCode>
                      <c:ptCount val="3"/>
                      <c:pt idx="0">
                        <c:v>2019</c:v>
                      </c:pt>
                      <c:pt idx="1">
                        <c:v>2020</c:v>
                      </c:pt>
                      <c:pt idx="2">
                        <c:v>2021</c:v>
                      </c:pt>
                    </c:numCache>
                  </c:numRef>
                </c:cat>
                <c:val>
                  <c:numRef>
                    <c:extLst>
                      <c:ext uri="{02D57815-91ED-43cb-92C2-25804820EDAC}">
                        <c15:fullRef>
                          <c15:sqref>'FIRM 09'!$D$74:$E$74</c15:sqref>
                        </c15:fullRef>
                        <c15:formulaRef>
                          <c15:sqref>'FIRM 09'!$D$74:$E$74</c15:sqref>
                        </c15:formulaRef>
                      </c:ext>
                    </c:extLst>
                    <c:numCache>
                      <c:formatCode>General</c:formatCode>
                      <c:ptCount val="2"/>
                      <c:pt idx="0">
                        <c:v>2020</c:v>
                      </c:pt>
                      <c:pt idx="1">
                        <c:v>2021</c:v>
                      </c:pt>
                    </c:numCache>
                  </c:numRef>
                </c:val>
                <c:smooth val="0"/>
                <c:extLst xmlns:c16r2="http://schemas.microsoft.com/office/drawing/2015/06/chart">
                  <c:ext xmlns:c16="http://schemas.microsoft.com/office/drawing/2014/chart" uri="{C3380CC4-5D6E-409C-BE32-E72D297353CC}">
                    <c16:uniqueId val="{00000002-BAA1-4D0D-8FA8-6D48730F92E0}"/>
                  </c:ext>
                </c:extLst>
              </c15:ser>
            </c15:filteredLineSeries>
          </c:ext>
        </c:extLst>
      </c:lineChart>
      <c:catAx>
        <c:axId val="392658968"/>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92660928"/>
        <c:crosses val="autoZero"/>
        <c:auto val="1"/>
        <c:lblAlgn val="ctr"/>
        <c:lblOffset val="100"/>
        <c:noMultiLvlLbl val="0"/>
      </c:catAx>
      <c:valAx>
        <c:axId val="39266092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926589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4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Profitability</a:t>
            </a:r>
            <a:r>
              <a:rPr lang="en-US" baseline="0"/>
              <a:t> Ratios</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lineChart>
        <c:grouping val="percentStacked"/>
        <c:varyColors val="0"/>
        <c:ser>
          <c:idx val="0"/>
          <c:order val="0"/>
          <c:tx>
            <c:strRef>
              <c:f>'FIRM 09'!$A$74</c:f>
              <c:strCache>
                <c:ptCount val="1"/>
                <c:pt idx="0">
                  <c:v>Profitability Ratios</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cat>
            <c:numRef>
              <c:extLst>
                <c:ext xmlns:c15="http://schemas.microsoft.com/office/drawing/2012/chart" uri="{02D57815-91ED-43cb-92C2-25804820EDAC}">
                  <c15:fullRef>
                    <c15:sqref>'FIRM 09'!$B$74:$E$74</c15:sqref>
                  </c15:fullRef>
                </c:ext>
              </c:extLst>
              <c:f>'FIRM 09'!$C$74:$E$74</c:f>
              <c:numCache>
                <c:formatCode>General</c:formatCode>
                <c:ptCount val="3"/>
                <c:pt idx="0">
                  <c:v>2019</c:v>
                </c:pt>
                <c:pt idx="1">
                  <c:v>2020</c:v>
                </c:pt>
                <c:pt idx="2">
                  <c:v>2021</c:v>
                </c:pt>
              </c:numCache>
            </c:numRef>
          </c:cat>
          <c:val>
            <c:numRef>
              <c:extLst>
                <c:ext xmlns:c15="http://schemas.microsoft.com/office/drawing/2012/chart" uri="{02D57815-91ED-43cb-92C2-25804820EDAC}">
                  <c15:fullRef>
                    <c15:sqref>'FIRM 09'!$B$74:$E$74</c15:sqref>
                  </c15:fullRef>
                </c:ext>
              </c:extLst>
              <c:f>'FIRM 09'!$C$74:$E$74</c:f>
              <c:numCache>
                <c:formatCode>General</c:formatCode>
                <c:ptCount val="3"/>
                <c:pt idx="0">
                  <c:v>2019</c:v>
                </c:pt>
                <c:pt idx="1">
                  <c:v>2020</c:v>
                </c:pt>
                <c:pt idx="2">
                  <c:v>2021</c:v>
                </c:pt>
              </c:numCache>
            </c:numRef>
          </c:val>
          <c:smooth val="0"/>
          <c:extLst xmlns:c15="http://schemas.microsoft.com/office/drawing/2012/chart" xmlns:c16r2="http://schemas.microsoft.com/office/drawing/2015/06/chart">
            <c:ext xmlns:c16="http://schemas.microsoft.com/office/drawing/2014/chart" uri="{C3380CC4-5D6E-409C-BE32-E72D297353CC}">
              <c16:uniqueId val="{00000000-B319-4578-BE5B-D47A7494F298}"/>
            </c:ext>
          </c:extLst>
        </c:ser>
        <c:ser>
          <c:idx val="1"/>
          <c:order val="1"/>
          <c:tx>
            <c:strRef>
              <c:f>'FIRM 09'!$A$75</c:f>
              <c:strCache>
                <c:ptCount val="1"/>
                <c:pt idx="0">
                  <c:v>Gross profit to Sales</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cat>
            <c:numRef>
              <c:extLst>
                <c:ext xmlns:c15="http://schemas.microsoft.com/office/drawing/2012/chart" uri="{02D57815-91ED-43cb-92C2-25804820EDAC}">
                  <c15:fullRef>
                    <c15:sqref>'FIRM 09'!$B$74:$E$74</c15:sqref>
                  </c15:fullRef>
                </c:ext>
              </c:extLst>
              <c:f>'FIRM 09'!$C$74:$E$74</c:f>
              <c:numCache>
                <c:formatCode>General</c:formatCode>
                <c:ptCount val="3"/>
                <c:pt idx="0">
                  <c:v>2019</c:v>
                </c:pt>
                <c:pt idx="1">
                  <c:v>2020</c:v>
                </c:pt>
                <c:pt idx="2">
                  <c:v>2021</c:v>
                </c:pt>
              </c:numCache>
            </c:numRef>
          </c:cat>
          <c:val>
            <c:numRef>
              <c:extLst>
                <c:ext xmlns:c15="http://schemas.microsoft.com/office/drawing/2012/chart" uri="{02D57815-91ED-43cb-92C2-25804820EDAC}">
                  <c15:fullRef>
                    <c15:sqref>'FIRM 09'!$B$75:$E$75</c15:sqref>
                  </c15:fullRef>
                </c:ext>
              </c:extLst>
              <c:f>'FIRM 09'!$C$75:$E$75</c:f>
              <c:numCache>
                <c:formatCode>0.0000</c:formatCode>
                <c:ptCount val="3"/>
                <c:pt idx="0">
                  <c:v>0.10226854476252709</c:v>
                </c:pt>
                <c:pt idx="1">
                  <c:v>8.3363380894657974E-2</c:v>
                </c:pt>
                <c:pt idx="2">
                  <c:v>9.967511616163513E-2</c:v>
                </c:pt>
              </c:numCache>
            </c:numRef>
          </c:val>
          <c:smooth val="0"/>
          <c:extLst xmlns:c16r2="http://schemas.microsoft.com/office/drawing/2015/06/chart">
            <c:ext xmlns:c16="http://schemas.microsoft.com/office/drawing/2014/chart" uri="{C3380CC4-5D6E-409C-BE32-E72D297353CC}">
              <c16:uniqueId val="{00000001-B319-4578-BE5B-D47A7494F298}"/>
            </c:ext>
          </c:extLst>
        </c:ser>
        <c:ser>
          <c:idx val="2"/>
          <c:order val="2"/>
          <c:tx>
            <c:strRef>
              <c:f>'FIRM 09'!$A$76</c:f>
              <c:strCache>
                <c:ptCount val="1"/>
                <c:pt idx="0">
                  <c:v>Net profit Margin</c:v>
                </c:pt>
              </c:strCache>
            </c:strRef>
          </c:tx>
          <c:spPr>
            <a:ln w="34925" cap="rnd">
              <a:solidFill>
                <a:schemeClr val="accent3"/>
              </a:solidFill>
              <a:round/>
            </a:ln>
            <a:effectLst>
              <a:outerShdw blurRad="57150" dist="19050" dir="5400000" algn="ctr" rotWithShape="0">
                <a:srgbClr val="000000">
                  <a:alpha val="63000"/>
                </a:srgbClr>
              </a:outerShdw>
            </a:effectLst>
          </c:spPr>
          <c:marker>
            <c:symbol val="none"/>
          </c:marker>
          <c:cat>
            <c:numRef>
              <c:extLst>
                <c:ext xmlns:c15="http://schemas.microsoft.com/office/drawing/2012/chart" uri="{02D57815-91ED-43cb-92C2-25804820EDAC}">
                  <c15:fullRef>
                    <c15:sqref>'FIRM 09'!$B$74:$E$74</c15:sqref>
                  </c15:fullRef>
                </c:ext>
              </c:extLst>
              <c:f>'FIRM 09'!$C$74:$E$74</c:f>
              <c:numCache>
                <c:formatCode>General</c:formatCode>
                <c:ptCount val="3"/>
                <c:pt idx="0">
                  <c:v>2019</c:v>
                </c:pt>
                <c:pt idx="1">
                  <c:v>2020</c:v>
                </c:pt>
                <c:pt idx="2">
                  <c:v>2021</c:v>
                </c:pt>
              </c:numCache>
            </c:numRef>
          </c:cat>
          <c:val>
            <c:numRef>
              <c:extLst>
                <c:ext xmlns:c15="http://schemas.microsoft.com/office/drawing/2012/chart" uri="{02D57815-91ED-43cb-92C2-25804820EDAC}">
                  <c15:fullRef>
                    <c15:sqref>'FIRM 09'!$B$76:$E$76</c15:sqref>
                  </c15:fullRef>
                </c:ext>
              </c:extLst>
              <c:f>'FIRM 09'!$C$76:$E$76</c:f>
              <c:numCache>
                <c:formatCode>0.0000</c:formatCode>
                <c:ptCount val="3"/>
                <c:pt idx="0">
                  <c:v>-5.3069668910340935E-2</c:v>
                </c:pt>
                <c:pt idx="1">
                  <c:v>-6.4301055125131804E-2</c:v>
                </c:pt>
                <c:pt idx="2">
                  <c:v>8.1600795932114967E-5</c:v>
                </c:pt>
              </c:numCache>
            </c:numRef>
          </c:val>
          <c:smooth val="0"/>
          <c:extLst xmlns:c16r2="http://schemas.microsoft.com/office/drawing/2015/06/chart">
            <c:ext xmlns:c16="http://schemas.microsoft.com/office/drawing/2014/chart" uri="{C3380CC4-5D6E-409C-BE32-E72D297353CC}">
              <c16:uniqueId val="{00000002-B319-4578-BE5B-D47A7494F298}"/>
            </c:ext>
          </c:extLst>
        </c:ser>
        <c:ser>
          <c:idx val="3"/>
          <c:order val="3"/>
          <c:tx>
            <c:strRef>
              <c:f>'FIRM 09'!$A$77</c:f>
              <c:strCache>
                <c:ptCount val="1"/>
                <c:pt idx="0">
                  <c:v>Operating Margin</c:v>
                </c:pt>
              </c:strCache>
            </c:strRef>
          </c:tx>
          <c:spPr>
            <a:ln w="34925" cap="rnd">
              <a:solidFill>
                <a:schemeClr val="accent4"/>
              </a:solidFill>
              <a:round/>
            </a:ln>
            <a:effectLst>
              <a:outerShdw blurRad="57150" dist="19050" dir="5400000" algn="ctr" rotWithShape="0">
                <a:srgbClr val="000000">
                  <a:alpha val="63000"/>
                </a:srgbClr>
              </a:outerShdw>
            </a:effectLst>
          </c:spPr>
          <c:marker>
            <c:symbol val="none"/>
          </c:marker>
          <c:cat>
            <c:numRef>
              <c:extLst>
                <c:ext xmlns:c15="http://schemas.microsoft.com/office/drawing/2012/chart" uri="{02D57815-91ED-43cb-92C2-25804820EDAC}">
                  <c15:fullRef>
                    <c15:sqref>'FIRM 09'!$B$74:$E$74</c15:sqref>
                  </c15:fullRef>
                </c:ext>
              </c:extLst>
              <c:f>'FIRM 09'!$C$74:$E$74</c:f>
              <c:numCache>
                <c:formatCode>General</c:formatCode>
                <c:ptCount val="3"/>
                <c:pt idx="0">
                  <c:v>2019</c:v>
                </c:pt>
                <c:pt idx="1">
                  <c:v>2020</c:v>
                </c:pt>
                <c:pt idx="2">
                  <c:v>2021</c:v>
                </c:pt>
              </c:numCache>
            </c:numRef>
          </c:cat>
          <c:val>
            <c:numRef>
              <c:extLst>
                <c:ext xmlns:c15="http://schemas.microsoft.com/office/drawing/2012/chart" uri="{02D57815-91ED-43cb-92C2-25804820EDAC}">
                  <c15:fullRef>
                    <c15:sqref>'FIRM 09'!$B$77:$E$77</c15:sqref>
                  </c15:fullRef>
                </c:ext>
              </c:extLst>
              <c:f>'FIRM 09'!$C$77:$E$77</c:f>
              <c:numCache>
                <c:formatCode>0.0000</c:formatCode>
                <c:ptCount val="3"/>
                <c:pt idx="0">
                  <c:v>-4.3216176923370646E-2</c:v>
                </c:pt>
                <c:pt idx="1">
                  <c:v>-5.0195459147564923E-2</c:v>
                </c:pt>
                <c:pt idx="2">
                  <c:v>1.5081636645654177E-2</c:v>
                </c:pt>
              </c:numCache>
            </c:numRef>
          </c:val>
          <c:smooth val="0"/>
          <c:extLst xmlns:c16r2="http://schemas.microsoft.com/office/drawing/2015/06/chart">
            <c:ext xmlns:c16="http://schemas.microsoft.com/office/drawing/2014/chart" uri="{C3380CC4-5D6E-409C-BE32-E72D297353CC}">
              <c16:uniqueId val="{00000003-B319-4578-BE5B-D47A7494F298}"/>
            </c:ext>
          </c:extLst>
        </c:ser>
        <c:ser>
          <c:idx val="4"/>
          <c:order val="4"/>
          <c:tx>
            <c:strRef>
              <c:f>'FIRM 09'!$A$78</c:f>
              <c:strCache>
                <c:ptCount val="1"/>
                <c:pt idx="0">
                  <c:v>Return on Equity</c:v>
                </c:pt>
              </c:strCache>
            </c:strRef>
          </c:tx>
          <c:spPr>
            <a:ln w="34925" cap="rnd">
              <a:solidFill>
                <a:schemeClr val="accent5"/>
              </a:solidFill>
              <a:round/>
            </a:ln>
            <a:effectLst>
              <a:outerShdw blurRad="57150" dist="19050" dir="5400000" algn="ctr" rotWithShape="0">
                <a:srgbClr val="000000">
                  <a:alpha val="63000"/>
                </a:srgbClr>
              </a:outerShdw>
            </a:effectLst>
          </c:spPr>
          <c:marker>
            <c:symbol val="none"/>
          </c:marker>
          <c:cat>
            <c:numRef>
              <c:extLst>
                <c:ext xmlns:c15="http://schemas.microsoft.com/office/drawing/2012/chart" uri="{02D57815-91ED-43cb-92C2-25804820EDAC}">
                  <c15:fullRef>
                    <c15:sqref>'FIRM 09'!$B$74:$E$74</c15:sqref>
                  </c15:fullRef>
                </c:ext>
              </c:extLst>
              <c:f>'FIRM 09'!$C$74:$E$74</c:f>
              <c:numCache>
                <c:formatCode>General</c:formatCode>
                <c:ptCount val="3"/>
                <c:pt idx="0">
                  <c:v>2019</c:v>
                </c:pt>
                <c:pt idx="1">
                  <c:v>2020</c:v>
                </c:pt>
                <c:pt idx="2">
                  <c:v>2021</c:v>
                </c:pt>
              </c:numCache>
            </c:numRef>
          </c:cat>
          <c:val>
            <c:numRef>
              <c:extLst>
                <c:ext xmlns:c15="http://schemas.microsoft.com/office/drawing/2012/chart" uri="{02D57815-91ED-43cb-92C2-25804820EDAC}">
                  <c15:fullRef>
                    <c15:sqref>'FIRM 09'!$B$78:$E$78</c15:sqref>
                  </c15:fullRef>
                </c:ext>
              </c:extLst>
              <c:f>'FIRM 09'!$C$78:$E$78</c:f>
              <c:numCache>
                <c:formatCode>0.0000</c:formatCode>
                <c:ptCount val="3"/>
                <c:pt idx="0">
                  <c:v>-0.13343780664238655</c:v>
                </c:pt>
                <c:pt idx="1">
                  <c:v>-0.14745003187706626</c:v>
                </c:pt>
                <c:pt idx="2">
                  <c:v>2.5099294489287115E-4</c:v>
                </c:pt>
              </c:numCache>
            </c:numRef>
          </c:val>
          <c:smooth val="0"/>
        </c:ser>
        <c:ser>
          <c:idx val="5"/>
          <c:order val="5"/>
          <c:tx>
            <c:strRef>
              <c:f>'FIRM 09'!$A$79</c:f>
              <c:strCache>
                <c:ptCount val="1"/>
                <c:pt idx="0">
                  <c:v>Basic Earning Power</c:v>
                </c:pt>
              </c:strCache>
            </c:strRef>
          </c:tx>
          <c:spPr>
            <a:ln w="34925" cap="rnd">
              <a:solidFill>
                <a:schemeClr val="accent6"/>
              </a:solidFill>
              <a:round/>
            </a:ln>
            <a:effectLst>
              <a:outerShdw blurRad="57150" dist="19050" dir="5400000" algn="ctr" rotWithShape="0">
                <a:srgbClr val="000000">
                  <a:alpha val="63000"/>
                </a:srgbClr>
              </a:outerShdw>
            </a:effectLst>
          </c:spPr>
          <c:marker>
            <c:symbol val="none"/>
          </c:marker>
          <c:cat>
            <c:numRef>
              <c:extLst>
                <c:ext xmlns:c15="http://schemas.microsoft.com/office/drawing/2012/chart" uri="{02D57815-91ED-43cb-92C2-25804820EDAC}">
                  <c15:fullRef>
                    <c15:sqref>'FIRM 09'!$B$74:$E$74</c15:sqref>
                  </c15:fullRef>
                </c:ext>
              </c:extLst>
              <c:f>'FIRM 09'!$C$74:$E$74</c:f>
              <c:numCache>
                <c:formatCode>General</c:formatCode>
                <c:ptCount val="3"/>
                <c:pt idx="0">
                  <c:v>2019</c:v>
                </c:pt>
                <c:pt idx="1">
                  <c:v>2020</c:v>
                </c:pt>
                <c:pt idx="2">
                  <c:v>2021</c:v>
                </c:pt>
              </c:numCache>
            </c:numRef>
          </c:cat>
          <c:val>
            <c:numRef>
              <c:extLst>
                <c:ext xmlns:c15="http://schemas.microsoft.com/office/drawing/2012/chart" uri="{02D57815-91ED-43cb-92C2-25804820EDAC}">
                  <c15:fullRef>
                    <c15:sqref>'FIRM 09'!$B$79:$E$79</c15:sqref>
                  </c15:fullRef>
                </c:ext>
              </c:extLst>
              <c:f>'FIRM 09'!$C$79:$E$79</c:f>
              <c:numCache>
                <c:formatCode>0.0000</c:formatCode>
                <c:ptCount val="3"/>
                <c:pt idx="0">
                  <c:v>-5.8965320849086782E-2</c:v>
                </c:pt>
                <c:pt idx="1">
                  <c:v>-6.6998594330662117E-2</c:v>
                </c:pt>
                <c:pt idx="2">
                  <c:v>1.24731797279516E-4</c:v>
                </c:pt>
              </c:numCache>
            </c:numRef>
          </c:val>
          <c:smooth val="0"/>
        </c:ser>
        <c:ser>
          <c:idx val="6"/>
          <c:order val="6"/>
          <c:tx>
            <c:strRef>
              <c:f>'FIRM 09'!$A$80</c:f>
              <c:strCache>
                <c:ptCount val="1"/>
                <c:pt idx="0">
                  <c:v>Return on Assets</c:v>
                </c:pt>
              </c:strCache>
            </c:strRef>
          </c:tx>
          <c:spPr>
            <a:ln w="34925" cap="rnd">
              <a:solidFill>
                <a:schemeClr val="accent1">
                  <a:lumMod val="60000"/>
                </a:schemeClr>
              </a:solidFill>
              <a:round/>
            </a:ln>
            <a:effectLst>
              <a:outerShdw blurRad="57150" dist="19050" dir="5400000" algn="ctr" rotWithShape="0">
                <a:srgbClr val="000000">
                  <a:alpha val="63000"/>
                </a:srgbClr>
              </a:outerShdw>
            </a:effectLst>
          </c:spPr>
          <c:marker>
            <c:symbol val="none"/>
          </c:marker>
          <c:cat>
            <c:numRef>
              <c:extLst>
                <c:ext xmlns:c15="http://schemas.microsoft.com/office/drawing/2012/chart" uri="{02D57815-91ED-43cb-92C2-25804820EDAC}">
                  <c15:fullRef>
                    <c15:sqref>'FIRM 09'!$B$74:$E$74</c15:sqref>
                  </c15:fullRef>
                </c:ext>
              </c:extLst>
              <c:f>'FIRM 09'!$C$74:$E$74</c:f>
              <c:numCache>
                <c:formatCode>General</c:formatCode>
                <c:ptCount val="3"/>
                <c:pt idx="0">
                  <c:v>2019</c:v>
                </c:pt>
                <c:pt idx="1">
                  <c:v>2020</c:v>
                </c:pt>
                <c:pt idx="2">
                  <c:v>2021</c:v>
                </c:pt>
              </c:numCache>
            </c:numRef>
          </c:cat>
          <c:val>
            <c:numRef>
              <c:extLst>
                <c:ext xmlns:c15="http://schemas.microsoft.com/office/drawing/2012/chart" uri="{02D57815-91ED-43cb-92C2-25804820EDAC}">
                  <c15:fullRef>
                    <c15:sqref>'FIRM 09'!$B$80:$E$80</c15:sqref>
                  </c15:fullRef>
                </c:ext>
              </c:extLst>
              <c:f>'FIRM 09'!$C$80:$E$80</c:f>
              <c:numCache>
                <c:formatCode>0.0000</c:formatCode>
                <c:ptCount val="3"/>
                <c:pt idx="0">
                  <c:v>-4.8017177994131181E-2</c:v>
                </c:pt>
                <c:pt idx="1">
                  <c:v>-5.2301244483849853E-2</c:v>
                </c:pt>
                <c:pt idx="2">
                  <c:v>2.3053202156190045E-2</c:v>
                </c:pt>
              </c:numCache>
            </c:numRef>
          </c:val>
          <c:smooth val="0"/>
        </c:ser>
        <c:ser>
          <c:idx val="7"/>
          <c:order val="7"/>
          <c:tx>
            <c:strRef>
              <c:f>'FIRM 09'!$A$81</c:f>
              <c:strCache>
                <c:ptCount val="1"/>
                <c:pt idx="0">
                  <c:v>Return on Invested Capital</c:v>
                </c:pt>
              </c:strCache>
            </c:strRef>
          </c:tx>
          <c:spPr>
            <a:ln w="34925" cap="rnd">
              <a:solidFill>
                <a:schemeClr val="accent2">
                  <a:lumMod val="60000"/>
                </a:schemeClr>
              </a:solidFill>
              <a:round/>
            </a:ln>
            <a:effectLst>
              <a:outerShdw blurRad="57150" dist="19050" dir="5400000" algn="ctr" rotWithShape="0">
                <a:srgbClr val="000000">
                  <a:alpha val="63000"/>
                </a:srgbClr>
              </a:outerShdw>
            </a:effectLst>
          </c:spPr>
          <c:marker>
            <c:symbol val="none"/>
          </c:marker>
          <c:cat>
            <c:numRef>
              <c:extLst>
                <c:ext xmlns:c15="http://schemas.microsoft.com/office/drawing/2012/chart" uri="{02D57815-91ED-43cb-92C2-25804820EDAC}">
                  <c15:fullRef>
                    <c15:sqref>'FIRM 09'!$B$74:$E$74</c15:sqref>
                  </c15:fullRef>
                </c:ext>
              </c:extLst>
              <c:f>'FIRM 09'!$C$74:$E$74</c:f>
              <c:numCache>
                <c:formatCode>General</c:formatCode>
                <c:ptCount val="3"/>
                <c:pt idx="0">
                  <c:v>2019</c:v>
                </c:pt>
                <c:pt idx="1">
                  <c:v>2020</c:v>
                </c:pt>
                <c:pt idx="2">
                  <c:v>2021</c:v>
                </c:pt>
              </c:numCache>
            </c:numRef>
          </c:cat>
          <c:val>
            <c:numRef>
              <c:extLst>
                <c:ext xmlns:c15="http://schemas.microsoft.com/office/drawing/2012/chart" uri="{02D57815-91ED-43cb-92C2-25804820EDAC}">
                  <c15:fullRef>
                    <c15:sqref>'FIRM 09'!$B$81:$E$81</c15:sqref>
                  </c15:fullRef>
                </c:ext>
              </c:extLst>
              <c:f>'FIRM 09'!$C$81:$E$81</c:f>
              <c:numCache>
                <c:formatCode>_(* #,##0.00_);_(* \(#,##0.00\);_(* "-"??_);_(@_)</c:formatCode>
                <c:ptCount val="3"/>
                <c:pt idx="0">
                  <c:v>-4.0131504124712038E-2</c:v>
                </c:pt>
                <c:pt idx="1">
                  <c:v>-8.6176637389646042E-3</c:v>
                </c:pt>
                <c:pt idx="2">
                  <c:v>8.9138875971235654E-2</c:v>
                </c:pt>
              </c:numCache>
            </c:numRef>
          </c:val>
          <c:smooth val="0"/>
        </c:ser>
        <c:ser>
          <c:idx val="8"/>
          <c:order val="8"/>
          <c:tx>
            <c:strRef>
              <c:f>'FIRM 09'!$A$82</c:f>
              <c:strCache>
                <c:ptCount val="1"/>
                <c:pt idx="0">
                  <c:v>Book value per share</c:v>
                </c:pt>
              </c:strCache>
            </c:strRef>
          </c:tx>
          <c:spPr>
            <a:ln w="34925" cap="rnd">
              <a:solidFill>
                <a:schemeClr val="accent3">
                  <a:lumMod val="60000"/>
                </a:schemeClr>
              </a:solidFill>
              <a:round/>
            </a:ln>
            <a:effectLst>
              <a:outerShdw blurRad="57150" dist="19050" dir="5400000" algn="ctr" rotWithShape="0">
                <a:srgbClr val="000000">
                  <a:alpha val="63000"/>
                </a:srgbClr>
              </a:outerShdw>
            </a:effectLst>
          </c:spPr>
          <c:marker>
            <c:symbol val="none"/>
          </c:marker>
          <c:cat>
            <c:numRef>
              <c:extLst>
                <c:ext xmlns:c15="http://schemas.microsoft.com/office/drawing/2012/chart" uri="{02D57815-91ED-43cb-92C2-25804820EDAC}">
                  <c15:fullRef>
                    <c15:sqref>'FIRM 09'!$B$74:$E$74</c15:sqref>
                  </c15:fullRef>
                </c:ext>
              </c:extLst>
              <c:f>'FIRM 09'!$C$74:$E$74</c:f>
              <c:numCache>
                <c:formatCode>General</c:formatCode>
                <c:ptCount val="3"/>
                <c:pt idx="0">
                  <c:v>2019</c:v>
                </c:pt>
                <c:pt idx="1">
                  <c:v>2020</c:v>
                </c:pt>
                <c:pt idx="2">
                  <c:v>2021</c:v>
                </c:pt>
              </c:numCache>
            </c:numRef>
          </c:cat>
          <c:val>
            <c:numRef>
              <c:extLst>
                <c:ext xmlns:c15="http://schemas.microsoft.com/office/drawing/2012/chart" uri="{02D57815-91ED-43cb-92C2-25804820EDAC}">
                  <c15:fullRef>
                    <c15:sqref>'FIRM 09'!$B$82:$E$82</c15:sqref>
                  </c15:fullRef>
                </c:ext>
              </c:extLst>
              <c:f>'FIRM 09'!$C$82:$E$82</c:f>
              <c:numCache>
                <c:formatCode>_(* #,##0.00_);_(* \(#,##0.00\);_(* "-"??_);_(@_)</c:formatCode>
                <c:ptCount val="3"/>
                <c:pt idx="0">
                  <c:v>36.953593838575365</c:v>
                </c:pt>
                <c:pt idx="1">
                  <c:v>37.176486111382609</c:v>
                </c:pt>
                <c:pt idx="2">
                  <c:v>37.227280724045585</c:v>
                </c:pt>
              </c:numCache>
            </c:numRef>
          </c:val>
          <c:smooth val="0"/>
        </c:ser>
        <c:dLbls>
          <c:showLegendKey val="0"/>
          <c:showVal val="0"/>
          <c:showCatName val="0"/>
          <c:showSerName val="0"/>
          <c:showPercent val="0"/>
          <c:showBubbleSize val="0"/>
        </c:dLbls>
        <c:smooth val="0"/>
        <c:axId val="392661712"/>
        <c:axId val="392660144"/>
        <c:extLst xmlns:c16r2="http://schemas.microsoft.com/office/drawing/2015/06/chart"/>
      </c:lineChart>
      <c:catAx>
        <c:axId val="392661712"/>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92660144"/>
        <c:crosses val="autoZero"/>
        <c:auto val="1"/>
        <c:lblAlgn val="ctr"/>
        <c:lblOffset val="100"/>
        <c:noMultiLvlLbl val="0"/>
      </c:catAx>
      <c:valAx>
        <c:axId val="392660144"/>
        <c:scaling>
          <c:orientation val="minMax"/>
        </c:scaling>
        <c:delete val="0"/>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926617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4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Liquidity Ratio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manualLayout>
          <c:layoutTarget val="inner"/>
          <c:xMode val="edge"/>
          <c:yMode val="edge"/>
          <c:x val="3.3333333333333333E-2"/>
          <c:y val="0.20821777486147564"/>
          <c:w val="0.93888888888888888"/>
          <c:h val="0.59236840186643336"/>
        </c:manualLayout>
      </c:layout>
      <c:lineChart>
        <c:grouping val="stacked"/>
        <c:varyColors val="0"/>
        <c:ser>
          <c:idx val="0"/>
          <c:order val="0"/>
          <c:tx>
            <c:strRef>
              <c:f>'FIRM 10'!$A$96</c:f>
              <c:strCache>
                <c:ptCount val="1"/>
                <c:pt idx="0">
                  <c:v>Current Ratio</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extLst>
                <c:ext xmlns:c15="http://schemas.microsoft.com/office/drawing/2012/chart" uri="{02D57815-91ED-43cb-92C2-25804820EDAC}">
                  <c15:fullRef>
                    <c15:sqref>'FIRM 10'!$B$92:$J$93</c15:sqref>
                  </c15:fullRef>
                </c:ext>
              </c:extLst>
              <c:f>'FIRM 10'!$H$93:$J$93</c:f>
              <c:strCache>
                <c:ptCount val="3"/>
                <c:pt idx="0">
                  <c:v>2019</c:v>
                </c:pt>
                <c:pt idx="1">
                  <c:v>2020</c:v>
                </c:pt>
                <c:pt idx="2">
                  <c:v>2021</c:v>
                </c:pt>
              </c:strCache>
            </c:strRef>
          </c:cat>
          <c:val>
            <c:numRef>
              <c:extLst>
                <c:ext xmlns:c15="http://schemas.microsoft.com/office/drawing/2012/chart" uri="{02D57815-91ED-43cb-92C2-25804820EDAC}">
                  <c15:fullRef>
                    <c15:sqref>'FIRM 10'!$B$96:$J$96</c15:sqref>
                  </c15:fullRef>
                </c:ext>
              </c:extLst>
              <c:f>'FIRM 10'!$H$96:$J$96</c:f>
              <c:numCache>
                <c:formatCode>General</c:formatCode>
                <c:ptCount val="3"/>
                <c:pt idx="0" formatCode="0.00">
                  <c:v>0.97454401724353312</c:v>
                </c:pt>
                <c:pt idx="1" formatCode="0.00">
                  <c:v>0.91191542743480192</c:v>
                </c:pt>
                <c:pt idx="2" formatCode="0.00">
                  <c:v>0.98810944088327357</c:v>
                </c:pt>
              </c:numCache>
            </c:numRef>
          </c:val>
          <c:smooth val="0"/>
          <c:extLst xmlns:c16r2="http://schemas.microsoft.com/office/drawing/2015/06/chart">
            <c:ext xmlns:c16="http://schemas.microsoft.com/office/drawing/2014/chart" uri="{C3380CC4-5D6E-409C-BE32-E72D297353CC}">
              <c16:uniqueId val="{00000000-D1DF-A54E-A02F-D470E301663C}"/>
            </c:ext>
          </c:extLst>
        </c:ser>
        <c:ser>
          <c:idx val="1"/>
          <c:order val="1"/>
          <c:tx>
            <c:strRef>
              <c:f>'FIRM 10'!$A$97</c:f>
              <c:strCache>
                <c:ptCount val="1"/>
                <c:pt idx="0">
                  <c:v>Quick Ratio</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extLst>
                <c:ext xmlns:c15="http://schemas.microsoft.com/office/drawing/2012/chart" uri="{02D57815-91ED-43cb-92C2-25804820EDAC}">
                  <c15:fullRef>
                    <c15:sqref>'FIRM 10'!$B$92:$J$93</c15:sqref>
                  </c15:fullRef>
                </c:ext>
              </c:extLst>
              <c:f>'FIRM 10'!$H$93:$J$93</c:f>
              <c:strCache>
                <c:ptCount val="3"/>
                <c:pt idx="0">
                  <c:v>2019</c:v>
                </c:pt>
                <c:pt idx="1">
                  <c:v>2020</c:v>
                </c:pt>
                <c:pt idx="2">
                  <c:v>2021</c:v>
                </c:pt>
              </c:strCache>
            </c:strRef>
          </c:cat>
          <c:val>
            <c:numRef>
              <c:extLst>
                <c:ext xmlns:c15="http://schemas.microsoft.com/office/drawing/2012/chart" uri="{02D57815-91ED-43cb-92C2-25804820EDAC}">
                  <c15:fullRef>
                    <c15:sqref>'FIRM 10'!$B$97:$J$97</c15:sqref>
                  </c15:fullRef>
                </c:ext>
              </c:extLst>
              <c:f>'FIRM 10'!$H$97:$J$97</c:f>
              <c:numCache>
                <c:formatCode>General</c:formatCode>
                <c:ptCount val="3"/>
                <c:pt idx="0" formatCode="0.00">
                  <c:v>0.47622058343673374</c:v>
                </c:pt>
                <c:pt idx="1" formatCode="0.00">
                  <c:v>0.46340479672920915</c:v>
                </c:pt>
                <c:pt idx="2" formatCode="0.00">
                  <c:v>0.44250907285262298</c:v>
                </c:pt>
              </c:numCache>
            </c:numRef>
          </c:val>
          <c:smooth val="0"/>
          <c:extLst xmlns:c16r2="http://schemas.microsoft.com/office/drawing/2015/06/chart">
            <c:ext xmlns:c16="http://schemas.microsoft.com/office/drawing/2014/chart" uri="{C3380CC4-5D6E-409C-BE32-E72D297353CC}">
              <c16:uniqueId val="{00000001-D1DF-A54E-A02F-D470E301663C}"/>
            </c:ext>
          </c:extLst>
        </c:ser>
        <c:dLbls>
          <c:dLblPos val="ctr"/>
          <c:showLegendKey val="0"/>
          <c:showVal val="1"/>
          <c:showCatName val="0"/>
          <c:showSerName val="0"/>
          <c:showPercent val="0"/>
          <c:showBubbleSize val="0"/>
        </c:dLbls>
        <c:smooth val="0"/>
        <c:axId val="396339648"/>
        <c:axId val="396327888"/>
      </c:lineChart>
      <c:catAx>
        <c:axId val="396339648"/>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96327888"/>
        <c:crosses val="autoZero"/>
        <c:auto val="1"/>
        <c:lblAlgn val="ctr"/>
        <c:lblOffset val="100"/>
        <c:noMultiLvlLbl val="0"/>
      </c:catAx>
      <c:valAx>
        <c:axId val="39632788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963396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4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Asset Management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lineChart>
        <c:grouping val="stacked"/>
        <c:varyColors val="0"/>
        <c:ser>
          <c:idx val="0"/>
          <c:order val="0"/>
          <c:tx>
            <c:strRef>
              <c:f>'FIRM 10'!$A$99</c:f>
              <c:strCache>
                <c:ptCount val="1"/>
                <c:pt idx="0">
                  <c:v>Inventory Turnover</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numRef>
              <c:extLst>
                <c:ext xmlns:c15="http://schemas.microsoft.com/office/drawing/2012/chart" uri="{02D57815-91ED-43cb-92C2-25804820EDAC}">
                  <c15:fullRef>
                    <c15:sqref>'FIRM 10'!$B$93:$J$93</c15:sqref>
                  </c15:fullRef>
                </c:ext>
              </c:extLst>
              <c:f>'FIRM 10'!$H$93:$J$93</c:f>
              <c:numCache>
                <c:formatCode>General</c:formatCode>
                <c:ptCount val="3"/>
                <c:pt idx="0">
                  <c:v>2019</c:v>
                </c:pt>
                <c:pt idx="1">
                  <c:v>2020</c:v>
                </c:pt>
                <c:pt idx="2">
                  <c:v>2021</c:v>
                </c:pt>
              </c:numCache>
            </c:numRef>
          </c:cat>
          <c:val>
            <c:numRef>
              <c:extLst>
                <c:ext xmlns:c15="http://schemas.microsoft.com/office/drawing/2012/chart" uri="{02D57815-91ED-43cb-92C2-25804820EDAC}">
                  <c15:fullRef>
                    <c15:sqref>'FIRM 10'!$B$99:$J$99</c15:sqref>
                  </c15:fullRef>
                </c:ext>
              </c:extLst>
              <c:f>'FIRM 10'!$H$99:$J$99</c:f>
              <c:numCache>
                <c:formatCode>General</c:formatCode>
                <c:ptCount val="3"/>
                <c:pt idx="0" formatCode="0.00">
                  <c:v>2.8175690562606603</c:v>
                </c:pt>
                <c:pt idx="1" formatCode="0.00">
                  <c:v>2.6500086943916803</c:v>
                </c:pt>
                <c:pt idx="2" formatCode="0.00">
                  <c:v>-2.8971681628072914</c:v>
                </c:pt>
              </c:numCache>
            </c:numRef>
          </c:val>
          <c:smooth val="0"/>
          <c:extLst xmlns:c16r2="http://schemas.microsoft.com/office/drawing/2015/06/chart">
            <c:ext xmlns:c16="http://schemas.microsoft.com/office/drawing/2014/chart" uri="{C3380CC4-5D6E-409C-BE32-E72D297353CC}">
              <c16:uniqueId val="{00000000-0A63-6244-8CE0-4E8350DF7C25}"/>
            </c:ext>
          </c:extLst>
        </c:ser>
        <c:ser>
          <c:idx val="1"/>
          <c:order val="1"/>
          <c:tx>
            <c:strRef>
              <c:f>'FIRM 10'!$A$100</c:f>
              <c:strCache>
                <c:ptCount val="1"/>
                <c:pt idx="0">
                  <c:v>Number of days sales</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numRef>
              <c:extLst>
                <c:ext xmlns:c15="http://schemas.microsoft.com/office/drawing/2012/chart" uri="{02D57815-91ED-43cb-92C2-25804820EDAC}">
                  <c15:fullRef>
                    <c15:sqref>'FIRM 10'!$B$93:$J$93</c15:sqref>
                  </c15:fullRef>
                </c:ext>
              </c:extLst>
              <c:f>'FIRM 10'!$H$93:$J$93</c:f>
              <c:numCache>
                <c:formatCode>General</c:formatCode>
                <c:ptCount val="3"/>
                <c:pt idx="0">
                  <c:v>2019</c:v>
                </c:pt>
                <c:pt idx="1">
                  <c:v>2020</c:v>
                </c:pt>
                <c:pt idx="2">
                  <c:v>2021</c:v>
                </c:pt>
              </c:numCache>
            </c:numRef>
          </c:cat>
          <c:val>
            <c:numRef>
              <c:extLst>
                <c:ext xmlns:c15="http://schemas.microsoft.com/office/drawing/2012/chart" uri="{02D57815-91ED-43cb-92C2-25804820EDAC}">
                  <c15:fullRef>
                    <c15:sqref>'FIRM 10'!$B$100:$J$100</c15:sqref>
                  </c15:fullRef>
                </c:ext>
              </c:extLst>
              <c:f>'FIRM 10'!$H$100:$J$100</c:f>
              <c:numCache>
                <c:formatCode>General</c:formatCode>
                <c:ptCount val="3"/>
                <c:pt idx="0" formatCode="0.00">
                  <c:v>43.067484261819395</c:v>
                </c:pt>
                <c:pt idx="1" formatCode="0.00">
                  <c:v>48.064812907858347</c:v>
                </c:pt>
                <c:pt idx="2" formatCode="0.00">
                  <c:v>45.035144489324537</c:v>
                </c:pt>
              </c:numCache>
            </c:numRef>
          </c:val>
          <c:smooth val="0"/>
          <c:extLst xmlns:c16r2="http://schemas.microsoft.com/office/drawing/2015/06/chart">
            <c:ext xmlns:c16="http://schemas.microsoft.com/office/drawing/2014/chart" uri="{C3380CC4-5D6E-409C-BE32-E72D297353CC}">
              <c16:uniqueId val="{00000001-0A63-6244-8CE0-4E8350DF7C25}"/>
            </c:ext>
          </c:extLst>
        </c:ser>
        <c:ser>
          <c:idx val="2"/>
          <c:order val="2"/>
          <c:tx>
            <c:strRef>
              <c:f>'FIRM 10'!$A$101</c:f>
              <c:strCache>
                <c:ptCount val="1"/>
                <c:pt idx="0">
                  <c:v>Fixed Asset Turnover</c:v>
                </c:pt>
              </c:strCache>
            </c:strRef>
          </c:tx>
          <c:spPr>
            <a:ln w="34925" cap="rnd">
              <a:solidFill>
                <a:schemeClr val="accent3"/>
              </a:solidFill>
              <a:round/>
            </a:ln>
            <a:effectLst>
              <a:outerShdw blurRad="57150" dist="19050" dir="5400000" algn="ctr" rotWithShape="0">
                <a:srgbClr val="000000">
                  <a:alpha val="63000"/>
                </a:srgbClr>
              </a:outerShd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numRef>
              <c:extLst>
                <c:ext xmlns:c15="http://schemas.microsoft.com/office/drawing/2012/chart" uri="{02D57815-91ED-43cb-92C2-25804820EDAC}">
                  <c15:fullRef>
                    <c15:sqref>'FIRM 10'!$B$93:$J$93</c15:sqref>
                  </c15:fullRef>
                </c:ext>
              </c:extLst>
              <c:f>'FIRM 10'!$H$93:$J$93</c:f>
              <c:numCache>
                <c:formatCode>General</c:formatCode>
                <c:ptCount val="3"/>
                <c:pt idx="0">
                  <c:v>2019</c:v>
                </c:pt>
                <c:pt idx="1">
                  <c:v>2020</c:v>
                </c:pt>
                <c:pt idx="2">
                  <c:v>2021</c:v>
                </c:pt>
              </c:numCache>
            </c:numRef>
          </c:cat>
          <c:val>
            <c:numRef>
              <c:extLst>
                <c:ext xmlns:c15="http://schemas.microsoft.com/office/drawing/2012/chart" uri="{02D57815-91ED-43cb-92C2-25804820EDAC}">
                  <c15:fullRef>
                    <c15:sqref>'FIRM 10'!$B$101:$J$101</c15:sqref>
                  </c15:fullRef>
                </c:ext>
              </c:extLst>
              <c:f>'FIRM 10'!$H$101:$J$101</c:f>
              <c:numCache>
                <c:formatCode>General</c:formatCode>
                <c:ptCount val="3"/>
                <c:pt idx="0" formatCode="0.00">
                  <c:v>2.0178996704019063</c:v>
                </c:pt>
                <c:pt idx="1" formatCode="0.00">
                  <c:v>1.7159040949644764</c:v>
                </c:pt>
                <c:pt idx="2" formatCode="0.00">
                  <c:v>2.6494062415799866</c:v>
                </c:pt>
              </c:numCache>
            </c:numRef>
          </c:val>
          <c:smooth val="0"/>
          <c:extLst xmlns:c16r2="http://schemas.microsoft.com/office/drawing/2015/06/chart">
            <c:ext xmlns:c16="http://schemas.microsoft.com/office/drawing/2014/chart" uri="{C3380CC4-5D6E-409C-BE32-E72D297353CC}">
              <c16:uniqueId val="{00000002-0A63-6244-8CE0-4E8350DF7C25}"/>
            </c:ext>
          </c:extLst>
        </c:ser>
        <c:ser>
          <c:idx val="3"/>
          <c:order val="3"/>
          <c:tx>
            <c:strRef>
              <c:f>'FIRM 10'!$A$102</c:f>
              <c:strCache>
                <c:ptCount val="1"/>
                <c:pt idx="0">
                  <c:v>Total Asset Turnover</c:v>
                </c:pt>
              </c:strCache>
            </c:strRef>
          </c:tx>
          <c:spPr>
            <a:ln w="34925" cap="rnd">
              <a:solidFill>
                <a:schemeClr val="accent4"/>
              </a:solidFill>
              <a:round/>
            </a:ln>
            <a:effectLst>
              <a:outerShdw blurRad="57150" dist="19050" dir="5400000" algn="ctr" rotWithShape="0">
                <a:srgbClr val="000000">
                  <a:alpha val="63000"/>
                </a:srgbClr>
              </a:outerShd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numRef>
              <c:extLst>
                <c:ext xmlns:c15="http://schemas.microsoft.com/office/drawing/2012/chart" uri="{02D57815-91ED-43cb-92C2-25804820EDAC}">
                  <c15:fullRef>
                    <c15:sqref>'FIRM 10'!$B$93:$J$93</c15:sqref>
                  </c15:fullRef>
                </c:ext>
              </c:extLst>
              <c:f>'FIRM 10'!$H$93:$J$93</c:f>
              <c:numCache>
                <c:formatCode>General</c:formatCode>
                <c:ptCount val="3"/>
                <c:pt idx="0">
                  <c:v>2019</c:v>
                </c:pt>
                <c:pt idx="1">
                  <c:v>2020</c:v>
                </c:pt>
                <c:pt idx="2">
                  <c:v>2021</c:v>
                </c:pt>
              </c:numCache>
            </c:numRef>
          </c:cat>
          <c:val>
            <c:numRef>
              <c:extLst>
                <c:ext xmlns:c15="http://schemas.microsoft.com/office/drawing/2012/chart" uri="{02D57815-91ED-43cb-92C2-25804820EDAC}">
                  <c15:fullRef>
                    <c15:sqref>'FIRM 10'!$B$102:$J$102</c15:sqref>
                  </c15:fullRef>
                </c:ext>
              </c:extLst>
              <c:f>'FIRM 10'!$H$102:$J$102</c:f>
              <c:numCache>
                <c:formatCode>General</c:formatCode>
                <c:ptCount val="3"/>
                <c:pt idx="0" formatCode="0.00">
                  <c:v>0.84058022363353679</c:v>
                </c:pt>
                <c:pt idx="1" formatCode="0.00">
                  <c:v>0.74072485114265418</c:v>
                </c:pt>
                <c:pt idx="2" formatCode="0.00">
                  <c:v>0.99290572782448949</c:v>
                </c:pt>
              </c:numCache>
            </c:numRef>
          </c:val>
          <c:smooth val="0"/>
          <c:extLst xmlns:c16r2="http://schemas.microsoft.com/office/drawing/2015/06/chart">
            <c:ext xmlns:c16="http://schemas.microsoft.com/office/drawing/2014/chart" uri="{C3380CC4-5D6E-409C-BE32-E72D297353CC}">
              <c16:uniqueId val="{00000003-0A63-6244-8CE0-4E8350DF7C25}"/>
            </c:ext>
          </c:extLst>
        </c:ser>
        <c:dLbls>
          <c:dLblPos val="ctr"/>
          <c:showLegendKey val="0"/>
          <c:showVal val="1"/>
          <c:showCatName val="0"/>
          <c:showSerName val="0"/>
          <c:showPercent val="0"/>
          <c:showBubbleSize val="0"/>
        </c:dLbls>
        <c:smooth val="0"/>
        <c:axId val="396334160"/>
        <c:axId val="396340040"/>
      </c:lineChart>
      <c:catAx>
        <c:axId val="396334160"/>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96340040"/>
        <c:crosses val="autoZero"/>
        <c:auto val="1"/>
        <c:lblAlgn val="ctr"/>
        <c:lblOffset val="100"/>
        <c:noMultiLvlLbl val="0"/>
      </c:catAx>
      <c:valAx>
        <c:axId val="39634004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963341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4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Debt Management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lineChart>
        <c:grouping val="stacked"/>
        <c:varyColors val="0"/>
        <c:ser>
          <c:idx val="0"/>
          <c:order val="0"/>
          <c:tx>
            <c:strRef>
              <c:f>'FIRM 10'!$A$104</c:f>
              <c:strCache>
                <c:ptCount val="1"/>
                <c:pt idx="0">
                  <c:v>Total Debt to Total Capital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numRef>
              <c:f>'FIRM 10'!$G$93:$J$93</c:f>
              <c:numCache>
                <c:formatCode>General</c:formatCode>
                <c:ptCount val="4"/>
                <c:pt idx="1">
                  <c:v>2019</c:v>
                </c:pt>
                <c:pt idx="2">
                  <c:v>2020</c:v>
                </c:pt>
                <c:pt idx="3">
                  <c:v>2021</c:v>
                </c:pt>
              </c:numCache>
            </c:numRef>
          </c:cat>
          <c:val>
            <c:numRef>
              <c:f>'FIRM 10'!$G$104:$J$104</c:f>
              <c:numCache>
                <c:formatCode>0.00</c:formatCode>
                <c:ptCount val="4"/>
                <c:pt idx="1">
                  <c:v>0.33271280829591376</c:v>
                </c:pt>
                <c:pt idx="2">
                  <c:v>0.33951801637047019</c:v>
                </c:pt>
                <c:pt idx="3">
                  <c:v>0.31733364350544457</c:v>
                </c:pt>
              </c:numCache>
            </c:numRef>
          </c:val>
          <c:smooth val="0"/>
          <c:extLst xmlns:c16r2="http://schemas.microsoft.com/office/drawing/2015/06/chart">
            <c:ext xmlns:c16="http://schemas.microsoft.com/office/drawing/2014/chart" uri="{C3380CC4-5D6E-409C-BE32-E72D297353CC}">
              <c16:uniqueId val="{00000000-B00F-7044-A105-E05F5BB7FD28}"/>
            </c:ext>
          </c:extLst>
        </c:ser>
        <c:ser>
          <c:idx val="1"/>
          <c:order val="1"/>
          <c:tx>
            <c:strRef>
              <c:f>'FIRM 10'!$A$105</c:f>
              <c:strCache>
                <c:ptCount val="1"/>
                <c:pt idx="0">
                  <c:v>Time Interest Earned</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numRef>
              <c:f>'FIRM 10'!$G$93:$J$93</c:f>
              <c:numCache>
                <c:formatCode>General</c:formatCode>
                <c:ptCount val="4"/>
                <c:pt idx="1">
                  <c:v>2019</c:v>
                </c:pt>
                <c:pt idx="2">
                  <c:v>2020</c:v>
                </c:pt>
                <c:pt idx="3">
                  <c:v>2021</c:v>
                </c:pt>
              </c:numCache>
            </c:numRef>
          </c:cat>
          <c:val>
            <c:numRef>
              <c:f>'FIRM 10'!$G$105:$J$105</c:f>
              <c:numCache>
                <c:formatCode>0.00</c:formatCode>
                <c:ptCount val="4"/>
                <c:pt idx="1">
                  <c:v>-1.4296141065787855</c:v>
                </c:pt>
                <c:pt idx="2">
                  <c:v>-0.47713258388842678</c:v>
                </c:pt>
                <c:pt idx="3">
                  <c:v>-2.569900088880424</c:v>
                </c:pt>
              </c:numCache>
            </c:numRef>
          </c:val>
          <c:smooth val="0"/>
          <c:extLst xmlns:c16r2="http://schemas.microsoft.com/office/drawing/2015/06/chart">
            <c:ext xmlns:c16="http://schemas.microsoft.com/office/drawing/2014/chart" uri="{C3380CC4-5D6E-409C-BE32-E72D297353CC}">
              <c16:uniqueId val="{00000001-B00F-7044-A105-E05F5BB7FD28}"/>
            </c:ext>
          </c:extLst>
        </c:ser>
        <c:dLbls>
          <c:dLblPos val="ctr"/>
          <c:showLegendKey val="0"/>
          <c:showVal val="1"/>
          <c:showCatName val="0"/>
          <c:showSerName val="0"/>
          <c:showPercent val="0"/>
          <c:showBubbleSize val="0"/>
        </c:dLbls>
        <c:smooth val="0"/>
        <c:axId val="396328672"/>
        <c:axId val="396336120"/>
        <c:extLst xmlns:c16r2="http://schemas.microsoft.com/office/drawing/2015/06/chart">
          <c:ext xmlns:c15="http://schemas.microsoft.com/office/drawing/2012/chart" uri="{02D57815-91ED-43cb-92C2-25804820EDAC}">
            <c15:filteredLineSeries>
              <c15:ser>
                <c:idx val="2"/>
                <c:order val="2"/>
                <c:tx>
                  <c:strRef>
                    <c:extLst xmlns:c16r2="http://schemas.microsoft.com/office/drawing/2015/06/chart">
                      <c:ext uri="{02D57815-91ED-43cb-92C2-25804820EDAC}">
                        <c15:formulaRef>
                          <c15:sqref>'FIRM 10'!$A$103</c15:sqref>
                        </c15:formulaRef>
                      </c:ext>
                    </c:extLst>
                    <c:strCache>
                      <c:ptCount val="1"/>
                      <c:pt idx="0">
                        <c:v>Debt Management</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xmlns:c16r2="http://schemas.microsoft.com/office/drawing/2015/06/chart">
                    <c:ext uri="{CE6537A1-D6FC-4f65-9D91-7224C49458BB}">
                      <c15:showLeaderLines val="1"/>
                      <c15:leaderLines>
                        <c:spPr>
                          <a:ln w="9525">
                            <a:solidFill>
                              <a:schemeClr val="lt1">
                                <a:lumMod val="95000"/>
                                <a:alpha val="54000"/>
                              </a:schemeClr>
                            </a:solidFill>
                          </a:ln>
                          <a:effectLst/>
                        </c:spPr>
                      </c15:leaderLines>
                    </c:ext>
                  </c:extLst>
                </c:dLbls>
                <c:cat>
                  <c:numRef>
                    <c:extLst xmlns:c16r2="http://schemas.microsoft.com/office/drawing/2015/06/chart">
                      <c:ext uri="{02D57815-91ED-43cb-92C2-25804820EDAC}">
                        <c15:formulaRef>
                          <c15:sqref>'FIRM 10'!$G$93:$J$93</c15:sqref>
                        </c15:formulaRef>
                      </c:ext>
                    </c:extLst>
                    <c:numCache>
                      <c:formatCode>General</c:formatCode>
                      <c:ptCount val="4"/>
                      <c:pt idx="1">
                        <c:v>2019</c:v>
                      </c:pt>
                      <c:pt idx="2">
                        <c:v>2020</c:v>
                      </c:pt>
                      <c:pt idx="3">
                        <c:v>2021</c:v>
                      </c:pt>
                    </c:numCache>
                  </c:numRef>
                </c:cat>
                <c:val>
                  <c:numRef>
                    <c:extLst xmlns:c16r2="http://schemas.microsoft.com/office/drawing/2015/06/chart">
                      <c:ext uri="{02D57815-91ED-43cb-92C2-25804820EDAC}">
                        <c15:formulaRef>
                          <c15:sqref>'FIRM 10'!$B$103:$F$103</c15:sqref>
                        </c15:formulaRef>
                      </c:ext>
                    </c:extLst>
                    <c:numCache>
                      <c:formatCode>General</c:formatCode>
                      <c:ptCount val="5"/>
                    </c:numCache>
                  </c:numRef>
                </c:val>
                <c:smooth val="0"/>
                <c:extLst xmlns:c16r2="http://schemas.microsoft.com/office/drawing/2015/06/chart">
                  <c:ext xmlns:c16="http://schemas.microsoft.com/office/drawing/2014/chart" uri="{C3380CC4-5D6E-409C-BE32-E72D297353CC}">
                    <c16:uniqueId val="{00000002-B00F-7044-A105-E05F5BB7FD28}"/>
                  </c:ext>
                </c:extLst>
              </c15:ser>
            </c15:filteredLineSeries>
          </c:ext>
        </c:extLst>
      </c:lineChart>
      <c:catAx>
        <c:axId val="396328672"/>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96336120"/>
        <c:crosses val="autoZero"/>
        <c:auto val="1"/>
        <c:lblAlgn val="ctr"/>
        <c:lblOffset val="100"/>
        <c:noMultiLvlLbl val="0"/>
      </c:catAx>
      <c:valAx>
        <c:axId val="39633612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963286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4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Profitability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lineChart>
        <c:grouping val="stacked"/>
        <c:varyColors val="0"/>
        <c:ser>
          <c:idx val="0"/>
          <c:order val="0"/>
          <c:tx>
            <c:strRef>
              <c:f>'FIRM 10'!$A$107</c:f>
              <c:strCache>
                <c:ptCount val="1"/>
                <c:pt idx="0">
                  <c:v>Operating Margin</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numRef>
              <c:extLst>
                <c:ext xmlns:c15="http://schemas.microsoft.com/office/drawing/2012/chart" uri="{02D57815-91ED-43cb-92C2-25804820EDAC}">
                  <c15:fullRef>
                    <c15:sqref>'FIRM 10'!$B$93:$J$93</c15:sqref>
                  </c15:fullRef>
                </c:ext>
              </c:extLst>
              <c:f>'FIRM 10'!$H$93:$J$93</c:f>
              <c:numCache>
                <c:formatCode>General</c:formatCode>
                <c:ptCount val="3"/>
                <c:pt idx="0">
                  <c:v>2019</c:v>
                </c:pt>
                <c:pt idx="1">
                  <c:v>2020</c:v>
                </c:pt>
                <c:pt idx="2">
                  <c:v>2021</c:v>
                </c:pt>
              </c:numCache>
            </c:numRef>
          </c:cat>
          <c:val>
            <c:numRef>
              <c:extLst>
                <c:ext xmlns:c15="http://schemas.microsoft.com/office/drawing/2012/chart" uri="{02D57815-91ED-43cb-92C2-25804820EDAC}">
                  <c15:fullRef>
                    <c15:sqref>'FIRM 10'!$B$107:$J$107</c15:sqref>
                  </c15:fullRef>
                </c:ext>
              </c:extLst>
              <c:f>'FIRM 10'!$H$107:$J$107</c:f>
              <c:numCache>
                <c:formatCode>General</c:formatCode>
                <c:ptCount val="3"/>
                <c:pt idx="0" formatCode="0.00">
                  <c:v>7.9758488280212189E-2</c:v>
                </c:pt>
                <c:pt idx="1" formatCode="0.00">
                  <c:v>4.6056783195374776E-2</c:v>
                </c:pt>
                <c:pt idx="2" formatCode="0.00">
                  <c:v>9.3033442692652429E-2</c:v>
                </c:pt>
              </c:numCache>
            </c:numRef>
          </c:val>
          <c:smooth val="0"/>
          <c:extLst xmlns:c16r2="http://schemas.microsoft.com/office/drawing/2015/06/chart">
            <c:ext xmlns:c16="http://schemas.microsoft.com/office/drawing/2014/chart" uri="{C3380CC4-5D6E-409C-BE32-E72D297353CC}">
              <c16:uniqueId val="{00000000-5B35-5D47-A071-1832046AAA29}"/>
            </c:ext>
          </c:extLst>
        </c:ser>
        <c:ser>
          <c:idx val="1"/>
          <c:order val="1"/>
          <c:tx>
            <c:strRef>
              <c:f>'FIRM 10'!$A$108</c:f>
              <c:strCache>
                <c:ptCount val="1"/>
                <c:pt idx="0">
                  <c:v>Profit Margin</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numRef>
              <c:extLst>
                <c:ext xmlns:c15="http://schemas.microsoft.com/office/drawing/2012/chart" uri="{02D57815-91ED-43cb-92C2-25804820EDAC}">
                  <c15:fullRef>
                    <c15:sqref>'FIRM 10'!$B$93:$J$93</c15:sqref>
                  </c15:fullRef>
                </c:ext>
              </c:extLst>
              <c:f>'FIRM 10'!$H$93:$J$93</c:f>
              <c:numCache>
                <c:formatCode>General</c:formatCode>
                <c:ptCount val="3"/>
                <c:pt idx="0">
                  <c:v>2019</c:v>
                </c:pt>
                <c:pt idx="1">
                  <c:v>2020</c:v>
                </c:pt>
                <c:pt idx="2">
                  <c:v>2021</c:v>
                </c:pt>
              </c:numCache>
            </c:numRef>
          </c:cat>
          <c:val>
            <c:numRef>
              <c:extLst>
                <c:ext xmlns:c15="http://schemas.microsoft.com/office/drawing/2012/chart" uri="{02D57815-91ED-43cb-92C2-25804820EDAC}">
                  <c15:fullRef>
                    <c15:sqref>'FIRM 10'!$B$108:$J$108</c15:sqref>
                  </c15:fullRef>
                </c:ext>
              </c:extLst>
              <c:f>'FIRM 10'!$H$108:$J$108</c:f>
              <c:numCache>
                <c:formatCode>General</c:formatCode>
                <c:ptCount val="3"/>
                <c:pt idx="0" formatCode="0.00">
                  <c:v>1.1717785197842286E-2</c:v>
                </c:pt>
                <c:pt idx="1" formatCode="0.00">
                  <c:v>-3.7766191485124938E-2</c:v>
                </c:pt>
                <c:pt idx="2" formatCode="0.00">
                  <c:v>4.1128680103881779E-2</c:v>
                </c:pt>
              </c:numCache>
            </c:numRef>
          </c:val>
          <c:smooth val="0"/>
          <c:extLst xmlns:c16r2="http://schemas.microsoft.com/office/drawing/2015/06/chart">
            <c:ext xmlns:c16="http://schemas.microsoft.com/office/drawing/2014/chart" uri="{C3380CC4-5D6E-409C-BE32-E72D297353CC}">
              <c16:uniqueId val="{00000001-5B35-5D47-A071-1832046AAA29}"/>
            </c:ext>
          </c:extLst>
        </c:ser>
        <c:ser>
          <c:idx val="2"/>
          <c:order val="2"/>
          <c:tx>
            <c:strRef>
              <c:f>'FIRM 10'!$A$109</c:f>
              <c:strCache>
                <c:ptCount val="1"/>
                <c:pt idx="0">
                  <c:v>Return on Asset</c:v>
                </c:pt>
              </c:strCache>
            </c:strRef>
          </c:tx>
          <c:spPr>
            <a:ln w="34925" cap="rnd">
              <a:solidFill>
                <a:schemeClr val="accent3"/>
              </a:solidFill>
              <a:round/>
            </a:ln>
            <a:effectLst>
              <a:outerShdw blurRad="57150" dist="19050" dir="5400000" algn="ctr" rotWithShape="0">
                <a:srgbClr val="000000">
                  <a:alpha val="63000"/>
                </a:srgbClr>
              </a:outerShd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numRef>
              <c:extLst>
                <c:ext xmlns:c15="http://schemas.microsoft.com/office/drawing/2012/chart" uri="{02D57815-91ED-43cb-92C2-25804820EDAC}">
                  <c15:fullRef>
                    <c15:sqref>'FIRM 10'!$B$93:$J$93</c15:sqref>
                  </c15:fullRef>
                </c:ext>
              </c:extLst>
              <c:f>'FIRM 10'!$H$93:$J$93</c:f>
              <c:numCache>
                <c:formatCode>General</c:formatCode>
                <c:ptCount val="3"/>
                <c:pt idx="0">
                  <c:v>2019</c:v>
                </c:pt>
                <c:pt idx="1">
                  <c:v>2020</c:v>
                </c:pt>
                <c:pt idx="2">
                  <c:v>2021</c:v>
                </c:pt>
              </c:numCache>
            </c:numRef>
          </c:cat>
          <c:val>
            <c:numRef>
              <c:extLst>
                <c:ext xmlns:c15="http://schemas.microsoft.com/office/drawing/2012/chart" uri="{02D57815-91ED-43cb-92C2-25804820EDAC}">
                  <c15:fullRef>
                    <c15:sqref>'FIRM 10'!$B$109:$J$109</c15:sqref>
                  </c15:fullRef>
                </c:ext>
              </c:extLst>
              <c:f>'FIRM 10'!$H$109:$J$109</c:f>
              <c:numCache>
                <c:formatCode>General</c:formatCode>
                <c:ptCount val="3"/>
                <c:pt idx="0" formatCode="0.00">
                  <c:v>9.8497385020920158E-3</c:v>
                </c:pt>
                <c:pt idx="1" formatCode="0.00">
                  <c:v>-2.7974356566044141E-2</c:v>
                </c:pt>
                <c:pt idx="2" formatCode="0.00">
                  <c:v>4.0836902053005338E-2</c:v>
                </c:pt>
              </c:numCache>
            </c:numRef>
          </c:val>
          <c:smooth val="0"/>
          <c:extLst xmlns:c16r2="http://schemas.microsoft.com/office/drawing/2015/06/chart">
            <c:ext xmlns:c16="http://schemas.microsoft.com/office/drawing/2014/chart" uri="{C3380CC4-5D6E-409C-BE32-E72D297353CC}">
              <c16:uniqueId val="{00000002-5B35-5D47-A071-1832046AAA29}"/>
            </c:ext>
          </c:extLst>
        </c:ser>
        <c:ser>
          <c:idx val="3"/>
          <c:order val="3"/>
          <c:tx>
            <c:strRef>
              <c:f>'FIRM 10'!$A$110</c:f>
              <c:strCache>
                <c:ptCount val="1"/>
                <c:pt idx="0">
                  <c:v>Return on Capital Invested</c:v>
                </c:pt>
              </c:strCache>
            </c:strRef>
          </c:tx>
          <c:spPr>
            <a:ln w="34925" cap="rnd">
              <a:solidFill>
                <a:schemeClr val="accent4"/>
              </a:solidFill>
              <a:round/>
            </a:ln>
            <a:effectLst>
              <a:outerShdw blurRad="57150" dist="19050" dir="5400000" algn="ctr" rotWithShape="0">
                <a:srgbClr val="000000">
                  <a:alpha val="63000"/>
                </a:srgbClr>
              </a:outerShd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numRef>
              <c:extLst>
                <c:ext xmlns:c15="http://schemas.microsoft.com/office/drawing/2012/chart" uri="{02D57815-91ED-43cb-92C2-25804820EDAC}">
                  <c15:fullRef>
                    <c15:sqref>'FIRM 10'!$B$93:$J$93</c15:sqref>
                  </c15:fullRef>
                </c:ext>
              </c:extLst>
              <c:f>'FIRM 10'!$H$93:$J$93</c:f>
              <c:numCache>
                <c:formatCode>General</c:formatCode>
                <c:ptCount val="3"/>
                <c:pt idx="0">
                  <c:v>2019</c:v>
                </c:pt>
                <c:pt idx="1">
                  <c:v>2020</c:v>
                </c:pt>
                <c:pt idx="2">
                  <c:v>2021</c:v>
                </c:pt>
              </c:numCache>
            </c:numRef>
          </c:cat>
          <c:val>
            <c:numRef>
              <c:extLst>
                <c:ext xmlns:c15="http://schemas.microsoft.com/office/drawing/2012/chart" uri="{02D57815-91ED-43cb-92C2-25804820EDAC}">
                  <c15:fullRef>
                    <c15:sqref>'FIRM 10'!$B$110:$J$110</c15:sqref>
                  </c15:fullRef>
                </c:ext>
              </c:extLst>
              <c:f>'FIRM 10'!$H$110:$J$110</c:f>
              <c:numCache>
                <c:formatCode>General</c:formatCode>
                <c:ptCount val="3"/>
                <c:pt idx="0" formatCode="0.00">
                  <c:v>0.28338356691341532</c:v>
                </c:pt>
                <c:pt idx="1" formatCode="0.00">
                  <c:v>0.11376811559073363</c:v>
                </c:pt>
                <c:pt idx="2" formatCode="0.00">
                  <c:v>0.31605354824907578</c:v>
                </c:pt>
              </c:numCache>
            </c:numRef>
          </c:val>
          <c:smooth val="0"/>
          <c:extLst xmlns:c16r2="http://schemas.microsoft.com/office/drawing/2015/06/chart">
            <c:ext xmlns:c16="http://schemas.microsoft.com/office/drawing/2014/chart" uri="{C3380CC4-5D6E-409C-BE32-E72D297353CC}">
              <c16:uniqueId val="{00000003-5B35-5D47-A071-1832046AAA29}"/>
            </c:ext>
          </c:extLst>
        </c:ser>
        <c:ser>
          <c:idx val="4"/>
          <c:order val="4"/>
          <c:tx>
            <c:strRef>
              <c:f>'FIRM 10'!$A$111</c:f>
              <c:strCache>
                <c:ptCount val="1"/>
                <c:pt idx="0">
                  <c:v>Return on Common Equity</c:v>
                </c:pt>
              </c:strCache>
            </c:strRef>
          </c:tx>
          <c:spPr>
            <a:ln w="34925" cap="rnd">
              <a:solidFill>
                <a:schemeClr val="accent5"/>
              </a:solidFill>
              <a:round/>
            </a:ln>
            <a:effectLst>
              <a:outerShdw blurRad="57150" dist="19050" dir="5400000" algn="ctr" rotWithShape="0">
                <a:srgbClr val="000000">
                  <a:alpha val="63000"/>
                </a:srgbClr>
              </a:outerShd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numRef>
              <c:extLst>
                <c:ext xmlns:c15="http://schemas.microsoft.com/office/drawing/2012/chart" uri="{02D57815-91ED-43cb-92C2-25804820EDAC}">
                  <c15:fullRef>
                    <c15:sqref>'FIRM 10'!$B$93:$J$93</c15:sqref>
                  </c15:fullRef>
                </c:ext>
              </c:extLst>
              <c:f>'FIRM 10'!$H$93:$J$93</c:f>
              <c:numCache>
                <c:formatCode>General</c:formatCode>
                <c:ptCount val="3"/>
                <c:pt idx="0">
                  <c:v>2019</c:v>
                </c:pt>
                <c:pt idx="1">
                  <c:v>2020</c:v>
                </c:pt>
                <c:pt idx="2">
                  <c:v>2021</c:v>
                </c:pt>
              </c:numCache>
            </c:numRef>
          </c:cat>
          <c:val>
            <c:numRef>
              <c:extLst>
                <c:ext xmlns:c15="http://schemas.microsoft.com/office/drawing/2012/chart" uri="{02D57815-91ED-43cb-92C2-25804820EDAC}">
                  <c15:fullRef>
                    <c15:sqref>'FIRM 10'!$B$111:$J$111</c15:sqref>
                  </c15:fullRef>
                </c:ext>
              </c:extLst>
              <c:f>'FIRM 10'!$H$111:$J$111</c:f>
              <c:numCache>
                <c:formatCode>General</c:formatCode>
                <c:ptCount val="3"/>
                <c:pt idx="0">
                  <c:v>3.6780610048784988E-2</c:v>
                </c:pt>
                <c:pt idx="1">
                  <c:v>-0.11240971183949042</c:v>
                </c:pt>
                <c:pt idx="2">
                  <c:v>0.16288928110728848</c:v>
                </c:pt>
              </c:numCache>
            </c:numRef>
          </c:val>
          <c:smooth val="0"/>
          <c:extLst xmlns:c16r2="http://schemas.microsoft.com/office/drawing/2015/06/chart">
            <c:ext xmlns:c16="http://schemas.microsoft.com/office/drawing/2014/chart" uri="{C3380CC4-5D6E-409C-BE32-E72D297353CC}">
              <c16:uniqueId val="{00000004-5B35-5D47-A071-1832046AAA29}"/>
            </c:ext>
          </c:extLst>
        </c:ser>
        <c:ser>
          <c:idx val="5"/>
          <c:order val="5"/>
          <c:tx>
            <c:strRef>
              <c:f>'FIRM 10'!$A$112</c:f>
              <c:strCache>
                <c:ptCount val="1"/>
                <c:pt idx="0">
                  <c:v>Basic Earning Power</c:v>
                </c:pt>
              </c:strCache>
            </c:strRef>
          </c:tx>
          <c:spPr>
            <a:ln w="34925" cap="rnd">
              <a:solidFill>
                <a:schemeClr val="accent6"/>
              </a:solidFill>
              <a:round/>
            </a:ln>
            <a:effectLst>
              <a:outerShdw blurRad="57150" dist="19050" dir="5400000" algn="ctr" rotWithShape="0">
                <a:srgbClr val="000000">
                  <a:alpha val="63000"/>
                </a:srgbClr>
              </a:outerShd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numRef>
              <c:extLst>
                <c:ext xmlns:c15="http://schemas.microsoft.com/office/drawing/2012/chart" uri="{02D57815-91ED-43cb-92C2-25804820EDAC}">
                  <c15:fullRef>
                    <c15:sqref>'FIRM 10'!$B$93:$J$93</c15:sqref>
                  </c15:fullRef>
                </c:ext>
              </c:extLst>
              <c:f>'FIRM 10'!$H$93:$J$93</c:f>
              <c:numCache>
                <c:formatCode>General</c:formatCode>
                <c:ptCount val="3"/>
                <c:pt idx="0">
                  <c:v>2019</c:v>
                </c:pt>
                <c:pt idx="1">
                  <c:v>2020</c:v>
                </c:pt>
                <c:pt idx="2">
                  <c:v>2021</c:v>
                </c:pt>
              </c:numCache>
            </c:numRef>
          </c:cat>
          <c:val>
            <c:numRef>
              <c:extLst>
                <c:ext xmlns:c15="http://schemas.microsoft.com/office/drawing/2012/chart" uri="{02D57815-91ED-43cb-92C2-25804820EDAC}">
                  <c15:fullRef>
                    <c15:sqref>'FIRM 10'!$B$112:$J$112</c15:sqref>
                  </c15:fullRef>
                </c:ext>
              </c:extLst>
              <c:f>'FIRM 10'!$H$112:$J$112</c:f>
              <c:numCache>
                <c:formatCode>General</c:formatCode>
                <c:ptCount val="3"/>
                <c:pt idx="0">
                  <c:v>6.7043407915253581E-2</c:v>
                </c:pt>
                <c:pt idx="1">
                  <c:v>3.411540387650347E-2</c:v>
                </c:pt>
                <c:pt idx="2">
                  <c:v>9.2373438128766E-2</c:v>
                </c:pt>
              </c:numCache>
            </c:numRef>
          </c:val>
          <c:smooth val="0"/>
          <c:extLst xmlns:c16r2="http://schemas.microsoft.com/office/drawing/2015/06/chart">
            <c:ext xmlns:c16="http://schemas.microsoft.com/office/drawing/2014/chart" uri="{C3380CC4-5D6E-409C-BE32-E72D297353CC}">
              <c16:uniqueId val="{00000005-5B35-5D47-A071-1832046AAA29}"/>
            </c:ext>
          </c:extLst>
        </c:ser>
        <c:ser>
          <c:idx val="6"/>
          <c:order val="6"/>
          <c:tx>
            <c:strRef>
              <c:f>'FIRM 10'!$A$113</c:f>
              <c:strCache>
                <c:ptCount val="1"/>
                <c:pt idx="0">
                  <c:v>Book Value Per Share</c:v>
                </c:pt>
              </c:strCache>
            </c:strRef>
          </c:tx>
          <c:spPr>
            <a:ln w="34925" cap="rnd">
              <a:solidFill>
                <a:schemeClr val="accent1">
                  <a:lumMod val="60000"/>
                </a:schemeClr>
              </a:solidFill>
              <a:round/>
            </a:ln>
            <a:effectLst>
              <a:outerShdw blurRad="57150" dist="19050" dir="5400000" algn="ctr" rotWithShape="0">
                <a:srgbClr val="000000">
                  <a:alpha val="63000"/>
                </a:srgbClr>
              </a:outerShd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numRef>
              <c:extLst>
                <c:ext xmlns:c15="http://schemas.microsoft.com/office/drawing/2012/chart" uri="{02D57815-91ED-43cb-92C2-25804820EDAC}">
                  <c15:fullRef>
                    <c15:sqref>'FIRM 10'!$B$93:$J$93</c15:sqref>
                  </c15:fullRef>
                </c:ext>
              </c:extLst>
              <c:f>'FIRM 10'!$H$93:$J$93</c:f>
              <c:numCache>
                <c:formatCode>General</c:formatCode>
                <c:ptCount val="3"/>
                <c:pt idx="0">
                  <c:v>2019</c:v>
                </c:pt>
                <c:pt idx="1">
                  <c:v>2020</c:v>
                </c:pt>
                <c:pt idx="2">
                  <c:v>2021</c:v>
                </c:pt>
              </c:numCache>
            </c:numRef>
          </c:cat>
          <c:val>
            <c:numRef>
              <c:extLst>
                <c:ext xmlns:c15="http://schemas.microsoft.com/office/drawing/2012/chart" uri="{02D57815-91ED-43cb-92C2-25804820EDAC}">
                  <c15:fullRef>
                    <c15:sqref>'FIRM 10'!$B$113:$J$113</c15:sqref>
                  </c15:fullRef>
                </c:ext>
              </c:extLst>
              <c:f>'FIRM 10'!$H$113:$J$113</c:f>
              <c:numCache>
                <c:formatCode>0.00</c:formatCode>
                <c:ptCount val="3"/>
                <c:pt idx="0">
                  <c:v>27.460120934926266</c:v>
                </c:pt>
                <c:pt idx="1">
                  <c:v>24.197197515138924</c:v>
                </c:pt>
                <c:pt idx="2">
                  <c:v>28.853955079489257</c:v>
                </c:pt>
              </c:numCache>
            </c:numRef>
          </c:val>
          <c:smooth val="0"/>
          <c:extLst xmlns:c16r2="http://schemas.microsoft.com/office/drawing/2015/06/chart">
            <c:ext xmlns:c16="http://schemas.microsoft.com/office/drawing/2014/chart" uri="{C3380CC4-5D6E-409C-BE32-E72D297353CC}">
              <c16:uniqueId val="{00000006-5B35-5D47-A071-1832046AAA29}"/>
            </c:ext>
          </c:extLst>
        </c:ser>
        <c:dLbls>
          <c:dLblPos val="ctr"/>
          <c:showLegendKey val="0"/>
          <c:showVal val="1"/>
          <c:showCatName val="0"/>
          <c:showSerName val="0"/>
          <c:showPercent val="0"/>
          <c:showBubbleSize val="0"/>
        </c:dLbls>
        <c:smooth val="0"/>
        <c:axId val="396329848"/>
        <c:axId val="396338472"/>
      </c:lineChart>
      <c:catAx>
        <c:axId val="396329848"/>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96338472"/>
        <c:crosses val="autoZero"/>
        <c:auto val="1"/>
        <c:lblAlgn val="ctr"/>
        <c:lblOffset val="100"/>
        <c:noMultiLvlLbl val="0"/>
      </c:catAx>
      <c:valAx>
        <c:axId val="39633847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96329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MARKET VALUE GRAPH</a:t>
            </a:r>
            <a:r>
              <a:rPr lang="en-US" baseline="0"/>
              <a:t> </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lineChart>
        <c:grouping val="standard"/>
        <c:varyColors val="0"/>
        <c:ser>
          <c:idx val="0"/>
          <c:order val="0"/>
          <c:tx>
            <c:strRef>
              <c:f>'FIRM 01'!$A$133</c:f>
              <c:strCache>
                <c:ptCount val="1"/>
                <c:pt idx="0">
                  <c:v>Price/Earning (P/E)</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cat>
            <c:numRef>
              <c:f>'FIRM 01'!$B$132:$D$132</c:f>
              <c:numCache>
                <c:formatCode>General</c:formatCode>
                <c:ptCount val="3"/>
                <c:pt idx="0">
                  <c:v>2019</c:v>
                </c:pt>
                <c:pt idx="1">
                  <c:v>2020</c:v>
                </c:pt>
                <c:pt idx="2">
                  <c:v>2021</c:v>
                </c:pt>
              </c:numCache>
            </c:numRef>
          </c:cat>
          <c:val>
            <c:numRef>
              <c:f>'FIRM 01'!$B$133:$D$133</c:f>
              <c:numCache>
                <c:formatCode>0.00</c:formatCode>
                <c:ptCount val="3"/>
                <c:pt idx="0">
                  <c:v>4.4127134023199055</c:v>
                </c:pt>
                <c:pt idx="1">
                  <c:v>-50.037071875172913</c:v>
                </c:pt>
                <c:pt idx="2">
                  <c:v>6.1177922628919665</c:v>
                </c:pt>
              </c:numCache>
            </c:numRef>
          </c:val>
          <c:smooth val="0"/>
          <c:extLst xmlns:c16r2="http://schemas.microsoft.com/office/drawing/2015/06/chart">
            <c:ext xmlns:c16="http://schemas.microsoft.com/office/drawing/2014/chart" uri="{C3380CC4-5D6E-409C-BE32-E72D297353CC}">
              <c16:uniqueId val="{00000000-1326-47D6-83C6-C48AD2BF8152}"/>
            </c:ext>
          </c:extLst>
        </c:ser>
        <c:ser>
          <c:idx val="1"/>
          <c:order val="1"/>
          <c:tx>
            <c:strRef>
              <c:f>'FIRM 01'!$A$134</c:f>
              <c:strCache>
                <c:ptCount val="1"/>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cat>
            <c:numRef>
              <c:f>'FIRM 01'!$B$132:$D$132</c:f>
              <c:numCache>
                <c:formatCode>General</c:formatCode>
                <c:ptCount val="3"/>
                <c:pt idx="0">
                  <c:v>2019</c:v>
                </c:pt>
                <c:pt idx="1">
                  <c:v>2020</c:v>
                </c:pt>
                <c:pt idx="2">
                  <c:v>2021</c:v>
                </c:pt>
              </c:numCache>
            </c:numRef>
          </c:cat>
          <c:val>
            <c:numRef>
              <c:f>'FIRM 01'!$B$134:$D$134</c:f>
              <c:numCache>
                <c:formatCode>0.00</c:formatCode>
                <c:ptCount val="3"/>
              </c:numCache>
            </c:numRef>
          </c:val>
          <c:smooth val="0"/>
          <c:extLst xmlns:c16r2="http://schemas.microsoft.com/office/drawing/2015/06/chart">
            <c:ext xmlns:c16="http://schemas.microsoft.com/office/drawing/2014/chart" uri="{C3380CC4-5D6E-409C-BE32-E72D297353CC}">
              <c16:uniqueId val="{00000001-1326-47D6-83C6-C48AD2BF8152}"/>
            </c:ext>
          </c:extLst>
        </c:ser>
        <c:ser>
          <c:idx val="3"/>
          <c:order val="3"/>
          <c:tx>
            <c:strRef>
              <c:f>'FIRM 01'!$A$136</c:f>
              <c:strCache>
                <c:ptCount val="1"/>
                <c:pt idx="0">
                  <c:v>Market/Book(M/B)</c:v>
                </c:pt>
              </c:strCache>
            </c:strRef>
          </c:tx>
          <c:spPr>
            <a:ln w="34925" cap="rnd">
              <a:solidFill>
                <a:schemeClr val="accent4"/>
              </a:solidFill>
              <a:round/>
            </a:ln>
            <a:effectLst>
              <a:outerShdw blurRad="57150" dist="19050" dir="5400000" algn="ctr" rotWithShape="0">
                <a:srgbClr val="000000">
                  <a:alpha val="63000"/>
                </a:srgbClr>
              </a:outerShdw>
            </a:effectLst>
          </c:spPr>
          <c:marker>
            <c:symbol val="none"/>
          </c:marker>
          <c:cat>
            <c:numRef>
              <c:f>'FIRM 01'!$B$132:$D$132</c:f>
              <c:numCache>
                <c:formatCode>General</c:formatCode>
                <c:ptCount val="3"/>
                <c:pt idx="0">
                  <c:v>2019</c:v>
                </c:pt>
                <c:pt idx="1">
                  <c:v>2020</c:v>
                </c:pt>
                <c:pt idx="2">
                  <c:v>2021</c:v>
                </c:pt>
              </c:numCache>
            </c:numRef>
          </c:cat>
          <c:val>
            <c:numRef>
              <c:f>'FIRM 01'!$B$136:$D$136</c:f>
              <c:numCache>
                <c:formatCode>0.00</c:formatCode>
                <c:ptCount val="3"/>
                <c:pt idx="0">
                  <c:v>0.85802493944704616</c:v>
                </c:pt>
                <c:pt idx="1">
                  <c:v>1.060964306804272</c:v>
                </c:pt>
                <c:pt idx="2">
                  <c:v>0.87951975080939127</c:v>
                </c:pt>
              </c:numCache>
            </c:numRef>
          </c:val>
          <c:smooth val="0"/>
          <c:extLst xmlns:c16r2="http://schemas.microsoft.com/office/drawing/2015/06/chart">
            <c:ext xmlns:c16="http://schemas.microsoft.com/office/drawing/2014/chart" uri="{C3380CC4-5D6E-409C-BE32-E72D297353CC}">
              <c16:uniqueId val="{00000003-1326-47D6-83C6-C48AD2BF8152}"/>
            </c:ext>
          </c:extLst>
        </c:ser>
        <c:dLbls>
          <c:showLegendKey val="0"/>
          <c:showVal val="0"/>
          <c:showCatName val="0"/>
          <c:showSerName val="0"/>
          <c:showPercent val="0"/>
          <c:showBubbleSize val="0"/>
        </c:dLbls>
        <c:smooth val="0"/>
        <c:axId val="389817096"/>
        <c:axId val="389821800"/>
        <c:extLst>
          <c:ext xmlns:c15="http://schemas.microsoft.com/office/drawing/2012/chart" uri="{02D57815-91ED-43cb-92C2-25804820EDAC}">
            <c15:filteredLineSeries>
              <c15:ser>
                <c:idx val="2"/>
                <c:order val="2"/>
                <c:tx>
                  <c:strRef>
                    <c:extLst>
                      <c:ext uri="{02D57815-91ED-43cb-92C2-25804820EDAC}">
                        <c15:formulaRef>
                          <c15:sqref>'FIRM 01'!$A$135</c15:sqref>
                        </c15:formulaRef>
                      </c:ext>
                    </c:extLst>
                    <c:strCache>
                      <c:ptCount val="1"/>
                    </c:strCache>
                  </c:strRef>
                </c:tx>
                <c:spPr>
                  <a:ln w="34925" cap="rnd">
                    <a:solidFill>
                      <a:schemeClr val="accent3"/>
                    </a:solidFill>
                    <a:round/>
                  </a:ln>
                  <a:effectLst>
                    <a:outerShdw blurRad="57150" dist="19050" dir="5400000" algn="ctr" rotWithShape="0">
                      <a:srgbClr val="000000">
                        <a:alpha val="63000"/>
                      </a:srgbClr>
                    </a:outerShdw>
                  </a:effectLst>
                </c:spPr>
                <c:marker>
                  <c:symbol val="none"/>
                </c:marker>
                <c:cat>
                  <c:numRef>
                    <c:extLst>
                      <c:ext uri="{02D57815-91ED-43cb-92C2-25804820EDAC}">
                        <c15:formulaRef>
                          <c15:sqref>'FIRM 01'!$B$132:$D$132</c15:sqref>
                        </c15:formulaRef>
                      </c:ext>
                    </c:extLst>
                    <c:numCache>
                      <c:formatCode>General</c:formatCode>
                      <c:ptCount val="3"/>
                      <c:pt idx="0">
                        <c:v>2019</c:v>
                      </c:pt>
                      <c:pt idx="1">
                        <c:v>2020</c:v>
                      </c:pt>
                      <c:pt idx="2">
                        <c:v>2021</c:v>
                      </c:pt>
                    </c:numCache>
                  </c:numRef>
                </c:cat>
                <c:val>
                  <c:numRef>
                    <c:extLst>
                      <c:ext uri="{02D57815-91ED-43cb-92C2-25804820EDAC}">
                        <c15:formulaRef>
                          <c15:sqref>'FIRM 01'!$B$135:$D$135</c15:sqref>
                        </c15:formulaRef>
                      </c:ext>
                    </c:extLst>
                    <c:numCache>
                      <c:formatCode>0.00</c:formatCode>
                      <c:ptCount val="3"/>
                    </c:numCache>
                  </c:numRef>
                </c:val>
                <c:smooth val="0"/>
                <c:extLst xmlns:c16r2="http://schemas.microsoft.com/office/drawing/2015/06/chart">
                  <c:ext xmlns:c16="http://schemas.microsoft.com/office/drawing/2014/chart" uri="{C3380CC4-5D6E-409C-BE32-E72D297353CC}">
                    <c16:uniqueId val="{00000002-1326-47D6-83C6-C48AD2BF8152}"/>
                  </c:ext>
                </c:extLst>
              </c15:ser>
            </c15:filteredLineSeries>
          </c:ext>
        </c:extLst>
      </c:lineChart>
      <c:catAx>
        <c:axId val="389817096"/>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89821800"/>
        <c:crosses val="autoZero"/>
        <c:auto val="1"/>
        <c:lblAlgn val="ctr"/>
        <c:lblOffset val="100"/>
        <c:noMultiLvlLbl val="0"/>
      </c:catAx>
      <c:valAx>
        <c:axId val="389821800"/>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898170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5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Market Value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lineChart>
        <c:grouping val="stacked"/>
        <c:varyColors val="0"/>
        <c:ser>
          <c:idx val="0"/>
          <c:order val="0"/>
          <c:tx>
            <c:strRef>
              <c:f>'FIRM 10'!$A$115</c:f>
              <c:strCache>
                <c:ptCount val="1"/>
                <c:pt idx="0">
                  <c:v>Price Earning</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numRef>
              <c:extLst>
                <c:ext xmlns:c15="http://schemas.microsoft.com/office/drawing/2012/chart" uri="{02D57815-91ED-43cb-92C2-25804820EDAC}">
                  <c15:fullRef>
                    <c15:sqref>'FIRM 10'!$B$93:$J$93</c15:sqref>
                  </c15:fullRef>
                </c:ext>
              </c:extLst>
              <c:f>'FIRM 10'!$H$93:$J$93</c:f>
              <c:numCache>
                <c:formatCode>General</c:formatCode>
                <c:ptCount val="3"/>
                <c:pt idx="0">
                  <c:v>2019</c:v>
                </c:pt>
                <c:pt idx="1">
                  <c:v>2020</c:v>
                </c:pt>
                <c:pt idx="2">
                  <c:v>2021</c:v>
                </c:pt>
              </c:numCache>
            </c:numRef>
          </c:cat>
          <c:val>
            <c:numRef>
              <c:extLst>
                <c:ext xmlns:c15="http://schemas.microsoft.com/office/drawing/2012/chart" uri="{02D57815-91ED-43cb-92C2-25804820EDAC}">
                  <c15:fullRef>
                    <c15:sqref>'FIRM 10'!$B$115:$J$115</c15:sqref>
                  </c15:fullRef>
                </c:ext>
              </c:extLst>
              <c:f>'FIRM 10'!$H$115:$J$115</c:f>
              <c:numCache>
                <c:formatCode>0.00</c:formatCode>
                <c:ptCount val="3"/>
                <c:pt idx="0">
                  <c:v>45.762376237623762</c:v>
                </c:pt>
                <c:pt idx="1">
                  <c:v>-21.852941176470587</c:v>
                </c:pt>
                <c:pt idx="2">
                  <c:v>18.031914893617021</c:v>
                </c:pt>
              </c:numCache>
            </c:numRef>
          </c:val>
          <c:smooth val="0"/>
          <c:extLst xmlns:c16r2="http://schemas.microsoft.com/office/drawing/2015/06/chart">
            <c:ext xmlns:c16="http://schemas.microsoft.com/office/drawing/2014/chart" uri="{C3380CC4-5D6E-409C-BE32-E72D297353CC}">
              <c16:uniqueId val="{00000000-405E-6244-B219-DF90CCF5283D}"/>
            </c:ext>
          </c:extLst>
        </c:ser>
        <c:ser>
          <c:idx val="1"/>
          <c:order val="1"/>
          <c:tx>
            <c:strRef>
              <c:f>'FIRM 10'!$A$116</c:f>
              <c:strCache>
                <c:ptCount val="1"/>
                <c:pt idx="0">
                  <c:v>Market/Book</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numRef>
              <c:extLst>
                <c:ext xmlns:c15="http://schemas.microsoft.com/office/drawing/2012/chart" uri="{02D57815-91ED-43cb-92C2-25804820EDAC}">
                  <c15:fullRef>
                    <c15:sqref>'FIRM 10'!$B$93:$J$93</c15:sqref>
                  </c15:fullRef>
                </c:ext>
              </c:extLst>
              <c:f>'FIRM 10'!$H$93:$J$93</c:f>
              <c:numCache>
                <c:formatCode>General</c:formatCode>
                <c:ptCount val="3"/>
                <c:pt idx="0">
                  <c:v>2019</c:v>
                </c:pt>
                <c:pt idx="1">
                  <c:v>2020</c:v>
                </c:pt>
                <c:pt idx="2">
                  <c:v>2021</c:v>
                </c:pt>
              </c:numCache>
            </c:numRef>
          </c:cat>
          <c:val>
            <c:numRef>
              <c:extLst>
                <c:ext xmlns:c15="http://schemas.microsoft.com/office/drawing/2012/chart" uri="{02D57815-91ED-43cb-92C2-25804820EDAC}">
                  <c15:fullRef>
                    <c15:sqref>'FIRM 10'!$B$116:$J$116</c15:sqref>
                  </c15:fullRef>
                </c:ext>
              </c:extLst>
              <c:f>'FIRM 10'!$H$116:$J$116</c:f>
              <c:numCache>
                <c:formatCode>0.00</c:formatCode>
                <c:ptCount val="3"/>
                <c:pt idx="0">
                  <c:v>1.6831681153018239</c:v>
                </c:pt>
                <c:pt idx="1">
                  <c:v>2.4564828204923934</c:v>
                </c:pt>
                <c:pt idx="2">
                  <c:v>2.9372056540090847</c:v>
                </c:pt>
              </c:numCache>
            </c:numRef>
          </c:val>
          <c:smooth val="0"/>
          <c:extLst xmlns:c16r2="http://schemas.microsoft.com/office/drawing/2015/06/chart">
            <c:ext xmlns:c16="http://schemas.microsoft.com/office/drawing/2014/chart" uri="{C3380CC4-5D6E-409C-BE32-E72D297353CC}">
              <c16:uniqueId val="{00000001-405E-6244-B219-DF90CCF5283D}"/>
            </c:ext>
          </c:extLst>
        </c:ser>
        <c:dLbls>
          <c:dLblPos val="ctr"/>
          <c:showLegendKey val="0"/>
          <c:showVal val="1"/>
          <c:showCatName val="0"/>
          <c:showSerName val="0"/>
          <c:showPercent val="0"/>
          <c:showBubbleSize val="0"/>
        </c:dLbls>
        <c:smooth val="0"/>
        <c:axId val="396338864"/>
        <c:axId val="396336904"/>
      </c:lineChart>
      <c:catAx>
        <c:axId val="396338864"/>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96336904"/>
        <c:crosses val="autoZero"/>
        <c:auto val="1"/>
        <c:lblAlgn val="ctr"/>
        <c:lblOffset val="100"/>
        <c:noMultiLvlLbl val="0"/>
      </c:catAx>
      <c:valAx>
        <c:axId val="396336904"/>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963388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5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liquidity</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lineChart>
        <c:grouping val="standard"/>
        <c:varyColors val="0"/>
        <c:ser>
          <c:idx val="0"/>
          <c:order val="0"/>
          <c:tx>
            <c:strRef>
              <c:f>'FIRM 11'!$A$95</c:f>
              <c:strCache>
                <c:ptCount val="1"/>
                <c:pt idx="0">
                  <c:v>Current Ratio</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cat>
            <c:numRef>
              <c:extLst>
                <c:ext xmlns:c15="http://schemas.microsoft.com/office/drawing/2012/chart" uri="{02D57815-91ED-43cb-92C2-25804820EDAC}">
                  <c15:fullRef>
                    <c15:sqref>'FIRM 11'!$B$92:$J$92</c15:sqref>
                  </c15:fullRef>
                </c:ext>
              </c:extLst>
              <c:f>'FIRM 11'!$H$92:$J$92</c:f>
              <c:numCache>
                <c:formatCode>General</c:formatCode>
                <c:ptCount val="3"/>
                <c:pt idx="0">
                  <c:v>2019</c:v>
                </c:pt>
                <c:pt idx="1">
                  <c:v>2020</c:v>
                </c:pt>
                <c:pt idx="2">
                  <c:v>2021</c:v>
                </c:pt>
              </c:numCache>
            </c:numRef>
          </c:cat>
          <c:val>
            <c:numRef>
              <c:extLst>
                <c:ext xmlns:c15="http://schemas.microsoft.com/office/drawing/2012/chart" uri="{02D57815-91ED-43cb-92C2-25804820EDAC}">
                  <c15:fullRef>
                    <c15:sqref>'FIRM 11'!$B$95:$J$95</c15:sqref>
                  </c15:fullRef>
                </c:ext>
              </c:extLst>
              <c:f>'FIRM 11'!$H$95:$J$95</c:f>
              <c:numCache>
                <c:formatCode>General</c:formatCode>
                <c:ptCount val="3"/>
                <c:pt idx="0" formatCode="0.00">
                  <c:v>1.1572318427663699</c:v>
                </c:pt>
                <c:pt idx="1" formatCode="#,##0.00">
                  <c:v>1.0440904956763821</c:v>
                </c:pt>
                <c:pt idx="2" formatCode="#,##0.00">
                  <c:v>1.1445478160144771</c:v>
                </c:pt>
              </c:numCache>
            </c:numRef>
          </c:val>
          <c:smooth val="0"/>
        </c:ser>
        <c:ser>
          <c:idx val="1"/>
          <c:order val="1"/>
          <c:tx>
            <c:strRef>
              <c:f>'FIRM 11'!$A$96</c:f>
              <c:strCache>
                <c:ptCount val="1"/>
                <c:pt idx="0">
                  <c:v>Quick Ratio</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cat>
            <c:numRef>
              <c:extLst>
                <c:ext xmlns:c15="http://schemas.microsoft.com/office/drawing/2012/chart" uri="{02D57815-91ED-43cb-92C2-25804820EDAC}">
                  <c15:fullRef>
                    <c15:sqref>'FIRM 11'!$B$92:$J$92</c15:sqref>
                  </c15:fullRef>
                </c:ext>
              </c:extLst>
              <c:f>'FIRM 11'!$H$92:$J$92</c:f>
              <c:numCache>
                <c:formatCode>General</c:formatCode>
                <c:ptCount val="3"/>
                <c:pt idx="0">
                  <c:v>2019</c:v>
                </c:pt>
                <c:pt idx="1">
                  <c:v>2020</c:v>
                </c:pt>
                <c:pt idx="2">
                  <c:v>2021</c:v>
                </c:pt>
              </c:numCache>
            </c:numRef>
          </c:cat>
          <c:val>
            <c:numRef>
              <c:extLst>
                <c:ext xmlns:c15="http://schemas.microsoft.com/office/drawing/2012/chart" uri="{02D57815-91ED-43cb-92C2-25804820EDAC}">
                  <c15:fullRef>
                    <c15:sqref>'FIRM 11'!$B$96:$J$96</c15:sqref>
                  </c15:fullRef>
                </c:ext>
              </c:extLst>
              <c:f>'FIRM 11'!$H$96:$J$96</c:f>
              <c:numCache>
                <c:formatCode>General</c:formatCode>
                <c:ptCount val="3"/>
                <c:pt idx="0" formatCode="0.00">
                  <c:v>0.23143748543870746</c:v>
                </c:pt>
                <c:pt idx="1" formatCode="#,##0.00">
                  <c:v>0.49526631276637878</c:v>
                </c:pt>
                <c:pt idx="2" formatCode="#,##0.00">
                  <c:v>0.43460738422361467</c:v>
                </c:pt>
              </c:numCache>
            </c:numRef>
          </c:val>
          <c:smooth val="0"/>
        </c:ser>
        <c:dLbls>
          <c:showLegendKey val="0"/>
          <c:showVal val="0"/>
          <c:showCatName val="0"/>
          <c:showSerName val="0"/>
          <c:showPercent val="0"/>
          <c:showBubbleSize val="0"/>
        </c:dLbls>
        <c:smooth val="0"/>
        <c:axId val="396337296"/>
        <c:axId val="396329064"/>
      </c:lineChart>
      <c:catAx>
        <c:axId val="396337296"/>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96329064"/>
        <c:crosses val="autoZero"/>
        <c:auto val="1"/>
        <c:lblAlgn val="ctr"/>
        <c:lblOffset val="100"/>
        <c:noMultiLvlLbl val="0"/>
      </c:catAx>
      <c:valAx>
        <c:axId val="39632906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9633729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5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Assets Management</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lineChart>
        <c:grouping val="standard"/>
        <c:varyColors val="0"/>
        <c:ser>
          <c:idx val="0"/>
          <c:order val="0"/>
          <c:tx>
            <c:strRef>
              <c:f>'FIRM 11'!$A$98</c:f>
              <c:strCache>
                <c:ptCount val="1"/>
                <c:pt idx="0">
                  <c:v>Inventory Turnover</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cat>
            <c:numRef>
              <c:extLst>
                <c:ext xmlns:c15="http://schemas.microsoft.com/office/drawing/2012/chart" uri="{02D57815-91ED-43cb-92C2-25804820EDAC}">
                  <c15:fullRef>
                    <c15:sqref>'FIRM 11'!$B$92:$J$92</c15:sqref>
                  </c15:fullRef>
                </c:ext>
              </c:extLst>
              <c:f>'FIRM 11'!$H$92:$J$92</c:f>
              <c:numCache>
                <c:formatCode>General</c:formatCode>
                <c:ptCount val="3"/>
                <c:pt idx="0">
                  <c:v>2019</c:v>
                </c:pt>
                <c:pt idx="1">
                  <c:v>2020</c:v>
                </c:pt>
                <c:pt idx="2">
                  <c:v>2021</c:v>
                </c:pt>
              </c:numCache>
            </c:numRef>
          </c:cat>
          <c:val>
            <c:numRef>
              <c:extLst>
                <c:ext xmlns:c15="http://schemas.microsoft.com/office/drawing/2012/chart" uri="{02D57815-91ED-43cb-92C2-25804820EDAC}">
                  <c15:fullRef>
                    <c15:sqref>'FIRM 11'!$B$98:$J$98</c15:sqref>
                  </c15:fullRef>
                </c:ext>
              </c:extLst>
              <c:f>'FIRM 11'!$H$98:$J$98</c:f>
              <c:numCache>
                <c:formatCode>General</c:formatCode>
                <c:ptCount val="3"/>
                <c:pt idx="0" formatCode="0.00">
                  <c:v>1.3427302190999983</c:v>
                </c:pt>
                <c:pt idx="1" formatCode="#,##0.00">
                  <c:v>1.5619657607204287</c:v>
                </c:pt>
                <c:pt idx="2" formatCode="#,##0.00">
                  <c:v>2.3323258381768306</c:v>
                </c:pt>
              </c:numCache>
            </c:numRef>
          </c:val>
          <c:smooth val="0"/>
        </c:ser>
        <c:ser>
          <c:idx val="1"/>
          <c:order val="1"/>
          <c:tx>
            <c:strRef>
              <c:f>'FIRM 11'!$A$99</c:f>
              <c:strCache>
                <c:ptCount val="1"/>
                <c:pt idx="0">
                  <c:v>Number Of Day Sales</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cat>
            <c:numRef>
              <c:extLst>
                <c:ext xmlns:c15="http://schemas.microsoft.com/office/drawing/2012/chart" uri="{02D57815-91ED-43cb-92C2-25804820EDAC}">
                  <c15:fullRef>
                    <c15:sqref>'FIRM 11'!$B$92:$J$92</c15:sqref>
                  </c15:fullRef>
                </c:ext>
              </c:extLst>
              <c:f>'FIRM 11'!$H$92:$J$92</c:f>
              <c:numCache>
                <c:formatCode>General</c:formatCode>
                <c:ptCount val="3"/>
                <c:pt idx="0">
                  <c:v>2019</c:v>
                </c:pt>
                <c:pt idx="1">
                  <c:v>2020</c:v>
                </c:pt>
                <c:pt idx="2">
                  <c:v>2021</c:v>
                </c:pt>
              </c:numCache>
            </c:numRef>
          </c:cat>
          <c:val>
            <c:numRef>
              <c:extLst>
                <c:ext xmlns:c15="http://schemas.microsoft.com/office/drawing/2012/chart" uri="{02D57815-91ED-43cb-92C2-25804820EDAC}">
                  <c15:fullRef>
                    <c15:sqref>'FIRM 11'!$B$99:$J$99</c15:sqref>
                  </c15:fullRef>
                </c:ext>
              </c:extLst>
              <c:f>'FIRM 11'!$H$99:$J$99</c:f>
              <c:numCache>
                <c:formatCode>General</c:formatCode>
                <c:ptCount val="3"/>
                <c:pt idx="0" formatCode="0.00">
                  <c:v>2.3197981180759362</c:v>
                </c:pt>
                <c:pt idx="1" formatCode="#,##0.00">
                  <c:v>19.772616029481551</c:v>
                </c:pt>
                <c:pt idx="2" formatCode="#,##0.00">
                  <c:v>14.136806157381452</c:v>
                </c:pt>
              </c:numCache>
            </c:numRef>
          </c:val>
          <c:smooth val="0"/>
        </c:ser>
        <c:ser>
          <c:idx val="2"/>
          <c:order val="2"/>
          <c:tx>
            <c:strRef>
              <c:f>'FIRM 11'!$A$100</c:f>
              <c:strCache>
                <c:ptCount val="1"/>
                <c:pt idx="0">
                  <c:v>Fixed Assets turnover</c:v>
                </c:pt>
              </c:strCache>
            </c:strRef>
          </c:tx>
          <c:spPr>
            <a:ln w="34925" cap="rnd">
              <a:solidFill>
                <a:schemeClr val="accent3"/>
              </a:solidFill>
              <a:round/>
            </a:ln>
            <a:effectLst>
              <a:outerShdw blurRad="57150" dist="19050" dir="5400000" algn="ctr" rotWithShape="0">
                <a:srgbClr val="000000">
                  <a:alpha val="63000"/>
                </a:srgbClr>
              </a:outerShdw>
            </a:effectLst>
          </c:spPr>
          <c:marker>
            <c:symbol val="none"/>
          </c:marker>
          <c:cat>
            <c:numRef>
              <c:extLst>
                <c:ext xmlns:c15="http://schemas.microsoft.com/office/drawing/2012/chart" uri="{02D57815-91ED-43cb-92C2-25804820EDAC}">
                  <c15:fullRef>
                    <c15:sqref>'FIRM 11'!$B$92:$J$92</c15:sqref>
                  </c15:fullRef>
                </c:ext>
              </c:extLst>
              <c:f>'FIRM 11'!$H$92:$J$92</c:f>
              <c:numCache>
                <c:formatCode>General</c:formatCode>
                <c:ptCount val="3"/>
                <c:pt idx="0">
                  <c:v>2019</c:v>
                </c:pt>
                <c:pt idx="1">
                  <c:v>2020</c:v>
                </c:pt>
                <c:pt idx="2">
                  <c:v>2021</c:v>
                </c:pt>
              </c:numCache>
            </c:numRef>
          </c:cat>
          <c:val>
            <c:numRef>
              <c:extLst>
                <c:ext xmlns:c15="http://schemas.microsoft.com/office/drawing/2012/chart" uri="{02D57815-91ED-43cb-92C2-25804820EDAC}">
                  <c15:fullRef>
                    <c15:sqref>'FIRM 11'!$B$100:$J$100</c15:sqref>
                  </c15:fullRef>
                </c:ext>
              </c:extLst>
              <c:f>'FIRM 11'!$H$100:$J$100</c:f>
              <c:numCache>
                <c:formatCode>General</c:formatCode>
                <c:ptCount val="3"/>
                <c:pt idx="0" formatCode="#,##0.00">
                  <c:v>4.6778888498408469</c:v>
                </c:pt>
                <c:pt idx="1" formatCode="#,##0.00">
                  <c:v>2.5784597818811763</c:v>
                </c:pt>
                <c:pt idx="2" formatCode="#,##0.00">
                  <c:v>3.3064509053699238</c:v>
                </c:pt>
              </c:numCache>
            </c:numRef>
          </c:val>
          <c:smooth val="0"/>
        </c:ser>
        <c:ser>
          <c:idx val="3"/>
          <c:order val="3"/>
          <c:tx>
            <c:strRef>
              <c:f>'FIRM 11'!$A$101</c:f>
              <c:strCache>
                <c:ptCount val="1"/>
                <c:pt idx="0">
                  <c:v>Total Assets Turnover</c:v>
                </c:pt>
              </c:strCache>
            </c:strRef>
          </c:tx>
          <c:spPr>
            <a:ln w="34925" cap="rnd">
              <a:solidFill>
                <a:schemeClr val="accent4"/>
              </a:solidFill>
              <a:round/>
            </a:ln>
            <a:effectLst>
              <a:outerShdw blurRad="57150" dist="19050" dir="5400000" algn="ctr" rotWithShape="0">
                <a:srgbClr val="000000">
                  <a:alpha val="63000"/>
                </a:srgbClr>
              </a:outerShdw>
            </a:effectLst>
          </c:spPr>
          <c:marker>
            <c:symbol val="none"/>
          </c:marker>
          <c:cat>
            <c:numRef>
              <c:extLst>
                <c:ext xmlns:c15="http://schemas.microsoft.com/office/drawing/2012/chart" uri="{02D57815-91ED-43cb-92C2-25804820EDAC}">
                  <c15:fullRef>
                    <c15:sqref>'FIRM 11'!$B$92:$J$92</c15:sqref>
                  </c15:fullRef>
                </c:ext>
              </c:extLst>
              <c:f>'FIRM 11'!$H$92:$J$92</c:f>
              <c:numCache>
                <c:formatCode>General</c:formatCode>
                <c:ptCount val="3"/>
                <c:pt idx="0">
                  <c:v>2019</c:v>
                </c:pt>
                <c:pt idx="1">
                  <c:v>2020</c:v>
                </c:pt>
                <c:pt idx="2">
                  <c:v>2021</c:v>
                </c:pt>
              </c:numCache>
            </c:numRef>
          </c:cat>
          <c:val>
            <c:numRef>
              <c:extLst>
                <c:ext xmlns:c15="http://schemas.microsoft.com/office/drawing/2012/chart" uri="{02D57815-91ED-43cb-92C2-25804820EDAC}">
                  <c15:fullRef>
                    <c15:sqref>'FIRM 11'!$B$101:$J$101</c15:sqref>
                  </c15:fullRef>
                </c:ext>
              </c:extLst>
              <c:f>'FIRM 11'!$H$101:$J$101</c:f>
              <c:numCache>
                <c:formatCode>General</c:formatCode>
                <c:ptCount val="3"/>
                <c:pt idx="0" formatCode="#,##0.00">
                  <c:v>0.87358998491587669</c:v>
                </c:pt>
                <c:pt idx="1" formatCode="#,##0.00">
                  <c:v>0.62274664657522605</c:v>
                </c:pt>
                <c:pt idx="2" formatCode="#,##0.00">
                  <c:v>1.0063708784532603</c:v>
                </c:pt>
              </c:numCache>
            </c:numRef>
          </c:val>
          <c:smooth val="0"/>
        </c:ser>
        <c:dLbls>
          <c:showLegendKey val="0"/>
          <c:showVal val="0"/>
          <c:showCatName val="0"/>
          <c:showSerName val="0"/>
          <c:showPercent val="0"/>
          <c:showBubbleSize val="0"/>
        </c:dLbls>
        <c:smooth val="0"/>
        <c:axId val="396336512"/>
        <c:axId val="396337688"/>
        <c:extLst>
          <c:ext xmlns:c15="http://schemas.microsoft.com/office/drawing/2012/chart" uri="{02D57815-91ED-43cb-92C2-25804820EDAC}">
            <c15:filteredLineSeries>
              <c15:ser>
                <c:idx val="4"/>
                <c:order val="4"/>
                <c:tx>
                  <c:strRef>
                    <c:extLst>
                      <c:ext uri="{02D57815-91ED-43cb-92C2-25804820EDAC}">
                        <c15:formulaRef>
                          <c15:sqref>'FIRM 11'!$A$97</c15:sqref>
                        </c15:formulaRef>
                      </c:ext>
                    </c:extLst>
                    <c:strCache>
                      <c:ptCount val="1"/>
                      <c:pt idx="0">
                        <c:v>Assets Management</c:v>
                      </c:pt>
                    </c:strCache>
                  </c:strRef>
                </c:tx>
                <c:spPr>
                  <a:ln w="34925" cap="rnd">
                    <a:solidFill>
                      <a:schemeClr val="accent5"/>
                    </a:solidFill>
                    <a:round/>
                  </a:ln>
                  <a:effectLst>
                    <a:outerShdw blurRad="57150" dist="19050" dir="5400000" algn="ctr" rotWithShape="0">
                      <a:srgbClr val="000000">
                        <a:alpha val="63000"/>
                      </a:srgbClr>
                    </a:outerShdw>
                  </a:effectLst>
                </c:spPr>
                <c:marker>
                  <c:symbol val="none"/>
                </c:marker>
                <c:cat>
                  <c:numRef>
                    <c:extLst>
                      <c:ext uri="{02D57815-91ED-43cb-92C2-25804820EDAC}">
                        <c15:fullRef>
                          <c15:sqref>'FIRM 11'!$B$92:$J$92</c15:sqref>
                        </c15:fullRef>
                        <c15:formulaRef>
                          <c15:sqref>'FIRM 11'!$H$92:$J$92</c15:sqref>
                        </c15:formulaRef>
                      </c:ext>
                    </c:extLst>
                    <c:numCache>
                      <c:formatCode>General</c:formatCode>
                      <c:ptCount val="3"/>
                      <c:pt idx="2">
                        <c:v>2019</c:v>
                      </c:pt>
                      <c:pt idx="3">
                        <c:v>2020</c:v>
                      </c:pt>
                      <c:pt idx="4">
                        <c:v>2021</c:v>
                      </c:pt>
                    </c:numCache>
                  </c:numRef>
                </c:cat>
                <c:val>
                  <c:numRef>
                    <c:extLst>
                      <c:ext uri="{02D57815-91ED-43cb-92C2-25804820EDAC}">
                        <c15:fullRef>
                          <c15:sqref>'FIRM 11'!$B$97:$E$97</c15:sqref>
                        </c15:fullRef>
                        <c15:formulaRef>
                          <c15:sqref/>
                        </c15:formulaRef>
                      </c:ext>
                    </c:extLst>
                    <c:numCache>
                      <c:formatCode>General</c:formatCode>
                      <c:ptCount val="0"/>
                    </c:numCache>
                  </c:numRef>
                </c:val>
                <c:smooth val="0"/>
              </c15:ser>
            </c15:filteredLineSeries>
            <c15:filteredLineSeries>
              <c15:ser>
                <c:idx val="5"/>
                <c:order val="5"/>
                <c:tx>
                  <c:strRef>
                    <c:extLst xmlns:c15="http://schemas.microsoft.com/office/drawing/2012/chart">
                      <c:ext xmlns:c15="http://schemas.microsoft.com/office/drawing/2012/chart" uri="{02D57815-91ED-43cb-92C2-25804820EDAC}">
                        <c15:formulaRef>
                          <c15:sqref>'FIRM 11'!$A$97</c15:sqref>
                        </c15:formulaRef>
                      </c:ext>
                    </c:extLst>
                    <c:strCache>
                      <c:ptCount val="1"/>
                      <c:pt idx="0">
                        <c:v>Assets Management</c:v>
                      </c:pt>
                    </c:strCache>
                  </c:strRef>
                </c:tx>
                <c:spPr>
                  <a:ln w="34925" cap="rnd">
                    <a:solidFill>
                      <a:schemeClr val="accent6"/>
                    </a:solidFill>
                    <a:round/>
                  </a:ln>
                  <a:effectLst>
                    <a:outerShdw blurRad="57150" dist="19050" dir="5400000" algn="ctr" rotWithShape="0">
                      <a:srgbClr val="000000">
                        <a:alpha val="63000"/>
                      </a:srgbClr>
                    </a:outerShdw>
                  </a:effectLst>
                </c:spPr>
                <c:marker>
                  <c:symbol val="none"/>
                </c:marker>
                <c:cat>
                  <c:numRef>
                    <c:extLst>
                      <c:ext xmlns:c15="http://schemas.microsoft.com/office/drawing/2012/chart" uri="{02D57815-91ED-43cb-92C2-25804820EDAC}">
                        <c15:fullRef>
                          <c15:sqref>'FIRM 11'!$B$92:$J$92</c15:sqref>
                        </c15:fullRef>
                        <c15:formulaRef>
                          <c15:sqref>'FIRM 11'!$H$92:$J$92</c15:sqref>
                        </c15:formulaRef>
                      </c:ext>
                    </c:extLst>
                    <c:numCache>
                      <c:formatCode>General</c:formatCode>
                      <c:ptCount val="3"/>
                      <c:pt idx="2">
                        <c:v>2019</c:v>
                      </c:pt>
                      <c:pt idx="3">
                        <c:v>2020</c:v>
                      </c:pt>
                      <c:pt idx="4">
                        <c:v>2021</c:v>
                      </c:pt>
                    </c:numCache>
                  </c:numRef>
                </c:cat>
                <c:val>
                  <c:numRef>
                    <c:extLst>
                      <c:ext xmlns:c15="http://schemas.microsoft.com/office/drawing/2012/chart" uri="{02D57815-91ED-43cb-92C2-25804820EDAC}">
                        <c15:fullRef>
                          <c15:sqref>'FIRM 11'!$B$97:$E$97</c15:sqref>
                        </c15:fullRef>
                        <c15:formulaRef>
                          <c15:sqref/>
                        </c15:formulaRef>
                      </c:ext>
                    </c:extLst>
                    <c:numCache>
                      <c:formatCode>General</c:formatCode>
                      <c:ptCount val="0"/>
                    </c:numCache>
                  </c:numRef>
                </c:val>
                <c:smooth val="0"/>
              </c15:ser>
            </c15:filteredLineSeries>
          </c:ext>
        </c:extLst>
      </c:lineChart>
      <c:catAx>
        <c:axId val="396336512"/>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96337688"/>
        <c:crosses val="autoZero"/>
        <c:auto val="1"/>
        <c:lblAlgn val="ctr"/>
        <c:lblOffset val="100"/>
        <c:noMultiLvlLbl val="0"/>
      </c:catAx>
      <c:valAx>
        <c:axId val="39633768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9633651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5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600" b="1" i="0" u="none" strike="noStrike" baseline="0">
                <a:effectLst/>
              </a:rPr>
              <a:t>Debt Management</a:t>
            </a:r>
            <a:r>
              <a:rPr lang="en-US" sz="1600" b="1" i="0" u="none" strike="noStrike" baseline="0">
                <a:effectLst>
                  <a:outerShdw blurRad="50800" dist="38100" dir="5400000" algn="t" rotWithShape="0">
                    <a:prstClr val="black">
                      <a:alpha val="40000"/>
                    </a:prstClr>
                  </a:outerShdw>
                </a:effectLst>
              </a:rPr>
              <a:t> </a:t>
            </a:r>
            <a:endParaRPr lang="en-US"/>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lineChart>
        <c:grouping val="standard"/>
        <c:varyColors val="0"/>
        <c:ser>
          <c:idx val="0"/>
          <c:order val="0"/>
          <c:tx>
            <c:strRef>
              <c:f>'FIRM 11'!$A$103</c:f>
              <c:strCache>
                <c:ptCount val="1"/>
                <c:pt idx="0">
                  <c:v>Total Debt To Total Capital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cat>
            <c:numRef>
              <c:extLst>
                <c:ext xmlns:c15="http://schemas.microsoft.com/office/drawing/2012/chart" uri="{02D57815-91ED-43cb-92C2-25804820EDAC}">
                  <c15:fullRef>
                    <c15:sqref>'FIRM 11'!$B$92:$J$92</c15:sqref>
                  </c15:fullRef>
                </c:ext>
              </c:extLst>
              <c:f>'FIRM 11'!$H$92:$J$92</c:f>
              <c:numCache>
                <c:formatCode>General</c:formatCode>
                <c:ptCount val="3"/>
                <c:pt idx="0">
                  <c:v>2019</c:v>
                </c:pt>
                <c:pt idx="1">
                  <c:v>2020</c:v>
                </c:pt>
                <c:pt idx="2">
                  <c:v>2021</c:v>
                </c:pt>
              </c:numCache>
            </c:numRef>
          </c:cat>
          <c:val>
            <c:numRef>
              <c:extLst>
                <c:ext xmlns:c15="http://schemas.microsoft.com/office/drawing/2012/chart" uri="{02D57815-91ED-43cb-92C2-25804820EDAC}">
                  <c15:fullRef>
                    <c15:sqref>'FIRM 11'!$B$103:$J$103</c15:sqref>
                  </c15:fullRef>
                </c:ext>
              </c:extLst>
              <c:f>'FIRM 11'!$H$103:$J$103</c:f>
              <c:numCache>
                <c:formatCode>General</c:formatCode>
                <c:ptCount val="3"/>
                <c:pt idx="0" formatCode="#,##0.00">
                  <c:v>1.7863975678506332E-2</c:v>
                </c:pt>
                <c:pt idx="1" formatCode="#,##0.00">
                  <c:v>1.9980985387948489E-2</c:v>
                </c:pt>
                <c:pt idx="2" formatCode="#,##0.00">
                  <c:v>2.9233744913269199E-2</c:v>
                </c:pt>
              </c:numCache>
            </c:numRef>
          </c:val>
          <c:smooth val="0"/>
        </c:ser>
        <c:ser>
          <c:idx val="1"/>
          <c:order val="1"/>
          <c:tx>
            <c:strRef>
              <c:f>'FIRM 11'!$A$104</c:f>
              <c:strCache>
                <c:ptCount val="1"/>
                <c:pt idx="0">
                  <c:v>Time Interest Earned</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cat>
            <c:numRef>
              <c:extLst>
                <c:ext xmlns:c15="http://schemas.microsoft.com/office/drawing/2012/chart" uri="{02D57815-91ED-43cb-92C2-25804820EDAC}">
                  <c15:fullRef>
                    <c15:sqref>'FIRM 11'!$B$92:$J$92</c15:sqref>
                  </c15:fullRef>
                </c:ext>
              </c:extLst>
              <c:f>'FIRM 11'!$H$92:$J$92</c:f>
              <c:numCache>
                <c:formatCode>General</c:formatCode>
                <c:ptCount val="3"/>
                <c:pt idx="0">
                  <c:v>2019</c:v>
                </c:pt>
                <c:pt idx="1">
                  <c:v>2020</c:v>
                </c:pt>
                <c:pt idx="2">
                  <c:v>2021</c:v>
                </c:pt>
              </c:numCache>
            </c:numRef>
          </c:cat>
          <c:val>
            <c:numRef>
              <c:extLst>
                <c:ext xmlns:c15="http://schemas.microsoft.com/office/drawing/2012/chart" uri="{02D57815-91ED-43cb-92C2-25804820EDAC}">
                  <c15:fullRef>
                    <c15:sqref>'FIRM 11'!$B$104:$J$104</c15:sqref>
                  </c15:fullRef>
                </c:ext>
              </c:extLst>
              <c:f>'FIRM 11'!$H$104:$J$104</c:f>
              <c:numCache>
                <c:formatCode>General</c:formatCode>
                <c:ptCount val="3"/>
                <c:pt idx="0" formatCode="0.00">
                  <c:v>-1.1850419230405622</c:v>
                </c:pt>
                <c:pt idx="1" formatCode="#,##0.00">
                  <c:v>4.2739638539944474E-2</c:v>
                </c:pt>
                <c:pt idx="2" formatCode="#,##0.00">
                  <c:v>-2.5830637896272148</c:v>
                </c:pt>
              </c:numCache>
            </c:numRef>
          </c:val>
          <c:smooth val="0"/>
        </c:ser>
        <c:dLbls>
          <c:showLegendKey val="0"/>
          <c:showVal val="0"/>
          <c:showCatName val="0"/>
          <c:showSerName val="0"/>
          <c:showPercent val="0"/>
          <c:showBubbleSize val="0"/>
        </c:dLbls>
        <c:smooth val="0"/>
        <c:axId val="396333768"/>
        <c:axId val="396331416"/>
        <c:extLst>
          <c:ext xmlns:c15="http://schemas.microsoft.com/office/drawing/2012/chart" uri="{02D57815-91ED-43cb-92C2-25804820EDAC}">
            <c15:filteredLineSeries>
              <c15:ser>
                <c:idx val="2"/>
                <c:order val="2"/>
                <c:tx>
                  <c:strRef>
                    <c:extLst>
                      <c:ext uri="{02D57815-91ED-43cb-92C2-25804820EDAC}">
                        <c15:formulaRef>
                          <c15:sqref>'FIRM 11'!$A$102</c15:sqref>
                        </c15:formulaRef>
                      </c:ext>
                    </c:extLst>
                    <c:strCache>
                      <c:ptCount val="1"/>
                      <c:pt idx="0">
                        <c:v>Debt Management</c:v>
                      </c:pt>
                    </c:strCache>
                  </c:strRef>
                </c:tx>
                <c:spPr>
                  <a:ln w="34925" cap="rnd">
                    <a:solidFill>
                      <a:schemeClr val="accent3"/>
                    </a:solidFill>
                    <a:round/>
                  </a:ln>
                  <a:effectLst>
                    <a:outerShdw blurRad="57150" dist="19050" dir="5400000" algn="ctr" rotWithShape="0">
                      <a:srgbClr val="000000">
                        <a:alpha val="63000"/>
                      </a:srgbClr>
                    </a:outerShdw>
                  </a:effectLst>
                </c:spPr>
                <c:marker>
                  <c:symbol val="none"/>
                </c:marker>
                <c:cat>
                  <c:numRef>
                    <c:extLst>
                      <c:ext uri="{02D57815-91ED-43cb-92C2-25804820EDAC}">
                        <c15:fullRef>
                          <c15:sqref>'FIRM 11'!$B$92:$J$92</c15:sqref>
                        </c15:fullRef>
                        <c15:formulaRef>
                          <c15:sqref>'FIRM 11'!$H$92:$J$92</c15:sqref>
                        </c15:formulaRef>
                      </c:ext>
                    </c:extLst>
                    <c:numCache>
                      <c:formatCode>General</c:formatCode>
                      <c:ptCount val="3"/>
                      <c:pt idx="2">
                        <c:v>2019</c:v>
                      </c:pt>
                      <c:pt idx="3">
                        <c:v>2020</c:v>
                      </c:pt>
                      <c:pt idx="4">
                        <c:v>2021</c:v>
                      </c:pt>
                    </c:numCache>
                  </c:numRef>
                </c:cat>
                <c:val>
                  <c:numRef>
                    <c:extLst>
                      <c:ext uri="{02D57815-91ED-43cb-92C2-25804820EDAC}">
                        <c15:fullRef>
                          <c15:sqref>'FIRM 11'!$B$102:$E$102</c15:sqref>
                        </c15:fullRef>
                        <c15:formulaRef>
                          <c15:sqref/>
                        </c15:formulaRef>
                      </c:ext>
                    </c:extLst>
                    <c:numCache>
                      <c:formatCode>General</c:formatCode>
                      <c:ptCount val="0"/>
                    </c:numCache>
                  </c:numRef>
                </c:val>
                <c:smooth val="0"/>
              </c15:ser>
            </c15:filteredLineSeries>
          </c:ext>
        </c:extLst>
      </c:lineChart>
      <c:catAx>
        <c:axId val="396333768"/>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96331416"/>
        <c:crosses val="autoZero"/>
        <c:auto val="1"/>
        <c:lblAlgn val="ctr"/>
        <c:lblOffset val="100"/>
        <c:noMultiLvlLbl val="0"/>
      </c:catAx>
      <c:valAx>
        <c:axId val="39633141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9633376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5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600" b="1" i="0" u="none" strike="noStrike" baseline="0">
                <a:effectLst/>
              </a:rPr>
              <a:t>Profitability</a:t>
            </a:r>
            <a:r>
              <a:rPr lang="en-US" sz="1600" b="1" i="0" u="none" strike="noStrike" baseline="0">
                <a:effectLst>
                  <a:outerShdw blurRad="50800" dist="38100" dir="5400000" algn="t" rotWithShape="0">
                    <a:prstClr val="black">
                      <a:alpha val="40000"/>
                    </a:prstClr>
                  </a:outerShdw>
                </a:effectLst>
              </a:rPr>
              <a:t> </a:t>
            </a:r>
            <a:endParaRPr lang="en-US"/>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lineChart>
        <c:grouping val="standard"/>
        <c:varyColors val="0"/>
        <c:ser>
          <c:idx val="0"/>
          <c:order val="0"/>
          <c:tx>
            <c:strRef>
              <c:f>'FIRM 11'!$A$106</c:f>
              <c:strCache>
                <c:ptCount val="1"/>
                <c:pt idx="0">
                  <c:v>Opening Margin</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cat>
            <c:numRef>
              <c:extLst>
                <c:ext xmlns:c15="http://schemas.microsoft.com/office/drawing/2012/chart" uri="{02D57815-91ED-43cb-92C2-25804820EDAC}">
                  <c15:fullRef>
                    <c15:sqref>'FIRM 11'!$B$92:$J$92</c15:sqref>
                  </c15:fullRef>
                </c:ext>
              </c:extLst>
              <c:f>'FIRM 11'!$H$92:$J$92</c:f>
              <c:numCache>
                <c:formatCode>General</c:formatCode>
                <c:ptCount val="3"/>
                <c:pt idx="0">
                  <c:v>2019</c:v>
                </c:pt>
                <c:pt idx="1">
                  <c:v>2020</c:v>
                </c:pt>
                <c:pt idx="2">
                  <c:v>2021</c:v>
                </c:pt>
              </c:numCache>
            </c:numRef>
          </c:cat>
          <c:val>
            <c:numRef>
              <c:extLst>
                <c:ext xmlns:c15="http://schemas.microsoft.com/office/drawing/2012/chart" uri="{02D57815-91ED-43cb-92C2-25804820EDAC}">
                  <c15:fullRef>
                    <c15:sqref>'FIRM 11'!$B$106:$J$106</c15:sqref>
                  </c15:fullRef>
                </c:ext>
              </c:extLst>
              <c:f>'FIRM 11'!$H$106:$J$106</c:f>
              <c:numCache>
                <c:formatCode>General</c:formatCode>
                <c:ptCount val="3"/>
                <c:pt idx="0" formatCode="#,##0.00">
                  <c:v>6.3982355604955979E-2</c:v>
                </c:pt>
                <c:pt idx="1" formatCode="#,##0.00">
                  <c:v>-3.5196900236455714E-3</c:v>
                </c:pt>
                <c:pt idx="2" formatCode="#,##0.00">
                  <c:v>8.0287780393643968E-2</c:v>
                </c:pt>
              </c:numCache>
            </c:numRef>
          </c:val>
          <c:smooth val="0"/>
        </c:ser>
        <c:ser>
          <c:idx val="1"/>
          <c:order val="1"/>
          <c:tx>
            <c:strRef>
              <c:f>'FIRM 11'!$A$107</c:f>
              <c:strCache>
                <c:ptCount val="1"/>
                <c:pt idx="0">
                  <c:v>Profit Margin</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cat>
            <c:numRef>
              <c:extLst>
                <c:ext xmlns:c15="http://schemas.microsoft.com/office/drawing/2012/chart" uri="{02D57815-91ED-43cb-92C2-25804820EDAC}">
                  <c15:fullRef>
                    <c15:sqref>'FIRM 11'!$B$92:$J$92</c15:sqref>
                  </c15:fullRef>
                </c:ext>
              </c:extLst>
              <c:f>'FIRM 11'!$H$92:$J$92</c:f>
              <c:numCache>
                <c:formatCode>General</c:formatCode>
                <c:ptCount val="3"/>
                <c:pt idx="0">
                  <c:v>2019</c:v>
                </c:pt>
                <c:pt idx="1">
                  <c:v>2020</c:v>
                </c:pt>
                <c:pt idx="2">
                  <c:v>2021</c:v>
                </c:pt>
              </c:numCache>
            </c:numRef>
          </c:cat>
          <c:val>
            <c:numRef>
              <c:extLst>
                <c:ext xmlns:c15="http://schemas.microsoft.com/office/drawing/2012/chart" uri="{02D57815-91ED-43cb-92C2-25804820EDAC}">
                  <c15:fullRef>
                    <c15:sqref>'FIRM 11'!$B$107:$J$107</c15:sqref>
                  </c15:fullRef>
                </c:ext>
              </c:extLst>
              <c:f>'FIRM 11'!$H$107:$J$107</c:f>
              <c:numCache>
                <c:formatCode>General</c:formatCode>
                <c:ptCount val="3"/>
                <c:pt idx="0" formatCode="#,##0.00">
                  <c:v>0.43097322032136359</c:v>
                </c:pt>
                <c:pt idx="1" formatCode="#,##0.00">
                  <c:v>-10.882722750968888</c:v>
                </c:pt>
                <c:pt idx="2" formatCode="#,##0.00">
                  <c:v>4.0282228205980024</c:v>
                </c:pt>
              </c:numCache>
            </c:numRef>
          </c:val>
          <c:smooth val="0"/>
        </c:ser>
        <c:ser>
          <c:idx val="2"/>
          <c:order val="2"/>
          <c:tx>
            <c:strRef>
              <c:f>'FIRM 11'!$A$108</c:f>
              <c:strCache>
                <c:ptCount val="1"/>
                <c:pt idx="0">
                  <c:v>Return On Assets</c:v>
                </c:pt>
              </c:strCache>
            </c:strRef>
          </c:tx>
          <c:spPr>
            <a:ln w="34925" cap="rnd">
              <a:solidFill>
                <a:schemeClr val="accent3"/>
              </a:solidFill>
              <a:round/>
            </a:ln>
            <a:effectLst>
              <a:outerShdw blurRad="57150" dist="19050" dir="5400000" algn="ctr" rotWithShape="0">
                <a:srgbClr val="000000">
                  <a:alpha val="63000"/>
                </a:srgbClr>
              </a:outerShdw>
            </a:effectLst>
          </c:spPr>
          <c:marker>
            <c:symbol val="none"/>
          </c:marker>
          <c:cat>
            <c:numRef>
              <c:extLst>
                <c:ext xmlns:c15="http://schemas.microsoft.com/office/drawing/2012/chart" uri="{02D57815-91ED-43cb-92C2-25804820EDAC}">
                  <c15:fullRef>
                    <c15:sqref>'FIRM 11'!$B$92:$J$92</c15:sqref>
                  </c15:fullRef>
                </c:ext>
              </c:extLst>
              <c:f>'FIRM 11'!$H$92:$J$92</c:f>
              <c:numCache>
                <c:formatCode>General</c:formatCode>
                <c:ptCount val="3"/>
                <c:pt idx="0">
                  <c:v>2019</c:v>
                </c:pt>
                <c:pt idx="1">
                  <c:v>2020</c:v>
                </c:pt>
                <c:pt idx="2">
                  <c:v>2021</c:v>
                </c:pt>
              </c:numCache>
            </c:numRef>
          </c:cat>
          <c:val>
            <c:numRef>
              <c:extLst>
                <c:ext xmlns:c15="http://schemas.microsoft.com/office/drawing/2012/chart" uri="{02D57815-91ED-43cb-92C2-25804820EDAC}">
                  <c15:fullRef>
                    <c15:sqref>'FIRM 11'!$B$108:$J$108</c15:sqref>
                  </c15:fullRef>
                </c:ext>
              </c:extLst>
              <c:f>'FIRM 11'!$H$108:$J$108</c:f>
              <c:numCache>
                <c:formatCode>General</c:formatCode>
                <c:ptCount val="3"/>
                <c:pt idx="0" formatCode="#,##0.00">
                  <c:v>3.7649388903968684E-3</c:v>
                </c:pt>
                <c:pt idx="1" formatCode="#,##0.00">
                  <c:v>-6.7771790987737945E-2</c:v>
                </c:pt>
                <c:pt idx="2" formatCode="#,##0.00">
                  <c:v>4.0538861385706823E-2</c:v>
                </c:pt>
              </c:numCache>
            </c:numRef>
          </c:val>
          <c:smooth val="0"/>
        </c:ser>
        <c:ser>
          <c:idx val="3"/>
          <c:order val="3"/>
          <c:tx>
            <c:strRef>
              <c:f>'FIRM 11'!$A$109</c:f>
              <c:strCache>
                <c:ptCount val="1"/>
                <c:pt idx="0">
                  <c:v>Return on common equity</c:v>
                </c:pt>
              </c:strCache>
            </c:strRef>
          </c:tx>
          <c:spPr>
            <a:ln w="34925" cap="rnd">
              <a:solidFill>
                <a:schemeClr val="accent4"/>
              </a:solidFill>
              <a:round/>
            </a:ln>
            <a:effectLst>
              <a:outerShdw blurRad="57150" dist="19050" dir="5400000" algn="ctr" rotWithShape="0">
                <a:srgbClr val="000000">
                  <a:alpha val="63000"/>
                </a:srgbClr>
              </a:outerShdw>
            </a:effectLst>
          </c:spPr>
          <c:marker>
            <c:symbol val="none"/>
          </c:marker>
          <c:cat>
            <c:numRef>
              <c:extLst>
                <c:ext xmlns:c15="http://schemas.microsoft.com/office/drawing/2012/chart" uri="{02D57815-91ED-43cb-92C2-25804820EDAC}">
                  <c15:fullRef>
                    <c15:sqref>'FIRM 11'!$B$92:$J$92</c15:sqref>
                  </c15:fullRef>
                </c:ext>
              </c:extLst>
              <c:f>'FIRM 11'!$H$92:$J$92</c:f>
              <c:numCache>
                <c:formatCode>General</c:formatCode>
                <c:ptCount val="3"/>
                <c:pt idx="0">
                  <c:v>2019</c:v>
                </c:pt>
                <c:pt idx="1">
                  <c:v>2020</c:v>
                </c:pt>
                <c:pt idx="2">
                  <c:v>2021</c:v>
                </c:pt>
              </c:numCache>
            </c:numRef>
          </c:cat>
          <c:val>
            <c:numRef>
              <c:extLst>
                <c:ext xmlns:c15="http://schemas.microsoft.com/office/drawing/2012/chart" uri="{02D57815-91ED-43cb-92C2-25804820EDAC}">
                  <c15:fullRef>
                    <c15:sqref>'FIRM 11'!$B$109:$J$109</c15:sqref>
                  </c15:fullRef>
                </c:ext>
              </c:extLst>
              <c:f>'FIRM 11'!$H$109:$J$109</c:f>
              <c:numCache>
                <c:formatCode>General</c:formatCode>
                <c:ptCount val="3"/>
                <c:pt idx="0" formatCode="#,##0.00">
                  <c:v>1.2896524899836158E-2</c:v>
                </c:pt>
                <c:pt idx="1" formatCode="#,##0.00">
                  <c:v>-0.25280181387557271</c:v>
                </c:pt>
                <c:pt idx="2" formatCode="#,##0.00">
                  <c:v>0.10647017040323344</c:v>
                </c:pt>
              </c:numCache>
            </c:numRef>
          </c:val>
          <c:smooth val="0"/>
        </c:ser>
        <c:ser>
          <c:idx val="4"/>
          <c:order val="4"/>
          <c:tx>
            <c:strRef>
              <c:f>'FIRM 11'!$A$110</c:f>
              <c:strCache>
                <c:ptCount val="1"/>
                <c:pt idx="0">
                  <c:v>Return on capital invested</c:v>
                </c:pt>
              </c:strCache>
            </c:strRef>
          </c:tx>
          <c:spPr>
            <a:ln w="34925" cap="rnd">
              <a:solidFill>
                <a:schemeClr val="accent5"/>
              </a:solidFill>
              <a:round/>
            </a:ln>
            <a:effectLst>
              <a:outerShdw blurRad="57150" dist="19050" dir="5400000" algn="ctr" rotWithShape="0">
                <a:srgbClr val="000000">
                  <a:alpha val="63000"/>
                </a:srgbClr>
              </a:outerShdw>
            </a:effectLst>
          </c:spPr>
          <c:marker>
            <c:symbol val="none"/>
          </c:marker>
          <c:cat>
            <c:numRef>
              <c:extLst>
                <c:ext xmlns:c15="http://schemas.microsoft.com/office/drawing/2012/chart" uri="{02D57815-91ED-43cb-92C2-25804820EDAC}">
                  <c15:fullRef>
                    <c15:sqref>'FIRM 11'!$B$92:$J$92</c15:sqref>
                  </c15:fullRef>
                </c:ext>
              </c:extLst>
              <c:f>'FIRM 11'!$H$92:$J$92</c:f>
              <c:numCache>
                <c:formatCode>General</c:formatCode>
                <c:ptCount val="3"/>
                <c:pt idx="0">
                  <c:v>2019</c:v>
                </c:pt>
                <c:pt idx="1">
                  <c:v>2020</c:v>
                </c:pt>
                <c:pt idx="2">
                  <c:v>2021</c:v>
                </c:pt>
              </c:numCache>
            </c:numRef>
          </c:cat>
          <c:val>
            <c:numRef>
              <c:extLst>
                <c:ext xmlns:c15="http://schemas.microsoft.com/office/drawing/2012/chart" uri="{02D57815-91ED-43cb-92C2-25804820EDAC}">
                  <c15:fullRef>
                    <c15:sqref>'FIRM 11'!$B$110:$J$110</c15:sqref>
                  </c15:fullRef>
                </c:ext>
              </c:extLst>
              <c:f>'FIRM 11'!$H$110:$J$110</c:f>
              <c:numCache>
                <c:formatCode>General</c:formatCode>
                <c:ptCount val="3"/>
                <c:pt idx="0" formatCode="#,##0.00">
                  <c:v>0.29496723741773112</c:v>
                </c:pt>
                <c:pt idx="1" formatCode="#,##0.00">
                  <c:v>-5.8707383695931212E-3</c:v>
                </c:pt>
                <c:pt idx="2" formatCode="#,##0.00">
                  <c:v>0.24336350474861626</c:v>
                </c:pt>
              </c:numCache>
            </c:numRef>
          </c:val>
          <c:smooth val="0"/>
        </c:ser>
        <c:ser>
          <c:idx val="5"/>
          <c:order val="5"/>
          <c:tx>
            <c:strRef>
              <c:f>'FIRM 11'!$A$111</c:f>
              <c:strCache>
                <c:ptCount val="1"/>
                <c:pt idx="0">
                  <c:v>Basic Earning power</c:v>
                </c:pt>
              </c:strCache>
            </c:strRef>
          </c:tx>
          <c:spPr>
            <a:ln w="34925" cap="rnd">
              <a:solidFill>
                <a:schemeClr val="accent6"/>
              </a:solidFill>
              <a:round/>
            </a:ln>
            <a:effectLst>
              <a:outerShdw blurRad="57150" dist="19050" dir="5400000" algn="ctr" rotWithShape="0">
                <a:srgbClr val="000000">
                  <a:alpha val="63000"/>
                </a:srgbClr>
              </a:outerShdw>
            </a:effectLst>
          </c:spPr>
          <c:marker>
            <c:symbol val="none"/>
          </c:marker>
          <c:cat>
            <c:numRef>
              <c:extLst>
                <c:ext xmlns:c15="http://schemas.microsoft.com/office/drawing/2012/chart" uri="{02D57815-91ED-43cb-92C2-25804820EDAC}">
                  <c15:fullRef>
                    <c15:sqref>'FIRM 11'!$B$92:$J$92</c15:sqref>
                  </c15:fullRef>
                </c:ext>
              </c:extLst>
              <c:f>'FIRM 11'!$H$92:$J$92</c:f>
              <c:numCache>
                <c:formatCode>General</c:formatCode>
                <c:ptCount val="3"/>
                <c:pt idx="0">
                  <c:v>2019</c:v>
                </c:pt>
                <c:pt idx="1">
                  <c:v>2020</c:v>
                </c:pt>
                <c:pt idx="2">
                  <c:v>2021</c:v>
                </c:pt>
              </c:numCache>
            </c:numRef>
          </c:cat>
          <c:val>
            <c:numRef>
              <c:extLst>
                <c:ext xmlns:c15="http://schemas.microsoft.com/office/drawing/2012/chart" uri="{02D57815-91ED-43cb-92C2-25804820EDAC}">
                  <c15:fullRef>
                    <c15:sqref>'FIRM 11'!$B$111:$J$111</c15:sqref>
                  </c15:fullRef>
                </c:ext>
              </c:extLst>
              <c:f>'FIRM 11'!$H$111:$J$111</c:f>
              <c:numCache>
                <c:formatCode>General</c:formatCode>
                <c:ptCount val="3"/>
                <c:pt idx="0" formatCode="#,##0.00">
                  <c:v>5.5894345067815751E-2</c:v>
                </c:pt>
                <c:pt idx="1" formatCode="#,##0.00">
                  <c:v>-2.1918751592095577E-3</c:v>
                </c:pt>
                <c:pt idx="2" formatCode="#,##0.00">
                  <c:v>8.0799284083813941E-2</c:v>
                </c:pt>
              </c:numCache>
            </c:numRef>
          </c:val>
          <c:smooth val="0"/>
        </c:ser>
        <c:ser>
          <c:idx val="6"/>
          <c:order val="6"/>
          <c:tx>
            <c:strRef>
              <c:f>'FIRM 11'!$A$112</c:f>
              <c:strCache>
                <c:ptCount val="1"/>
                <c:pt idx="0">
                  <c:v>Book Value Per Share</c:v>
                </c:pt>
              </c:strCache>
            </c:strRef>
          </c:tx>
          <c:spPr>
            <a:ln w="34925" cap="rnd">
              <a:solidFill>
                <a:schemeClr val="accent1">
                  <a:lumMod val="60000"/>
                </a:schemeClr>
              </a:solidFill>
              <a:round/>
            </a:ln>
            <a:effectLst>
              <a:outerShdw blurRad="57150" dist="19050" dir="5400000" algn="ctr" rotWithShape="0">
                <a:srgbClr val="000000">
                  <a:alpha val="63000"/>
                </a:srgbClr>
              </a:outerShdw>
            </a:effectLst>
          </c:spPr>
          <c:marker>
            <c:symbol val="none"/>
          </c:marker>
          <c:cat>
            <c:numRef>
              <c:extLst>
                <c:ext xmlns:c15="http://schemas.microsoft.com/office/drawing/2012/chart" uri="{02D57815-91ED-43cb-92C2-25804820EDAC}">
                  <c15:fullRef>
                    <c15:sqref>'FIRM 11'!$B$92:$J$92</c15:sqref>
                  </c15:fullRef>
                </c:ext>
              </c:extLst>
              <c:f>'FIRM 11'!$H$92:$J$92</c:f>
              <c:numCache>
                <c:formatCode>General</c:formatCode>
                <c:ptCount val="3"/>
                <c:pt idx="0">
                  <c:v>2019</c:v>
                </c:pt>
                <c:pt idx="1">
                  <c:v>2020</c:v>
                </c:pt>
                <c:pt idx="2">
                  <c:v>2021</c:v>
                </c:pt>
              </c:numCache>
            </c:numRef>
          </c:cat>
          <c:val>
            <c:numRef>
              <c:extLst>
                <c:ext xmlns:c15="http://schemas.microsoft.com/office/drawing/2012/chart" uri="{02D57815-91ED-43cb-92C2-25804820EDAC}">
                  <c15:fullRef>
                    <c15:sqref>'FIRM 11'!$B$112:$J$112</c15:sqref>
                  </c15:fullRef>
                </c:ext>
              </c:extLst>
              <c:f>'FIRM 11'!$H$112:$J$112</c:f>
              <c:numCache>
                <c:formatCode>#,##0.00</c:formatCode>
                <c:ptCount val="3"/>
                <c:pt idx="0" formatCode="General">
                  <c:v>109.33177820778008</c:v>
                </c:pt>
                <c:pt idx="1" formatCode="General">
                  <c:v>119.10515806195887</c:v>
                </c:pt>
                <c:pt idx="2" formatCode="General">
                  <c:v>133.18284310334269</c:v>
                </c:pt>
              </c:numCache>
            </c:numRef>
          </c:val>
          <c:smooth val="0"/>
        </c:ser>
        <c:dLbls>
          <c:showLegendKey val="0"/>
          <c:showVal val="0"/>
          <c:showCatName val="0"/>
          <c:showSerName val="0"/>
          <c:showPercent val="0"/>
          <c:showBubbleSize val="0"/>
        </c:dLbls>
        <c:smooth val="0"/>
        <c:axId val="396332592"/>
        <c:axId val="396332984"/>
        <c:extLst>
          <c:ext xmlns:c15="http://schemas.microsoft.com/office/drawing/2012/chart" uri="{02D57815-91ED-43cb-92C2-25804820EDAC}">
            <c15:filteredLineSeries>
              <c15:ser>
                <c:idx val="7"/>
                <c:order val="7"/>
                <c:tx>
                  <c:strRef>
                    <c:extLst>
                      <c:ext uri="{02D57815-91ED-43cb-92C2-25804820EDAC}">
                        <c15:formulaRef>
                          <c15:sqref>'FIRM 11'!$A$105</c15:sqref>
                        </c15:formulaRef>
                      </c:ext>
                    </c:extLst>
                    <c:strCache>
                      <c:ptCount val="1"/>
                      <c:pt idx="0">
                        <c:v>Profitability</c:v>
                      </c:pt>
                    </c:strCache>
                  </c:strRef>
                </c:tx>
                <c:spPr>
                  <a:ln w="34925" cap="rnd">
                    <a:solidFill>
                      <a:schemeClr val="accent2">
                        <a:lumMod val="60000"/>
                      </a:schemeClr>
                    </a:solidFill>
                    <a:round/>
                  </a:ln>
                  <a:effectLst>
                    <a:outerShdw blurRad="57150" dist="19050" dir="5400000" algn="ctr" rotWithShape="0">
                      <a:srgbClr val="000000">
                        <a:alpha val="63000"/>
                      </a:srgbClr>
                    </a:outerShdw>
                  </a:effectLst>
                </c:spPr>
                <c:marker>
                  <c:symbol val="none"/>
                </c:marker>
                <c:cat>
                  <c:numRef>
                    <c:extLst>
                      <c:ext uri="{02D57815-91ED-43cb-92C2-25804820EDAC}">
                        <c15:fullRef>
                          <c15:sqref>'FIRM 11'!$B$92:$J$92</c15:sqref>
                        </c15:fullRef>
                        <c15:formulaRef>
                          <c15:sqref>'FIRM 11'!$H$92:$J$92</c15:sqref>
                        </c15:formulaRef>
                      </c:ext>
                    </c:extLst>
                    <c:numCache>
                      <c:formatCode>General</c:formatCode>
                      <c:ptCount val="3"/>
                      <c:pt idx="2">
                        <c:v>2019</c:v>
                      </c:pt>
                      <c:pt idx="3">
                        <c:v>2020</c:v>
                      </c:pt>
                      <c:pt idx="4">
                        <c:v>2021</c:v>
                      </c:pt>
                    </c:numCache>
                  </c:numRef>
                </c:cat>
                <c:val>
                  <c:numRef>
                    <c:extLst>
                      <c:ext uri="{02D57815-91ED-43cb-92C2-25804820EDAC}">
                        <c15:fullRef>
                          <c15:sqref>'FIRM 11'!$B$105:$E$105</c15:sqref>
                        </c15:fullRef>
                        <c15:formulaRef>
                          <c15:sqref/>
                        </c15:formulaRef>
                      </c:ext>
                    </c:extLst>
                    <c:numCache>
                      <c:formatCode>General</c:formatCode>
                      <c:ptCount val="0"/>
                    </c:numCache>
                  </c:numRef>
                </c:val>
                <c:smooth val="0"/>
              </c15:ser>
            </c15:filteredLineSeries>
            <c15:filteredLineSeries>
              <c15:ser>
                <c:idx val="8"/>
                <c:order val="8"/>
                <c:tx>
                  <c:strRef>
                    <c:extLst xmlns:c15="http://schemas.microsoft.com/office/drawing/2012/chart">
                      <c:ext xmlns:c15="http://schemas.microsoft.com/office/drawing/2012/chart" uri="{02D57815-91ED-43cb-92C2-25804820EDAC}">
                        <c15:formulaRef>
                          <c15:sqref>'FIRM 11'!$A$105</c15:sqref>
                        </c15:formulaRef>
                      </c:ext>
                    </c:extLst>
                    <c:strCache>
                      <c:ptCount val="1"/>
                      <c:pt idx="0">
                        <c:v>Profitability</c:v>
                      </c:pt>
                    </c:strCache>
                  </c:strRef>
                </c:tx>
                <c:spPr>
                  <a:ln w="34925" cap="rnd">
                    <a:solidFill>
                      <a:schemeClr val="accent3">
                        <a:lumMod val="60000"/>
                      </a:schemeClr>
                    </a:solidFill>
                    <a:round/>
                  </a:ln>
                  <a:effectLst>
                    <a:outerShdw blurRad="57150" dist="19050" dir="5400000" algn="ctr" rotWithShape="0">
                      <a:srgbClr val="000000">
                        <a:alpha val="63000"/>
                      </a:srgbClr>
                    </a:outerShdw>
                  </a:effectLst>
                </c:spPr>
                <c:marker>
                  <c:symbol val="none"/>
                </c:marker>
                <c:cat>
                  <c:numRef>
                    <c:extLst>
                      <c:ext xmlns:c15="http://schemas.microsoft.com/office/drawing/2012/chart" uri="{02D57815-91ED-43cb-92C2-25804820EDAC}">
                        <c15:fullRef>
                          <c15:sqref>'FIRM 11'!$B$92:$J$92</c15:sqref>
                        </c15:fullRef>
                        <c15:formulaRef>
                          <c15:sqref>'FIRM 11'!$H$92:$J$92</c15:sqref>
                        </c15:formulaRef>
                      </c:ext>
                    </c:extLst>
                    <c:numCache>
                      <c:formatCode>General</c:formatCode>
                      <c:ptCount val="3"/>
                      <c:pt idx="2">
                        <c:v>2019</c:v>
                      </c:pt>
                      <c:pt idx="3">
                        <c:v>2020</c:v>
                      </c:pt>
                      <c:pt idx="4">
                        <c:v>2021</c:v>
                      </c:pt>
                    </c:numCache>
                  </c:numRef>
                </c:cat>
                <c:val>
                  <c:numRef>
                    <c:extLst>
                      <c:ext xmlns:c15="http://schemas.microsoft.com/office/drawing/2012/chart" uri="{02D57815-91ED-43cb-92C2-25804820EDAC}">
                        <c15:fullRef>
                          <c15:sqref>'FIRM 11'!$B$105:$E$105</c15:sqref>
                        </c15:fullRef>
                        <c15:formulaRef>
                          <c15:sqref/>
                        </c15:formulaRef>
                      </c:ext>
                    </c:extLst>
                    <c:numCache>
                      <c:formatCode>General</c:formatCode>
                      <c:ptCount val="0"/>
                    </c:numCache>
                  </c:numRef>
                </c:val>
                <c:smooth val="0"/>
              </c15:ser>
            </c15:filteredLineSeries>
          </c:ext>
        </c:extLst>
      </c:lineChart>
      <c:catAx>
        <c:axId val="396332592"/>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96332984"/>
        <c:crosses val="autoZero"/>
        <c:auto val="1"/>
        <c:lblAlgn val="ctr"/>
        <c:lblOffset val="100"/>
        <c:noMultiLvlLbl val="0"/>
      </c:catAx>
      <c:valAx>
        <c:axId val="39633298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9633259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5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600" b="1" i="0" u="none" strike="noStrike" baseline="0">
                <a:effectLst/>
              </a:rPr>
              <a:t>Market Value</a:t>
            </a:r>
            <a:r>
              <a:rPr lang="en-US" sz="1600" b="1" i="0" u="none" strike="noStrike" baseline="0">
                <a:effectLst>
                  <a:outerShdw blurRad="50800" dist="38100" dir="5400000" algn="t" rotWithShape="0">
                    <a:prstClr val="black">
                      <a:alpha val="40000"/>
                    </a:prstClr>
                  </a:outerShdw>
                </a:effectLst>
              </a:rPr>
              <a:t> </a:t>
            </a:r>
            <a:endParaRPr lang="en-US"/>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lineChart>
        <c:grouping val="standard"/>
        <c:varyColors val="0"/>
        <c:ser>
          <c:idx val="0"/>
          <c:order val="0"/>
          <c:tx>
            <c:strRef>
              <c:f>'FIRM 11'!$A$114</c:f>
              <c:strCache>
                <c:ptCount val="1"/>
                <c:pt idx="0">
                  <c:v>Price Earning</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cat>
            <c:numRef>
              <c:extLst>
                <c:ext xmlns:c15="http://schemas.microsoft.com/office/drawing/2012/chart" uri="{02D57815-91ED-43cb-92C2-25804820EDAC}">
                  <c15:fullRef>
                    <c15:sqref>'FIRM 11'!$B$92:$J$92</c15:sqref>
                  </c15:fullRef>
                </c:ext>
              </c:extLst>
              <c:f>'FIRM 11'!$H$92:$J$92</c:f>
              <c:numCache>
                <c:formatCode>General</c:formatCode>
                <c:ptCount val="3"/>
                <c:pt idx="0">
                  <c:v>2019</c:v>
                </c:pt>
                <c:pt idx="1">
                  <c:v>2020</c:v>
                </c:pt>
                <c:pt idx="2">
                  <c:v>2021</c:v>
                </c:pt>
              </c:numCache>
            </c:numRef>
          </c:cat>
          <c:val>
            <c:numRef>
              <c:extLst>
                <c:ext xmlns:c15="http://schemas.microsoft.com/office/drawing/2012/chart" uri="{02D57815-91ED-43cb-92C2-25804820EDAC}">
                  <c15:fullRef>
                    <c15:sqref>'FIRM 11'!$B$114:$J$114</c15:sqref>
                  </c15:fullRef>
                </c:ext>
              </c:extLst>
              <c:f>'FIRM 11'!$H$114:$J$114</c:f>
              <c:numCache>
                <c:formatCode>#,##0.00</c:formatCode>
                <c:ptCount val="3"/>
                <c:pt idx="0" formatCode="General">
                  <c:v>35.836879432624116</c:v>
                </c:pt>
                <c:pt idx="1" formatCode="General">
                  <c:v>-4.0956492859515112</c:v>
                </c:pt>
                <c:pt idx="2" formatCode="General">
                  <c:v>19.255994358251058</c:v>
                </c:pt>
              </c:numCache>
            </c:numRef>
          </c:val>
          <c:smooth val="0"/>
        </c:ser>
        <c:ser>
          <c:idx val="1"/>
          <c:order val="1"/>
          <c:tx>
            <c:strRef>
              <c:f>'FIRM 11'!$A$115</c:f>
              <c:strCache>
                <c:ptCount val="1"/>
                <c:pt idx="0">
                  <c:v>Market/Book</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cat>
            <c:numRef>
              <c:extLst>
                <c:ext xmlns:c15="http://schemas.microsoft.com/office/drawing/2012/chart" uri="{02D57815-91ED-43cb-92C2-25804820EDAC}">
                  <c15:fullRef>
                    <c15:sqref>'FIRM 11'!$B$92:$J$92</c15:sqref>
                  </c15:fullRef>
                </c:ext>
              </c:extLst>
              <c:f>'FIRM 11'!$H$92:$J$92</c:f>
              <c:numCache>
                <c:formatCode>General</c:formatCode>
                <c:ptCount val="3"/>
                <c:pt idx="0">
                  <c:v>2019</c:v>
                </c:pt>
                <c:pt idx="1">
                  <c:v>2020</c:v>
                </c:pt>
                <c:pt idx="2">
                  <c:v>2021</c:v>
                </c:pt>
              </c:numCache>
            </c:numRef>
          </c:cat>
          <c:val>
            <c:numRef>
              <c:extLst>
                <c:ext xmlns:c15="http://schemas.microsoft.com/office/drawing/2012/chart" uri="{02D57815-91ED-43cb-92C2-25804820EDAC}">
                  <c15:fullRef>
                    <c15:sqref>'FIRM 11'!$B$115:$J$115</c15:sqref>
                  </c15:fullRef>
                </c:ext>
              </c:extLst>
              <c:f>'FIRM 11'!$H$115:$J$115</c:f>
              <c:numCache>
                <c:formatCode>#,##0.00</c:formatCode>
                <c:ptCount val="3"/>
                <c:pt idx="0" formatCode="General">
                  <c:v>0.46217120793526317</c:v>
                </c:pt>
                <c:pt idx="1" formatCode="General">
                  <c:v>1.0353875684867362</c:v>
                </c:pt>
                <c:pt idx="2" formatCode="General">
                  <c:v>2.0501890006066921</c:v>
                </c:pt>
              </c:numCache>
            </c:numRef>
          </c:val>
          <c:smooth val="0"/>
        </c:ser>
        <c:dLbls>
          <c:showLegendKey val="0"/>
          <c:showVal val="0"/>
          <c:showCatName val="0"/>
          <c:showSerName val="0"/>
          <c:showPercent val="0"/>
          <c:showBubbleSize val="0"/>
        </c:dLbls>
        <c:smooth val="0"/>
        <c:axId val="396333376"/>
        <c:axId val="396334944"/>
      </c:lineChart>
      <c:catAx>
        <c:axId val="396333376"/>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96334944"/>
        <c:crosses val="autoZero"/>
        <c:auto val="1"/>
        <c:lblAlgn val="ctr"/>
        <c:lblOffset val="100"/>
        <c:noMultiLvlLbl val="0"/>
      </c:catAx>
      <c:valAx>
        <c:axId val="396334944"/>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9633337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5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600" b="1" i="0" u="none" strike="noStrike" baseline="0">
                <a:effectLst/>
              </a:rPr>
              <a:t>Liquidity</a:t>
            </a:r>
            <a:r>
              <a:rPr lang="en-US" sz="1600" b="1" i="0" u="none" strike="noStrike" baseline="0">
                <a:effectLst>
                  <a:outerShdw blurRad="50800" dist="38100" dir="5400000" algn="t" rotWithShape="0">
                    <a:prstClr val="black">
                      <a:alpha val="40000"/>
                    </a:prstClr>
                  </a:outerShdw>
                </a:effectLst>
              </a:rPr>
              <a:t> </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lineChart>
        <c:grouping val="standard"/>
        <c:varyColors val="0"/>
        <c:ser>
          <c:idx val="0"/>
          <c:order val="0"/>
          <c:tx>
            <c:strRef>
              <c:f>'FIRM 12'!$A$101</c:f>
              <c:strCache>
                <c:ptCount val="1"/>
                <c:pt idx="0">
                  <c:v>Current Ratio</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cat>
            <c:numRef>
              <c:extLst>
                <c:ext xmlns:c15="http://schemas.microsoft.com/office/drawing/2012/chart" uri="{02D57815-91ED-43cb-92C2-25804820EDAC}">
                  <c15:fullRef>
                    <c15:sqref>'FIRM 12'!$B$98:$J$98</c15:sqref>
                  </c15:fullRef>
                </c:ext>
              </c:extLst>
              <c:f>('FIRM 12'!$F$98,'FIRM 12'!$H$98:$J$98)</c:f>
              <c:numCache>
                <c:formatCode>General</c:formatCode>
                <c:ptCount val="3"/>
                <c:pt idx="0">
                  <c:v>2019</c:v>
                </c:pt>
                <c:pt idx="1">
                  <c:v>2020</c:v>
                </c:pt>
                <c:pt idx="2">
                  <c:v>2021</c:v>
                </c:pt>
              </c:numCache>
            </c:numRef>
          </c:cat>
          <c:val>
            <c:numRef>
              <c:extLst>
                <c:ext xmlns:c15="http://schemas.microsoft.com/office/drawing/2012/chart" uri="{02D57815-91ED-43cb-92C2-25804820EDAC}">
                  <c15:fullRef>
                    <c15:sqref>'FIRM 12'!$B$101:$J$101</c15:sqref>
                  </c15:fullRef>
                </c:ext>
              </c:extLst>
              <c:f>('FIRM 12'!$F$101,'FIRM 12'!$H$101:$J$101)</c:f>
              <c:numCache>
                <c:formatCode>General</c:formatCode>
                <c:ptCount val="3"/>
                <c:pt idx="0">
                  <c:v>3.7699465475242153</c:v>
                </c:pt>
                <c:pt idx="1">
                  <c:v>1.9355891056789796</c:v>
                </c:pt>
                <c:pt idx="2">
                  <c:v>1.8777154870357393</c:v>
                </c:pt>
              </c:numCache>
            </c:numRef>
          </c:val>
          <c:smooth val="0"/>
        </c:ser>
        <c:ser>
          <c:idx val="1"/>
          <c:order val="1"/>
          <c:tx>
            <c:strRef>
              <c:f>'FIRM 12'!$A$102</c:f>
              <c:strCache>
                <c:ptCount val="1"/>
                <c:pt idx="0">
                  <c:v>Quick Ratio</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cat>
            <c:numRef>
              <c:extLst>
                <c:ext xmlns:c15="http://schemas.microsoft.com/office/drawing/2012/chart" uri="{02D57815-91ED-43cb-92C2-25804820EDAC}">
                  <c15:fullRef>
                    <c15:sqref>'FIRM 12'!$B$98:$J$98</c15:sqref>
                  </c15:fullRef>
                </c:ext>
              </c:extLst>
              <c:f>('FIRM 12'!$F$98,'FIRM 12'!$H$98:$J$98)</c:f>
              <c:numCache>
                <c:formatCode>General</c:formatCode>
                <c:ptCount val="3"/>
                <c:pt idx="0">
                  <c:v>2019</c:v>
                </c:pt>
                <c:pt idx="1">
                  <c:v>2020</c:v>
                </c:pt>
                <c:pt idx="2">
                  <c:v>2021</c:v>
                </c:pt>
              </c:numCache>
            </c:numRef>
          </c:cat>
          <c:val>
            <c:numRef>
              <c:extLst>
                <c:ext xmlns:c15="http://schemas.microsoft.com/office/drawing/2012/chart" uri="{02D57815-91ED-43cb-92C2-25804820EDAC}">
                  <c15:fullRef>
                    <c15:sqref>'FIRM 12'!$B$102:$J$102</c15:sqref>
                  </c15:fullRef>
                </c:ext>
              </c:extLst>
              <c:f>('FIRM 12'!$F$102,'FIRM 12'!$H$102:$J$102)</c:f>
              <c:numCache>
                <c:formatCode>General</c:formatCode>
                <c:ptCount val="3"/>
                <c:pt idx="0" formatCode="#,##0">
                  <c:v>2.0058103385433417</c:v>
                </c:pt>
                <c:pt idx="1">
                  <c:v>1.0535666118067419</c:v>
                </c:pt>
                <c:pt idx="2">
                  <c:v>2.0276685830296404</c:v>
                </c:pt>
              </c:numCache>
            </c:numRef>
          </c:val>
          <c:smooth val="0"/>
        </c:ser>
        <c:dLbls>
          <c:showLegendKey val="0"/>
          <c:showVal val="0"/>
          <c:showCatName val="0"/>
          <c:showSerName val="0"/>
          <c:showPercent val="0"/>
          <c:showBubbleSize val="0"/>
        </c:dLbls>
        <c:smooth val="0"/>
        <c:axId val="396338080"/>
        <c:axId val="396335728"/>
        <c:extLst>
          <c:ext xmlns:c15="http://schemas.microsoft.com/office/drawing/2012/chart" uri="{02D57815-91ED-43cb-92C2-25804820EDAC}">
            <c15:filteredLineSeries>
              <c15:ser>
                <c:idx val="2"/>
                <c:order val="2"/>
                <c:tx>
                  <c:strRef>
                    <c:extLst>
                      <c:ext uri="{02D57815-91ED-43cb-92C2-25804820EDAC}">
                        <c15:formulaRef>
                          <c15:sqref>'FIRM 12'!$A$100</c15:sqref>
                        </c15:formulaRef>
                      </c:ext>
                    </c:extLst>
                    <c:strCache>
                      <c:ptCount val="1"/>
                      <c:pt idx="0">
                        <c:v>Liquidity</c:v>
                      </c:pt>
                    </c:strCache>
                  </c:strRef>
                </c:tx>
                <c:spPr>
                  <a:ln w="34925" cap="rnd">
                    <a:solidFill>
                      <a:schemeClr val="accent3"/>
                    </a:solidFill>
                    <a:round/>
                  </a:ln>
                  <a:effectLst>
                    <a:outerShdw blurRad="57150" dist="19050" dir="5400000" algn="ctr" rotWithShape="0">
                      <a:srgbClr val="000000">
                        <a:alpha val="63000"/>
                      </a:srgbClr>
                    </a:outerShdw>
                  </a:effectLst>
                </c:spPr>
                <c:marker>
                  <c:symbol val="none"/>
                </c:marker>
                <c:cat>
                  <c:numRef>
                    <c:extLst>
                      <c:ext uri="{02D57815-91ED-43cb-92C2-25804820EDAC}">
                        <c15:fullRef>
                          <c15:sqref>'FIRM 12'!$B$98:$J$98</c15:sqref>
                        </c15:fullRef>
                        <c15:formulaRef>
                          <c15:sqref>('FIRM 12'!$F$98,'FIRM 12'!$H$98:$J$98)</c15:sqref>
                        </c15:formulaRef>
                      </c:ext>
                    </c:extLst>
                    <c:numCache>
                      <c:formatCode>General</c:formatCode>
                      <c:ptCount val="3"/>
                      <c:pt idx="1">
                        <c:v>2019</c:v>
                      </c:pt>
                      <c:pt idx="2">
                        <c:v>2020</c:v>
                      </c:pt>
                      <c:pt idx="3">
                        <c:v>2021</c:v>
                      </c:pt>
                    </c:numCache>
                  </c:numRef>
                </c:cat>
                <c:val>
                  <c:numRef>
                    <c:extLst>
                      <c:ext uri="{02D57815-91ED-43cb-92C2-25804820EDAC}">
                        <c15:fullRef>
                          <c15:sqref>'FIRM 12'!$B$100:$E$100</c15:sqref>
                        </c15:fullRef>
                        <c15:formulaRef>
                          <c15:sqref/>
                        </c15:formulaRef>
                      </c:ext>
                    </c:extLst>
                    <c:numCache>
                      <c:formatCode>General</c:formatCode>
                      <c:ptCount val="0"/>
                    </c:numCache>
                  </c:numRef>
                </c:val>
                <c:smooth val="0"/>
              </c15:ser>
            </c15:filteredLineSeries>
            <c15:filteredLineSeries>
              <c15:ser>
                <c:idx val="3"/>
                <c:order val="3"/>
                <c:tx>
                  <c:strRef>
                    <c:extLst xmlns:c15="http://schemas.microsoft.com/office/drawing/2012/chart">
                      <c:ext xmlns:c15="http://schemas.microsoft.com/office/drawing/2012/chart" uri="{02D57815-91ED-43cb-92C2-25804820EDAC}">
                        <c15:formulaRef>
                          <c15:sqref>'FIRM 12'!$A$100</c15:sqref>
                        </c15:formulaRef>
                      </c:ext>
                    </c:extLst>
                    <c:strCache>
                      <c:ptCount val="1"/>
                      <c:pt idx="0">
                        <c:v>Liquidity</c:v>
                      </c:pt>
                    </c:strCache>
                  </c:strRef>
                </c:tx>
                <c:spPr>
                  <a:ln w="34925" cap="rnd">
                    <a:solidFill>
                      <a:schemeClr val="accent4"/>
                    </a:solidFill>
                    <a:round/>
                  </a:ln>
                  <a:effectLst>
                    <a:outerShdw blurRad="57150" dist="19050" dir="5400000" algn="ctr" rotWithShape="0">
                      <a:srgbClr val="000000">
                        <a:alpha val="63000"/>
                      </a:srgbClr>
                    </a:outerShdw>
                  </a:effectLst>
                </c:spPr>
                <c:marker>
                  <c:symbol val="none"/>
                </c:marker>
                <c:cat>
                  <c:numRef>
                    <c:extLst>
                      <c:ext xmlns:c15="http://schemas.microsoft.com/office/drawing/2012/chart" uri="{02D57815-91ED-43cb-92C2-25804820EDAC}">
                        <c15:fullRef>
                          <c15:sqref>'FIRM 12'!$B$98:$J$98</c15:sqref>
                        </c15:fullRef>
                        <c15:formulaRef>
                          <c15:sqref>('FIRM 12'!$F$98,'FIRM 12'!$H$98:$J$98)</c15:sqref>
                        </c15:formulaRef>
                      </c:ext>
                    </c:extLst>
                    <c:numCache>
                      <c:formatCode>General</c:formatCode>
                      <c:ptCount val="3"/>
                      <c:pt idx="1">
                        <c:v>2019</c:v>
                      </c:pt>
                      <c:pt idx="2">
                        <c:v>2020</c:v>
                      </c:pt>
                      <c:pt idx="3">
                        <c:v>2021</c:v>
                      </c:pt>
                    </c:numCache>
                  </c:numRef>
                </c:cat>
                <c:val>
                  <c:numRef>
                    <c:extLst>
                      <c:ext xmlns:c15="http://schemas.microsoft.com/office/drawing/2012/chart" uri="{02D57815-91ED-43cb-92C2-25804820EDAC}">
                        <c15:fullRef>
                          <c15:sqref>'FIRM 12'!$B$100:$E$100</c15:sqref>
                        </c15:fullRef>
                        <c15:formulaRef>
                          <c15:sqref/>
                        </c15:formulaRef>
                      </c:ext>
                    </c:extLst>
                    <c:numCache>
                      <c:formatCode>General</c:formatCode>
                      <c:ptCount val="0"/>
                    </c:numCache>
                  </c:numRef>
                </c:val>
                <c:smooth val="0"/>
              </c15:ser>
            </c15:filteredLineSeries>
          </c:ext>
        </c:extLst>
      </c:lineChart>
      <c:catAx>
        <c:axId val="396338080"/>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96335728"/>
        <c:crosses val="autoZero"/>
        <c:auto val="1"/>
        <c:lblAlgn val="ctr"/>
        <c:lblOffset val="100"/>
        <c:noMultiLvlLbl val="0"/>
      </c:catAx>
      <c:valAx>
        <c:axId val="39633572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963380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5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600" b="1" i="0" u="none" strike="noStrike" baseline="0">
                <a:effectLst/>
              </a:rPr>
              <a:t>Assets Management</a:t>
            </a:r>
            <a:r>
              <a:rPr lang="en-US" sz="1600" b="1" i="0" u="none" strike="noStrike" baseline="0">
                <a:effectLst>
                  <a:outerShdw blurRad="50800" dist="38100" dir="5400000" algn="t" rotWithShape="0">
                    <a:prstClr val="black">
                      <a:alpha val="40000"/>
                    </a:prstClr>
                  </a:outerShdw>
                </a:effectLst>
              </a:rPr>
              <a:t> </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lineChart>
        <c:grouping val="standard"/>
        <c:varyColors val="0"/>
        <c:ser>
          <c:idx val="0"/>
          <c:order val="0"/>
          <c:tx>
            <c:strRef>
              <c:f>'FIRM 12'!$A$104</c:f>
              <c:strCache>
                <c:ptCount val="1"/>
                <c:pt idx="0">
                  <c:v>Inventory Turnover</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cat>
            <c:numRef>
              <c:extLst>
                <c:ext xmlns:c15="http://schemas.microsoft.com/office/drawing/2012/chart" uri="{02D57815-91ED-43cb-92C2-25804820EDAC}">
                  <c15:fullRef>
                    <c15:sqref>'FIRM 12'!$B$98:$J$98</c15:sqref>
                  </c15:fullRef>
                </c:ext>
              </c:extLst>
              <c:f>('FIRM 12'!$F$98,'FIRM 12'!$H$98:$J$98)</c:f>
              <c:numCache>
                <c:formatCode>General</c:formatCode>
                <c:ptCount val="3"/>
                <c:pt idx="0">
                  <c:v>2019</c:v>
                </c:pt>
                <c:pt idx="1">
                  <c:v>2020</c:v>
                </c:pt>
                <c:pt idx="2">
                  <c:v>2021</c:v>
                </c:pt>
              </c:numCache>
            </c:numRef>
          </c:cat>
          <c:val>
            <c:numRef>
              <c:extLst>
                <c:ext xmlns:c15="http://schemas.microsoft.com/office/drawing/2012/chart" uri="{02D57815-91ED-43cb-92C2-25804820EDAC}">
                  <c15:fullRef>
                    <c15:sqref>'FIRM 12'!$B$104:$J$104</c15:sqref>
                  </c15:fullRef>
                </c:ext>
              </c:extLst>
              <c:f>('FIRM 12'!$F$104,'FIRM 12'!$H$104:$J$104)</c:f>
              <c:numCache>
                <c:formatCode>General</c:formatCode>
                <c:ptCount val="3"/>
                <c:pt idx="0">
                  <c:v>2.2191755464851251</c:v>
                </c:pt>
                <c:pt idx="1">
                  <c:v>1.8427560897776831</c:v>
                </c:pt>
                <c:pt idx="2">
                  <c:v>4.6900018610385761</c:v>
                </c:pt>
              </c:numCache>
            </c:numRef>
          </c:val>
          <c:smooth val="0"/>
        </c:ser>
        <c:ser>
          <c:idx val="1"/>
          <c:order val="1"/>
          <c:tx>
            <c:strRef>
              <c:f>'FIRM 12'!$A$105</c:f>
              <c:strCache>
                <c:ptCount val="1"/>
                <c:pt idx="0">
                  <c:v>Number Of Day Sales</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cat>
            <c:numRef>
              <c:extLst>
                <c:ext xmlns:c15="http://schemas.microsoft.com/office/drawing/2012/chart" uri="{02D57815-91ED-43cb-92C2-25804820EDAC}">
                  <c15:fullRef>
                    <c15:sqref>'FIRM 12'!$B$98:$J$98</c15:sqref>
                  </c15:fullRef>
                </c:ext>
              </c:extLst>
              <c:f>('FIRM 12'!$F$98,'FIRM 12'!$H$98:$J$98)</c:f>
              <c:numCache>
                <c:formatCode>General</c:formatCode>
                <c:ptCount val="3"/>
                <c:pt idx="0">
                  <c:v>2019</c:v>
                </c:pt>
                <c:pt idx="1">
                  <c:v>2020</c:v>
                </c:pt>
                <c:pt idx="2">
                  <c:v>2021</c:v>
                </c:pt>
              </c:numCache>
            </c:numRef>
          </c:cat>
          <c:val>
            <c:numRef>
              <c:extLst>
                <c:ext xmlns:c15="http://schemas.microsoft.com/office/drawing/2012/chart" uri="{02D57815-91ED-43cb-92C2-25804820EDAC}">
                  <c15:fullRef>
                    <c15:sqref>'FIRM 12'!$B$105:$J$105</c15:sqref>
                  </c15:fullRef>
                </c:ext>
              </c:extLst>
              <c:f>('FIRM 12'!$F$105,'FIRM 12'!$H$105:$J$105)</c:f>
              <c:numCache>
                <c:formatCode>General</c:formatCode>
                <c:ptCount val="3"/>
                <c:pt idx="0">
                  <c:v>38.822468667719853</c:v>
                </c:pt>
                <c:pt idx="1">
                  <c:v>70.694443442287806</c:v>
                </c:pt>
                <c:pt idx="2">
                  <c:v>40.279110724497144</c:v>
                </c:pt>
              </c:numCache>
            </c:numRef>
          </c:val>
          <c:smooth val="0"/>
        </c:ser>
        <c:ser>
          <c:idx val="2"/>
          <c:order val="2"/>
          <c:tx>
            <c:strRef>
              <c:f>'FIRM 12'!$A$106</c:f>
              <c:strCache>
                <c:ptCount val="1"/>
                <c:pt idx="0">
                  <c:v>Fixed Assets turnover</c:v>
                </c:pt>
              </c:strCache>
            </c:strRef>
          </c:tx>
          <c:spPr>
            <a:ln w="34925" cap="rnd">
              <a:solidFill>
                <a:schemeClr val="accent3"/>
              </a:solidFill>
              <a:round/>
            </a:ln>
            <a:effectLst>
              <a:outerShdw blurRad="57150" dist="19050" dir="5400000" algn="ctr" rotWithShape="0">
                <a:srgbClr val="000000">
                  <a:alpha val="63000"/>
                </a:srgbClr>
              </a:outerShdw>
            </a:effectLst>
          </c:spPr>
          <c:marker>
            <c:symbol val="none"/>
          </c:marker>
          <c:cat>
            <c:numRef>
              <c:extLst>
                <c:ext xmlns:c15="http://schemas.microsoft.com/office/drawing/2012/chart" uri="{02D57815-91ED-43cb-92C2-25804820EDAC}">
                  <c15:fullRef>
                    <c15:sqref>'FIRM 12'!$B$98:$J$98</c15:sqref>
                  </c15:fullRef>
                </c:ext>
              </c:extLst>
              <c:f>('FIRM 12'!$F$98,'FIRM 12'!$H$98:$J$98)</c:f>
              <c:numCache>
                <c:formatCode>General</c:formatCode>
                <c:ptCount val="3"/>
                <c:pt idx="0">
                  <c:v>2019</c:v>
                </c:pt>
                <c:pt idx="1">
                  <c:v>2020</c:v>
                </c:pt>
                <c:pt idx="2">
                  <c:v>2021</c:v>
                </c:pt>
              </c:numCache>
            </c:numRef>
          </c:cat>
          <c:val>
            <c:numRef>
              <c:extLst>
                <c:ext xmlns:c15="http://schemas.microsoft.com/office/drawing/2012/chart" uri="{02D57815-91ED-43cb-92C2-25804820EDAC}">
                  <c15:fullRef>
                    <c15:sqref>'FIRM 12'!$B$106:$J$106</c15:sqref>
                  </c15:fullRef>
                </c:ext>
              </c:extLst>
              <c:f>('FIRM 12'!$F$106,'FIRM 12'!$H$106:$J$106)</c:f>
              <c:numCache>
                <c:formatCode>General</c:formatCode>
                <c:ptCount val="3"/>
                <c:pt idx="0">
                  <c:v>0.49328314088623681</c:v>
                </c:pt>
                <c:pt idx="1">
                  <c:v>0.33793276375876946</c:v>
                </c:pt>
                <c:pt idx="2">
                  <c:v>0.66197940384386877</c:v>
                </c:pt>
              </c:numCache>
            </c:numRef>
          </c:val>
          <c:smooth val="0"/>
        </c:ser>
        <c:ser>
          <c:idx val="3"/>
          <c:order val="3"/>
          <c:tx>
            <c:strRef>
              <c:f>'FIRM 12'!$A$107</c:f>
              <c:strCache>
                <c:ptCount val="1"/>
                <c:pt idx="0">
                  <c:v>Total Assets Turnover</c:v>
                </c:pt>
              </c:strCache>
            </c:strRef>
          </c:tx>
          <c:spPr>
            <a:ln w="34925" cap="rnd">
              <a:solidFill>
                <a:schemeClr val="accent4"/>
              </a:solidFill>
              <a:round/>
            </a:ln>
            <a:effectLst>
              <a:outerShdw blurRad="57150" dist="19050" dir="5400000" algn="ctr" rotWithShape="0">
                <a:srgbClr val="000000">
                  <a:alpha val="63000"/>
                </a:srgbClr>
              </a:outerShdw>
            </a:effectLst>
          </c:spPr>
          <c:marker>
            <c:symbol val="none"/>
          </c:marker>
          <c:cat>
            <c:numRef>
              <c:extLst>
                <c:ext xmlns:c15="http://schemas.microsoft.com/office/drawing/2012/chart" uri="{02D57815-91ED-43cb-92C2-25804820EDAC}">
                  <c15:fullRef>
                    <c15:sqref>'FIRM 12'!$B$98:$J$98</c15:sqref>
                  </c15:fullRef>
                </c:ext>
              </c:extLst>
              <c:f>('FIRM 12'!$F$98,'FIRM 12'!$H$98:$J$98)</c:f>
              <c:numCache>
                <c:formatCode>General</c:formatCode>
                <c:ptCount val="3"/>
                <c:pt idx="0">
                  <c:v>2019</c:v>
                </c:pt>
                <c:pt idx="1">
                  <c:v>2020</c:v>
                </c:pt>
                <c:pt idx="2">
                  <c:v>2021</c:v>
                </c:pt>
              </c:numCache>
            </c:numRef>
          </c:cat>
          <c:val>
            <c:numRef>
              <c:extLst>
                <c:ext xmlns:c15="http://schemas.microsoft.com/office/drawing/2012/chart" uri="{02D57815-91ED-43cb-92C2-25804820EDAC}">
                  <c15:fullRef>
                    <c15:sqref>'FIRM 12'!$B$107:$J$107</c15:sqref>
                  </c15:fullRef>
                </c:ext>
              </c:extLst>
              <c:f>('FIRM 12'!$F$107,'FIRM 12'!$H$107:$J$107)</c:f>
              <c:numCache>
                <c:formatCode>General</c:formatCode>
                <c:ptCount val="3"/>
                <c:pt idx="0">
                  <c:v>0.33442575558031373</c:v>
                </c:pt>
                <c:pt idx="1">
                  <c:v>0.24096141151679287</c:v>
                </c:pt>
                <c:pt idx="2">
                  <c:v>0.44185147876618491</c:v>
                </c:pt>
              </c:numCache>
            </c:numRef>
          </c:val>
          <c:smooth val="0"/>
        </c:ser>
        <c:dLbls>
          <c:showLegendKey val="0"/>
          <c:showVal val="0"/>
          <c:showCatName val="0"/>
          <c:showSerName val="0"/>
          <c:showPercent val="0"/>
          <c:showBubbleSize val="0"/>
        </c:dLbls>
        <c:smooth val="0"/>
        <c:axId val="396340824"/>
        <c:axId val="396342784"/>
      </c:lineChart>
      <c:catAx>
        <c:axId val="396340824"/>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96342784"/>
        <c:crosses val="autoZero"/>
        <c:auto val="1"/>
        <c:lblAlgn val="ctr"/>
        <c:lblOffset val="100"/>
        <c:noMultiLvlLbl val="0"/>
      </c:catAx>
      <c:valAx>
        <c:axId val="39634278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9634082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5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600" b="1" i="0" u="none" strike="noStrike" baseline="0">
                <a:effectLst/>
              </a:rPr>
              <a:t>Debt Management</a:t>
            </a:r>
            <a:r>
              <a:rPr lang="en-US" sz="1600" b="1" i="0" u="none" strike="noStrike" baseline="0">
                <a:effectLst>
                  <a:outerShdw blurRad="50800" dist="38100" dir="5400000" algn="t" rotWithShape="0">
                    <a:prstClr val="black">
                      <a:alpha val="40000"/>
                    </a:prstClr>
                  </a:outerShdw>
                </a:effectLst>
              </a:rPr>
              <a:t> </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lineChart>
        <c:grouping val="standard"/>
        <c:varyColors val="0"/>
        <c:ser>
          <c:idx val="0"/>
          <c:order val="0"/>
          <c:tx>
            <c:strRef>
              <c:f>'FIRM 12'!$A$109</c:f>
              <c:strCache>
                <c:ptCount val="1"/>
                <c:pt idx="0">
                  <c:v>Total Debt To Total Capital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cat>
            <c:numRef>
              <c:extLst>
                <c:ext xmlns:c15="http://schemas.microsoft.com/office/drawing/2012/chart" uri="{02D57815-91ED-43cb-92C2-25804820EDAC}">
                  <c15:fullRef>
                    <c15:sqref>'FIRM 12'!$B$98:$J$98</c15:sqref>
                  </c15:fullRef>
                </c:ext>
              </c:extLst>
              <c:f>('FIRM 12'!$F$98,'FIRM 12'!$H$98:$J$98)</c:f>
              <c:numCache>
                <c:formatCode>General</c:formatCode>
                <c:ptCount val="3"/>
                <c:pt idx="0">
                  <c:v>2019</c:v>
                </c:pt>
                <c:pt idx="1">
                  <c:v>2020</c:v>
                </c:pt>
                <c:pt idx="2">
                  <c:v>2021</c:v>
                </c:pt>
              </c:numCache>
            </c:numRef>
          </c:cat>
          <c:val>
            <c:numRef>
              <c:extLst>
                <c:ext xmlns:c15="http://schemas.microsoft.com/office/drawing/2012/chart" uri="{02D57815-91ED-43cb-92C2-25804820EDAC}">
                  <c15:fullRef>
                    <c15:sqref>'FIRM 12'!$B$109:$J$109</c15:sqref>
                  </c15:fullRef>
                </c:ext>
              </c:extLst>
              <c:f>('FIRM 12'!$F$109,'FIRM 12'!$H$109:$J$109)</c:f>
              <c:numCache>
                <c:formatCode>General</c:formatCode>
                <c:ptCount val="3"/>
                <c:pt idx="0">
                  <c:v>6.2802166781814495E-2</c:v>
                </c:pt>
                <c:pt idx="1">
                  <c:v>7.3839913059452117E-2</c:v>
                </c:pt>
                <c:pt idx="2">
                  <c:v>6.7492090328042417E-2</c:v>
                </c:pt>
              </c:numCache>
            </c:numRef>
          </c:val>
          <c:smooth val="0"/>
        </c:ser>
        <c:ser>
          <c:idx val="1"/>
          <c:order val="1"/>
          <c:tx>
            <c:strRef>
              <c:f>'FIRM 12'!$A$110</c:f>
              <c:strCache>
                <c:ptCount val="1"/>
                <c:pt idx="0">
                  <c:v>Time Interest Earned</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cat>
            <c:numRef>
              <c:extLst>
                <c:ext xmlns:c15="http://schemas.microsoft.com/office/drawing/2012/chart" uri="{02D57815-91ED-43cb-92C2-25804820EDAC}">
                  <c15:fullRef>
                    <c15:sqref>'FIRM 12'!$B$98:$J$98</c15:sqref>
                  </c15:fullRef>
                </c:ext>
              </c:extLst>
              <c:f>('FIRM 12'!$F$98,'FIRM 12'!$H$98:$J$98)</c:f>
              <c:numCache>
                <c:formatCode>General</c:formatCode>
                <c:ptCount val="3"/>
                <c:pt idx="0">
                  <c:v>2019</c:v>
                </c:pt>
                <c:pt idx="1">
                  <c:v>2020</c:v>
                </c:pt>
                <c:pt idx="2">
                  <c:v>2021</c:v>
                </c:pt>
              </c:numCache>
            </c:numRef>
          </c:cat>
          <c:val>
            <c:numRef>
              <c:extLst>
                <c:ext xmlns:c15="http://schemas.microsoft.com/office/drawing/2012/chart" uri="{02D57815-91ED-43cb-92C2-25804820EDAC}">
                  <c15:fullRef>
                    <c15:sqref>'FIRM 12'!$B$110:$J$110</c15:sqref>
                  </c15:fullRef>
                </c:ext>
              </c:extLst>
              <c:f>('FIRM 12'!$F$110,'FIRM 12'!$H$110:$J$110)</c:f>
              <c:numCache>
                <c:formatCode>General</c:formatCode>
                <c:ptCount val="3"/>
                <c:pt idx="0">
                  <c:v>-1.0205480230914143</c:v>
                </c:pt>
                <c:pt idx="1">
                  <c:v>2.3689892969700752</c:v>
                </c:pt>
                <c:pt idx="2">
                  <c:v>-5.9494153424422835</c:v>
                </c:pt>
              </c:numCache>
            </c:numRef>
          </c:val>
          <c:smooth val="0"/>
        </c:ser>
        <c:dLbls>
          <c:showLegendKey val="0"/>
          <c:showVal val="0"/>
          <c:showCatName val="0"/>
          <c:showSerName val="0"/>
          <c:showPercent val="0"/>
          <c:showBubbleSize val="0"/>
        </c:dLbls>
        <c:smooth val="0"/>
        <c:axId val="396343176"/>
        <c:axId val="396341608"/>
        <c:extLst>
          <c:ext xmlns:c15="http://schemas.microsoft.com/office/drawing/2012/chart" uri="{02D57815-91ED-43cb-92C2-25804820EDAC}">
            <c15:filteredLineSeries>
              <c15:ser>
                <c:idx val="2"/>
                <c:order val="2"/>
                <c:tx>
                  <c:strRef>
                    <c:extLst>
                      <c:ext uri="{02D57815-91ED-43cb-92C2-25804820EDAC}">
                        <c15:formulaRef>
                          <c15:sqref>'FIRM 12'!$A$108</c15:sqref>
                        </c15:formulaRef>
                      </c:ext>
                    </c:extLst>
                    <c:strCache>
                      <c:ptCount val="1"/>
                      <c:pt idx="0">
                        <c:v>Debt Management</c:v>
                      </c:pt>
                    </c:strCache>
                  </c:strRef>
                </c:tx>
                <c:spPr>
                  <a:ln w="34925" cap="rnd">
                    <a:solidFill>
                      <a:schemeClr val="accent3"/>
                    </a:solidFill>
                    <a:round/>
                  </a:ln>
                  <a:effectLst>
                    <a:outerShdw blurRad="57150" dist="19050" dir="5400000" algn="ctr" rotWithShape="0">
                      <a:srgbClr val="000000">
                        <a:alpha val="63000"/>
                      </a:srgbClr>
                    </a:outerShdw>
                  </a:effectLst>
                </c:spPr>
                <c:marker>
                  <c:symbol val="none"/>
                </c:marker>
                <c:cat>
                  <c:numRef>
                    <c:extLst>
                      <c:ext uri="{02D57815-91ED-43cb-92C2-25804820EDAC}">
                        <c15:fullRef>
                          <c15:sqref>'FIRM 12'!$B$98:$J$98</c15:sqref>
                        </c15:fullRef>
                        <c15:formulaRef>
                          <c15:sqref>('FIRM 12'!$F$98,'FIRM 12'!$H$98:$J$98)</c15:sqref>
                        </c15:formulaRef>
                      </c:ext>
                    </c:extLst>
                    <c:numCache>
                      <c:formatCode>General</c:formatCode>
                      <c:ptCount val="3"/>
                      <c:pt idx="1">
                        <c:v>2019</c:v>
                      </c:pt>
                      <c:pt idx="2">
                        <c:v>2020</c:v>
                      </c:pt>
                      <c:pt idx="3">
                        <c:v>2021</c:v>
                      </c:pt>
                    </c:numCache>
                  </c:numRef>
                </c:cat>
                <c:val>
                  <c:numRef>
                    <c:extLst>
                      <c:ext uri="{02D57815-91ED-43cb-92C2-25804820EDAC}">
                        <c15:fullRef>
                          <c15:sqref>'FIRM 12'!$B$108:$E$108</c15:sqref>
                        </c15:fullRef>
                        <c15:formulaRef>
                          <c15:sqref/>
                        </c15:formulaRef>
                      </c:ext>
                    </c:extLst>
                    <c:numCache>
                      <c:formatCode>General</c:formatCode>
                      <c:ptCount val="0"/>
                    </c:numCache>
                  </c:numRef>
                </c:val>
                <c:smooth val="0"/>
              </c15:ser>
            </c15:filteredLineSeries>
          </c:ext>
        </c:extLst>
      </c:lineChart>
      <c:catAx>
        <c:axId val="396343176"/>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96341608"/>
        <c:crosses val="autoZero"/>
        <c:auto val="1"/>
        <c:lblAlgn val="ctr"/>
        <c:lblOffset val="100"/>
        <c:noMultiLvlLbl val="0"/>
      </c:catAx>
      <c:valAx>
        <c:axId val="39634160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9634317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5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600" b="1" i="0" u="none" strike="noStrike" baseline="0">
                <a:effectLst/>
              </a:rPr>
              <a:t>Profitability</a:t>
            </a:r>
            <a:r>
              <a:rPr lang="en-US" sz="1600" b="1" i="0" u="none" strike="noStrike" baseline="0">
                <a:effectLst>
                  <a:outerShdw blurRad="50800" dist="38100" dir="5400000" algn="t" rotWithShape="0">
                    <a:prstClr val="black">
                      <a:alpha val="40000"/>
                    </a:prstClr>
                  </a:outerShdw>
                </a:effectLst>
              </a:rPr>
              <a:t> </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lineChart>
        <c:grouping val="standard"/>
        <c:varyColors val="0"/>
        <c:ser>
          <c:idx val="0"/>
          <c:order val="0"/>
          <c:tx>
            <c:strRef>
              <c:f>'FIRM 12'!$A$112</c:f>
              <c:strCache>
                <c:ptCount val="1"/>
                <c:pt idx="0">
                  <c:v>Operating Margin</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cat>
            <c:numRef>
              <c:extLst>
                <c:ext xmlns:c15="http://schemas.microsoft.com/office/drawing/2012/chart" uri="{02D57815-91ED-43cb-92C2-25804820EDAC}">
                  <c15:fullRef>
                    <c15:sqref>'FIRM 12'!$B$98:$J$98</c15:sqref>
                  </c15:fullRef>
                </c:ext>
              </c:extLst>
              <c:f>('FIRM 12'!$F$98,'FIRM 12'!$H$98:$J$98)</c:f>
              <c:numCache>
                <c:formatCode>General</c:formatCode>
                <c:ptCount val="3"/>
                <c:pt idx="0">
                  <c:v>2019</c:v>
                </c:pt>
                <c:pt idx="1">
                  <c:v>2020</c:v>
                </c:pt>
                <c:pt idx="2">
                  <c:v>2021</c:v>
                </c:pt>
              </c:numCache>
            </c:numRef>
          </c:cat>
          <c:val>
            <c:numRef>
              <c:extLst>
                <c:ext xmlns:c15="http://schemas.microsoft.com/office/drawing/2012/chart" uri="{02D57815-91ED-43cb-92C2-25804820EDAC}">
                  <c15:fullRef>
                    <c15:sqref>'FIRM 12'!$B$112:$J$112</c15:sqref>
                  </c15:fullRef>
                </c:ext>
              </c:extLst>
              <c:f>('FIRM 12'!$F$112,'FIRM 12'!$H$112:$J$112)</c:f>
              <c:numCache>
                <c:formatCode>General</c:formatCode>
                <c:ptCount val="3"/>
                <c:pt idx="0">
                  <c:v>0.11342474986835177</c:v>
                </c:pt>
                <c:pt idx="1">
                  <c:v>-9.1299276042042479E-2</c:v>
                </c:pt>
                <c:pt idx="2">
                  <c:v>4.3060370576927312E-2</c:v>
                </c:pt>
              </c:numCache>
            </c:numRef>
          </c:val>
          <c:smooth val="0"/>
        </c:ser>
        <c:ser>
          <c:idx val="1"/>
          <c:order val="1"/>
          <c:tx>
            <c:strRef>
              <c:f>'FIRM 12'!$A$113</c:f>
              <c:strCache>
                <c:ptCount val="1"/>
                <c:pt idx="0">
                  <c:v>Profit Margin</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cat>
            <c:numRef>
              <c:extLst>
                <c:ext xmlns:c15="http://schemas.microsoft.com/office/drawing/2012/chart" uri="{02D57815-91ED-43cb-92C2-25804820EDAC}">
                  <c15:fullRef>
                    <c15:sqref>'FIRM 12'!$B$98:$J$98</c15:sqref>
                  </c15:fullRef>
                </c:ext>
              </c:extLst>
              <c:f>('FIRM 12'!$F$98,'FIRM 12'!$H$98:$J$98)</c:f>
              <c:numCache>
                <c:formatCode>General</c:formatCode>
                <c:ptCount val="3"/>
                <c:pt idx="0">
                  <c:v>2019</c:v>
                </c:pt>
                <c:pt idx="1">
                  <c:v>2020</c:v>
                </c:pt>
                <c:pt idx="2">
                  <c:v>2021</c:v>
                </c:pt>
              </c:numCache>
            </c:numRef>
          </c:cat>
          <c:val>
            <c:numRef>
              <c:extLst>
                <c:ext xmlns:c15="http://schemas.microsoft.com/office/drawing/2012/chart" uri="{02D57815-91ED-43cb-92C2-25804820EDAC}">
                  <c15:fullRef>
                    <c15:sqref>'FIRM 12'!$B$113:$J$113</c15:sqref>
                  </c15:fullRef>
                </c:ext>
              </c:extLst>
              <c:f>('FIRM 12'!$F$113,'FIRM 12'!$H$113:$J$113)</c:f>
              <c:numCache>
                <c:formatCode>General</c:formatCode>
                <c:ptCount val="3"/>
                <c:pt idx="0">
                  <c:v>-1.213522906793049E-2</c:v>
                </c:pt>
                <c:pt idx="1">
                  <c:v>-0.12424116699136542</c:v>
                </c:pt>
                <c:pt idx="2">
                  <c:v>4.0534118355335087</c:v>
                </c:pt>
              </c:numCache>
            </c:numRef>
          </c:val>
          <c:smooth val="0"/>
        </c:ser>
        <c:ser>
          <c:idx val="2"/>
          <c:order val="2"/>
          <c:tx>
            <c:strRef>
              <c:f>'FIRM 12'!$A$114</c:f>
              <c:strCache>
                <c:ptCount val="1"/>
                <c:pt idx="0">
                  <c:v>Return On Assets</c:v>
                </c:pt>
              </c:strCache>
            </c:strRef>
          </c:tx>
          <c:spPr>
            <a:ln w="34925" cap="rnd">
              <a:solidFill>
                <a:schemeClr val="accent3"/>
              </a:solidFill>
              <a:round/>
            </a:ln>
            <a:effectLst>
              <a:outerShdw blurRad="57150" dist="19050" dir="5400000" algn="ctr" rotWithShape="0">
                <a:srgbClr val="000000">
                  <a:alpha val="63000"/>
                </a:srgbClr>
              </a:outerShdw>
            </a:effectLst>
          </c:spPr>
          <c:marker>
            <c:symbol val="none"/>
          </c:marker>
          <c:cat>
            <c:numRef>
              <c:extLst>
                <c:ext xmlns:c15="http://schemas.microsoft.com/office/drawing/2012/chart" uri="{02D57815-91ED-43cb-92C2-25804820EDAC}">
                  <c15:fullRef>
                    <c15:sqref>'FIRM 12'!$B$98:$J$98</c15:sqref>
                  </c15:fullRef>
                </c:ext>
              </c:extLst>
              <c:f>('FIRM 12'!$F$98,'FIRM 12'!$H$98:$J$98)</c:f>
              <c:numCache>
                <c:formatCode>General</c:formatCode>
                <c:ptCount val="3"/>
                <c:pt idx="0">
                  <c:v>2019</c:v>
                </c:pt>
                <c:pt idx="1">
                  <c:v>2020</c:v>
                </c:pt>
                <c:pt idx="2">
                  <c:v>2021</c:v>
                </c:pt>
              </c:numCache>
            </c:numRef>
          </c:cat>
          <c:val>
            <c:numRef>
              <c:extLst>
                <c:ext xmlns:c15="http://schemas.microsoft.com/office/drawing/2012/chart" uri="{02D57815-91ED-43cb-92C2-25804820EDAC}">
                  <c15:fullRef>
                    <c15:sqref>'FIRM 12'!$B$114:$J$114</c15:sqref>
                  </c15:fullRef>
                </c:ext>
              </c:extLst>
              <c:f>('FIRM 12'!$F$114,'FIRM 12'!$H$114:$J$114)</c:f>
              <c:numCache>
                <c:formatCode>General</c:formatCode>
                <c:ptCount val="3"/>
                <c:pt idx="0">
                  <c:v>-4.0583331501828409E-3</c:v>
                </c:pt>
                <c:pt idx="1">
                  <c:v>-2.9937326966732986E-2</c:v>
                </c:pt>
                <c:pt idx="2">
                  <c:v>1.7910060135788369E-2</c:v>
                </c:pt>
              </c:numCache>
            </c:numRef>
          </c:val>
          <c:smooth val="0"/>
        </c:ser>
        <c:ser>
          <c:idx val="3"/>
          <c:order val="3"/>
          <c:tx>
            <c:strRef>
              <c:f>'FIRM 12'!$A$115</c:f>
              <c:strCache>
                <c:ptCount val="1"/>
                <c:pt idx="0">
                  <c:v>Book Value Per Share</c:v>
                </c:pt>
              </c:strCache>
            </c:strRef>
          </c:tx>
          <c:spPr>
            <a:ln w="34925" cap="rnd">
              <a:solidFill>
                <a:schemeClr val="accent4"/>
              </a:solidFill>
              <a:round/>
            </a:ln>
            <a:effectLst>
              <a:outerShdw blurRad="57150" dist="19050" dir="5400000" algn="ctr" rotWithShape="0">
                <a:srgbClr val="000000">
                  <a:alpha val="63000"/>
                </a:srgbClr>
              </a:outerShdw>
            </a:effectLst>
          </c:spPr>
          <c:marker>
            <c:symbol val="none"/>
          </c:marker>
          <c:cat>
            <c:numRef>
              <c:extLst>
                <c:ext xmlns:c15="http://schemas.microsoft.com/office/drawing/2012/chart" uri="{02D57815-91ED-43cb-92C2-25804820EDAC}">
                  <c15:fullRef>
                    <c15:sqref>'FIRM 12'!$B$98:$J$98</c15:sqref>
                  </c15:fullRef>
                </c:ext>
              </c:extLst>
              <c:f>('FIRM 12'!$F$98,'FIRM 12'!$H$98:$J$98)</c:f>
              <c:numCache>
                <c:formatCode>General</c:formatCode>
                <c:ptCount val="3"/>
                <c:pt idx="0">
                  <c:v>2019</c:v>
                </c:pt>
                <c:pt idx="1">
                  <c:v>2020</c:v>
                </c:pt>
                <c:pt idx="2">
                  <c:v>2021</c:v>
                </c:pt>
              </c:numCache>
            </c:numRef>
          </c:cat>
          <c:val>
            <c:numRef>
              <c:extLst>
                <c:ext xmlns:c15="http://schemas.microsoft.com/office/drawing/2012/chart" uri="{02D57815-91ED-43cb-92C2-25804820EDAC}">
                  <c15:fullRef>
                    <c15:sqref>'FIRM 12'!$B$115:$J$115</c15:sqref>
                  </c15:fullRef>
                </c:ext>
              </c:extLst>
              <c:f>('FIRM 12'!$F$115,'FIRM 12'!$H$115:$J$115)</c:f>
              <c:numCache>
                <c:formatCode>General</c:formatCode>
                <c:ptCount val="3"/>
                <c:pt idx="0">
                  <c:v>107.71443970006248</c:v>
                </c:pt>
                <c:pt idx="1">
                  <c:v>102.99277815151265</c:v>
                </c:pt>
                <c:pt idx="2">
                  <c:v>105.21782183064123</c:v>
                </c:pt>
              </c:numCache>
            </c:numRef>
          </c:val>
          <c:smooth val="0"/>
        </c:ser>
        <c:ser>
          <c:idx val="4"/>
          <c:order val="4"/>
          <c:tx>
            <c:strRef>
              <c:f>'FIRM 12'!$A$116</c:f>
              <c:strCache>
                <c:ptCount val="1"/>
                <c:pt idx="0">
                  <c:v>Return on common equity</c:v>
                </c:pt>
              </c:strCache>
            </c:strRef>
          </c:tx>
          <c:spPr>
            <a:ln w="34925" cap="rnd">
              <a:solidFill>
                <a:schemeClr val="accent5"/>
              </a:solidFill>
              <a:round/>
            </a:ln>
            <a:effectLst>
              <a:outerShdw blurRad="57150" dist="19050" dir="5400000" algn="ctr" rotWithShape="0">
                <a:srgbClr val="000000">
                  <a:alpha val="63000"/>
                </a:srgbClr>
              </a:outerShdw>
            </a:effectLst>
          </c:spPr>
          <c:marker>
            <c:symbol val="none"/>
          </c:marker>
          <c:cat>
            <c:numRef>
              <c:extLst>
                <c:ext xmlns:c15="http://schemas.microsoft.com/office/drawing/2012/chart" uri="{02D57815-91ED-43cb-92C2-25804820EDAC}">
                  <c15:fullRef>
                    <c15:sqref>'FIRM 12'!$B$98:$J$98</c15:sqref>
                  </c15:fullRef>
                </c:ext>
              </c:extLst>
              <c:f>('FIRM 12'!$F$98,'FIRM 12'!$H$98:$J$98)</c:f>
              <c:numCache>
                <c:formatCode>General</c:formatCode>
                <c:ptCount val="3"/>
                <c:pt idx="0">
                  <c:v>2019</c:v>
                </c:pt>
                <c:pt idx="1">
                  <c:v>2020</c:v>
                </c:pt>
                <c:pt idx="2">
                  <c:v>2021</c:v>
                </c:pt>
              </c:numCache>
            </c:numRef>
          </c:cat>
          <c:val>
            <c:numRef>
              <c:extLst>
                <c:ext xmlns:c15="http://schemas.microsoft.com/office/drawing/2012/chart" uri="{02D57815-91ED-43cb-92C2-25804820EDAC}">
                  <c15:fullRef>
                    <c15:sqref>'FIRM 12'!$B$116:$J$116</c15:sqref>
                  </c15:fullRef>
                </c:ext>
              </c:extLst>
              <c:f>('FIRM 12'!$F$116,'FIRM 12'!$H$116:$J$116)</c:f>
              <c:numCache>
                <c:formatCode>General</c:formatCode>
                <c:ptCount val="3"/>
                <c:pt idx="0">
                  <c:v>-4.7347412419367959E-3</c:v>
                </c:pt>
                <c:pt idx="1">
                  <c:v>-3.5148095477865626E-2</c:v>
                </c:pt>
                <c:pt idx="2">
                  <c:v>2.1764373754913763E-2</c:v>
                </c:pt>
              </c:numCache>
            </c:numRef>
          </c:val>
          <c:smooth val="0"/>
        </c:ser>
        <c:ser>
          <c:idx val="5"/>
          <c:order val="5"/>
          <c:tx>
            <c:strRef>
              <c:f>'FIRM 12'!$A$117</c:f>
              <c:strCache>
                <c:ptCount val="1"/>
                <c:pt idx="0">
                  <c:v>Return on capital invested</c:v>
                </c:pt>
              </c:strCache>
            </c:strRef>
          </c:tx>
          <c:spPr>
            <a:ln w="34925" cap="rnd">
              <a:solidFill>
                <a:schemeClr val="accent6"/>
              </a:solidFill>
              <a:round/>
            </a:ln>
            <a:effectLst>
              <a:outerShdw blurRad="57150" dist="19050" dir="5400000" algn="ctr" rotWithShape="0">
                <a:srgbClr val="000000">
                  <a:alpha val="63000"/>
                </a:srgbClr>
              </a:outerShdw>
            </a:effectLst>
          </c:spPr>
          <c:marker>
            <c:symbol val="none"/>
          </c:marker>
          <c:cat>
            <c:numRef>
              <c:extLst>
                <c:ext xmlns:c15="http://schemas.microsoft.com/office/drawing/2012/chart" uri="{02D57815-91ED-43cb-92C2-25804820EDAC}">
                  <c15:fullRef>
                    <c15:sqref>'FIRM 12'!$B$98:$J$98</c15:sqref>
                  </c15:fullRef>
                </c:ext>
              </c:extLst>
              <c:f>('FIRM 12'!$F$98,'FIRM 12'!$H$98:$J$98)</c:f>
              <c:numCache>
                <c:formatCode>General</c:formatCode>
                <c:ptCount val="3"/>
                <c:pt idx="0">
                  <c:v>2019</c:v>
                </c:pt>
                <c:pt idx="1">
                  <c:v>2020</c:v>
                </c:pt>
                <c:pt idx="2">
                  <c:v>2021</c:v>
                </c:pt>
              </c:numCache>
            </c:numRef>
          </c:cat>
          <c:val>
            <c:numRef>
              <c:extLst>
                <c:ext xmlns:c15="http://schemas.microsoft.com/office/drawing/2012/chart" uri="{02D57815-91ED-43cb-92C2-25804820EDAC}">
                  <c15:fullRef>
                    <c15:sqref>'FIRM 12'!$B$117:$J$117</c15:sqref>
                  </c15:fullRef>
                </c:ext>
              </c:extLst>
              <c:f>('FIRM 12'!$F$117,'FIRM 12'!$H$117:$J$117)</c:f>
              <c:numCache>
                <c:formatCode>General</c:formatCode>
                <c:ptCount val="3"/>
                <c:pt idx="0">
                  <c:v>2.9447316593380266E-2</c:v>
                </c:pt>
                <c:pt idx="1">
                  <c:v>-2.4952847350279726E-2</c:v>
                </c:pt>
                <c:pt idx="2">
                  <c:v>1.8724666470560907E-2</c:v>
                </c:pt>
              </c:numCache>
            </c:numRef>
          </c:val>
          <c:smooth val="0"/>
        </c:ser>
        <c:ser>
          <c:idx val="6"/>
          <c:order val="6"/>
          <c:tx>
            <c:strRef>
              <c:f>'FIRM 12'!$A$118</c:f>
              <c:strCache>
                <c:ptCount val="1"/>
                <c:pt idx="0">
                  <c:v>Basic Earning power</c:v>
                </c:pt>
              </c:strCache>
            </c:strRef>
          </c:tx>
          <c:spPr>
            <a:ln w="34925" cap="rnd">
              <a:solidFill>
                <a:schemeClr val="accent1">
                  <a:lumMod val="60000"/>
                </a:schemeClr>
              </a:solidFill>
              <a:round/>
            </a:ln>
            <a:effectLst>
              <a:outerShdw blurRad="57150" dist="19050" dir="5400000" algn="ctr" rotWithShape="0">
                <a:srgbClr val="000000">
                  <a:alpha val="63000"/>
                </a:srgbClr>
              </a:outerShdw>
            </a:effectLst>
          </c:spPr>
          <c:marker>
            <c:symbol val="none"/>
          </c:marker>
          <c:cat>
            <c:numRef>
              <c:extLst>
                <c:ext xmlns:c15="http://schemas.microsoft.com/office/drawing/2012/chart" uri="{02D57815-91ED-43cb-92C2-25804820EDAC}">
                  <c15:fullRef>
                    <c15:sqref>'FIRM 12'!$B$98:$J$98</c15:sqref>
                  </c15:fullRef>
                </c:ext>
              </c:extLst>
              <c:f>('FIRM 12'!$F$98,'FIRM 12'!$H$98:$J$98)</c:f>
              <c:numCache>
                <c:formatCode>General</c:formatCode>
                <c:ptCount val="3"/>
                <c:pt idx="0">
                  <c:v>2019</c:v>
                </c:pt>
                <c:pt idx="1">
                  <c:v>2020</c:v>
                </c:pt>
                <c:pt idx="2">
                  <c:v>2021</c:v>
                </c:pt>
              </c:numCache>
            </c:numRef>
          </c:cat>
          <c:val>
            <c:numRef>
              <c:extLst>
                <c:ext xmlns:c15="http://schemas.microsoft.com/office/drawing/2012/chart" uri="{02D57815-91ED-43cb-92C2-25804820EDAC}">
                  <c15:fullRef>
                    <c15:sqref>'FIRM 12'!$B$118:$J$118</c15:sqref>
                  </c15:fullRef>
                </c:ext>
              </c:extLst>
              <c:f>('FIRM 12'!$F$118,'FIRM 12'!$H$118:$J$118)</c:f>
              <c:numCache>
                <c:formatCode>General</c:formatCode>
                <c:ptCount val="3"/>
                <c:pt idx="0">
                  <c:v>3.7932157676231627E-2</c:v>
                </c:pt>
                <c:pt idx="1">
                  <c:v>-2.1999602425551868E-2</c:v>
                </c:pt>
                <c:pt idx="2">
                  <c:v>1.9026288415635251E-2</c:v>
                </c:pt>
              </c:numCache>
            </c:numRef>
          </c:val>
          <c:smooth val="0"/>
        </c:ser>
        <c:dLbls>
          <c:showLegendKey val="0"/>
          <c:showVal val="0"/>
          <c:showCatName val="0"/>
          <c:showSerName val="0"/>
          <c:showPercent val="0"/>
          <c:showBubbleSize val="0"/>
        </c:dLbls>
        <c:smooth val="0"/>
        <c:axId val="396342000"/>
        <c:axId val="396341216"/>
      </c:lineChart>
      <c:catAx>
        <c:axId val="396342000"/>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96341216"/>
        <c:crosses val="autoZero"/>
        <c:auto val="1"/>
        <c:lblAlgn val="ctr"/>
        <c:lblOffset val="100"/>
        <c:noMultiLvlLbl val="0"/>
      </c:catAx>
      <c:valAx>
        <c:axId val="39634121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9634200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LIQUIDITY RATIO</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lineChart>
        <c:grouping val="standard"/>
        <c:varyColors val="0"/>
        <c:ser>
          <c:idx val="0"/>
          <c:order val="0"/>
          <c:tx>
            <c:strRef>
              <c:f>'FIRM 02'!$A$73</c:f>
              <c:strCache>
                <c:ptCount val="1"/>
                <c:pt idx="0">
                  <c:v>CURRENT RATIO</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numRef>
              <c:f>'FIRM 02'!$B$72:$D$72</c:f>
              <c:numCache>
                <c:formatCode>General</c:formatCode>
                <c:ptCount val="3"/>
                <c:pt idx="0">
                  <c:v>2019</c:v>
                </c:pt>
                <c:pt idx="1">
                  <c:v>2020</c:v>
                </c:pt>
                <c:pt idx="2">
                  <c:v>2021</c:v>
                </c:pt>
              </c:numCache>
            </c:numRef>
          </c:cat>
          <c:val>
            <c:numRef>
              <c:f>'FIRM 02'!$B$73:$D$73</c:f>
              <c:numCache>
                <c:formatCode>0.00</c:formatCode>
                <c:ptCount val="3"/>
                <c:pt idx="0">
                  <c:v>0.97142688624558149</c:v>
                </c:pt>
                <c:pt idx="1">
                  <c:v>1.3910998691229484</c:v>
                </c:pt>
                <c:pt idx="2">
                  <c:v>1.5135409461782092</c:v>
                </c:pt>
              </c:numCache>
            </c:numRef>
          </c:val>
          <c:smooth val="0"/>
          <c:extLst xmlns:c16r2="http://schemas.microsoft.com/office/drawing/2015/06/chart">
            <c:ext xmlns:c16="http://schemas.microsoft.com/office/drawing/2014/chart" uri="{C3380CC4-5D6E-409C-BE32-E72D297353CC}">
              <c16:uniqueId val="{00000000-07EA-4234-B5FB-22D9C7D88D30}"/>
            </c:ext>
          </c:extLst>
        </c:ser>
        <c:ser>
          <c:idx val="3"/>
          <c:order val="3"/>
          <c:tx>
            <c:strRef>
              <c:f>'FIRM 02'!$A$76</c:f>
              <c:strCache>
                <c:ptCount val="1"/>
                <c:pt idx="0">
                  <c:v>QUICK RATIO</c:v>
                </c:pt>
              </c:strCache>
            </c:strRef>
          </c:tx>
          <c:spPr>
            <a:ln w="34925" cap="rnd">
              <a:solidFill>
                <a:schemeClr val="accent4"/>
              </a:solidFill>
              <a:round/>
            </a:ln>
            <a:effectLst>
              <a:outerShdw blurRad="57150" dist="19050" dir="5400000" algn="ctr" rotWithShape="0">
                <a:srgbClr val="000000">
                  <a:alpha val="63000"/>
                </a:srgbClr>
              </a:outerShd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numRef>
              <c:f>'FIRM 02'!$B$72:$D$72</c:f>
              <c:numCache>
                <c:formatCode>General</c:formatCode>
                <c:ptCount val="3"/>
                <c:pt idx="0">
                  <c:v>2019</c:v>
                </c:pt>
                <c:pt idx="1">
                  <c:v>2020</c:v>
                </c:pt>
                <c:pt idx="2">
                  <c:v>2021</c:v>
                </c:pt>
              </c:numCache>
            </c:numRef>
          </c:cat>
          <c:val>
            <c:numRef>
              <c:f>'FIRM 02'!$B$76:$D$76</c:f>
              <c:numCache>
                <c:formatCode>0.00</c:formatCode>
                <c:ptCount val="3"/>
                <c:pt idx="0">
                  <c:v>0.34404191011504076</c:v>
                </c:pt>
                <c:pt idx="1">
                  <c:v>0.68757271678507836</c:v>
                </c:pt>
                <c:pt idx="2">
                  <c:v>0.98773266100139467</c:v>
                </c:pt>
              </c:numCache>
            </c:numRef>
          </c:val>
          <c:smooth val="0"/>
          <c:extLst xmlns:c16r2="http://schemas.microsoft.com/office/drawing/2015/06/chart">
            <c:ext xmlns:c16="http://schemas.microsoft.com/office/drawing/2014/chart" uri="{C3380CC4-5D6E-409C-BE32-E72D297353CC}">
              <c16:uniqueId val="{00000003-07EA-4234-B5FB-22D9C7D88D30}"/>
            </c:ext>
          </c:extLst>
        </c:ser>
        <c:dLbls>
          <c:dLblPos val="ctr"/>
          <c:showLegendKey val="0"/>
          <c:showVal val="1"/>
          <c:showCatName val="0"/>
          <c:showSerName val="0"/>
          <c:showPercent val="0"/>
          <c:showBubbleSize val="0"/>
        </c:dLbls>
        <c:smooth val="0"/>
        <c:axId val="327326688"/>
        <c:axId val="327327864"/>
        <c:extLst xmlns:c16r2="http://schemas.microsoft.com/office/drawing/2015/06/chart">
          <c:ext xmlns:c15="http://schemas.microsoft.com/office/drawing/2012/chart" uri="{02D57815-91ED-43cb-92C2-25804820EDAC}">
            <c15:filteredLineSeries>
              <c15:ser>
                <c:idx val="1"/>
                <c:order val="1"/>
                <c:tx>
                  <c:strRef>
                    <c:extLst xmlns:c16r2="http://schemas.microsoft.com/office/drawing/2015/06/chart">
                      <c:ext uri="{02D57815-91ED-43cb-92C2-25804820EDAC}">
                        <c15:formulaRef>
                          <c15:sqref>'FIRM 02'!$A$74</c15:sqref>
                        </c15:formulaRef>
                      </c:ext>
                    </c:extLst>
                    <c:strCache>
                      <c:ptCount val="1"/>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xmlns:c16r2="http://schemas.microsoft.com/office/drawing/2015/06/chart">
                    <c:ext uri="{CE6537A1-D6FC-4f65-9D91-7224C49458BB}">
                      <c15:showLeaderLines val="1"/>
                      <c15:leaderLines>
                        <c:spPr>
                          <a:ln w="9525">
                            <a:solidFill>
                              <a:schemeClr val="lt1">
                                <a:lumMod val="95000"/>
                                <a:alpha val="54000"/>
                              </a:schemeClr>
                            </a:solidFill>
                          </a:ln>
                          <a:effectLst/>
                        </c:spPr>
                      </c15:leaderLines>
                    </c:ext>
                  </c:extLst>
                </c:dLbls>
                <c:cat>
                  <c:numRef>
                    <c:extLst xmlns:c16r2="http://schemas.microsoft.com/office/drawing/2015/06/chart">
                      <c:ext uri="{02D57815-91ED-43cb-92C2-25804820EDAC}">
                        <c15:formulaRef>
                          <c15:sqref>'FIRM 02'!$B$72:$D$72</c15:sqref>
                        </c15:formulaRef>
                      </c:ext>
                    </c:extLst>
                    <c:numCache>
                      <c:formatCode>General</c:formatCode>
                      <c:ptCount val="3"/>
                      <c:pt idx="0">
                        <c:v>2019</c:v>
                      </c:pt>
                      <c:pt idx="1">
                        <c:v>2020</c:v>
                      </c:pt>
                      <c:pt idx="2">
                        <c:v>2021</c:v>
                      </c:pt>
                    </c:numCache>
                  </c:numRef>
                </c:cat>
                <c:val>
                  <c:numRef>
                    <c:extLst xmlns:c16r2="http://schemas.microsoft.com/office/drawing/2015/06/chart">
                      <c:ext uri="{02D57815-91ED-43cb-92C2-25804820EDAC}">
                        <c15:formulaRef>
                          <c15:sqref>'FIRM 02'!$B$74:$D$74</c15:sqref>
                        </c15:formulaRef>
                      </c:ext>
                    </c:extLst>
                    <c:numCache>
                      <c:formatCode>General</c:formatCode>
                      <c:ptCount val="3"/>
                    </c:numCache>
                  </c:numRef>
                </c:val>
                <c:smooth val="0"/>
                <c:extLst xmlns:c16r2="http://schemas.microsoft.com/office/drawing/2015/06/chart">
                  <c:ext xmlns:c16="http://schemas.microsoft.com/office/drawing/2014/chart" uri="{C3380CC4-5D6E-409C-BE32-E72D297353CC}">
                    <c16:uniqueId val="{00000001-07EA-4234-B5FB-22D9C7D88D30}"/>
                  </c:ext>
                </c:extLst>
              </c15:ser>
            </c15:filteredLineSeries>
            <c15:filteredLineSeries>
              <c15:ser>
                <c:idx val="2"/>
                <c:order val="2"/>
                <c:tx>
                  <c:strRef>
                    <c:extLst xmlns:c15="http://schemas.microsoft.com/office/drawing/2012/chart" xmlns:c16r2="http://schemas.microsoft.com/office/drawing/2015/06/chart">
                      <c:ext xmlns:c15="http://schemas.microsoft.com/office/drawing/2012/chart" uri="{02D57815-91ED-43cb-92C2-25804820EDAC}">
                        <c15:formulaRef>
                          <c15:sqref>'FIRM 02'!$A$75</c15:sqref>
                        </c15:formulaRef>
                      </c:ext>
                    </c:extLst>
                    <c:strCache>
                      <c:ptCount val="1"/>
                    </c:strCache>
                  </c:strRef>
                </c:tx>
                <c:spPr>
                  <a:ln w="34925" cap="rnd">
                    <a:solidFill>
                      <a:schemeClr val="accent3"/>
                    </a:solidFill>
                    <a:round/>
                  </a:ln>
                  <a:effectLst>
                    <a:outerShdw blurRad="57150" dist="19050" dir="5400000" algn="ctr" rotWithShape="0">
                      <a:srgbClr val="000000">
                        <a:alpha val="63000"/>
                      </a:srgbClr>
                    </a:outerShd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xmlns:c16r2="http://schemas.microsoft.com/office/drawing/2015/06/chart" xmlns:c15="http://schemas.microsoft.com/office/drawing/2012/char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numRef>
                    <c:extLst xmlns:c15="http://schemas.microsoft.com/office/drawing/2012/chart" xmlns:c16r2="http://schemas.microsoft.com/office/drawing/2015/06/chart">
                      <c:ext xmlns:c15="http://schemas.microsoft.com/office/drawing/2012/chart" uri="{02D57815-91ED-43cb-92C2-25804820EDAC}">
                        <c15:formulaRef>
                          <c15:sqref>'FIRM 02'!$B$72:$D$72</c15:sqref>
                        </c15:formulaRef>
                      </c:ext>
                    </c:extLst>
                    <c:numCache>
                      <c:formatCode>General</c:formatCode>
                      <c:ptCount val="3"/>
                      <c:pt idx="0">
                        <c:v>2019</c:v>
                      </c:pt>
                      <c:pt idx="1">
                        <c:v>2020</c:v>
                      </c:pt>
                      <c:pt idx="2">
                        <c:v>2021</c:v>
                      </c:pt>
                    </c:numCache>
                  </c:numRef>
                </c:cat>
                <c:val>
                  <c:numRef>
                    <c:extLst xmlns:c15="http://schemas.microsoft.com/office/drawing/2012/chart" xmlns:c16r2="http://schemas.microsoft.com/office/drawing/2015/06/chart">
                      <c:ext xmlns:c15="http://schemas.microsoft.com/office/drawing/2012/chart" uri="{02D57815-91ED-43cb-92C2-25804820EDAC}">
                        <c15:formulaRef>
                          <c15:sqref>'FIRM 02'!$B$75:$D$75</c15:sqref>
                        </c15:formulaRef>
                      </c:ext>
                    </c:extLst>
                    <c:numCache>
                      <c:formatCode>0.00</c:formatCode>
                      <c:ptCount val="3"/>
                    </c:numCache>
                  </c:numRef>
                </c:val>
                <c:smooth val="0"/>
                <c:extLst xmlns:c16r2="http://schemas.microsoft.com/office/drawing/2015/06/chart" xmlns:c15="http://schemas.microsoft.com/office/drawing/2012/chart">
                  <c:ext xmlns:c16="http://schemas.microsoft.com/office/drawing/2014/chart" uri="{C3380CC4-5D6E-409C-BE32-E72D297353CC}">
                    <c16:uniqueId val="{00000002-07EA-4234-B5FB-22D9C7D88D30}"/>
                  </c:ext>
                </c:extLst>
              </c15:ser>
            </c15:filteredLineSeries>
          </c:ext>
        </c:extLst>
      </c:lineChart>
      <c:catAx>
        <c:axId val="327326688"/>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27327864"/>
        <c:crosses val="autoZero"/>
        <c:auto val="1"/>
        <c:lblAlgn val="ctr"/>
        <c:lblOffset val="100"/>
        <c:noMultiLvlLbl val="0"/>
      </c:catAx>
      <c:valAx>
        <c:axId val="327327864"/>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273266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6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600" b="1" i="0" u="none" strike="noStrike" baseline="0">
                <a:effectLst/>
              </a:rPr>
              <a:t>Market Value</a:t>
            </a:r>
            <a:r>
              <a:rPr lang="en-US" sz="1600" b="1" i="0" u="none" strike="noStrike" baseline="0">
                <a:effectLst>
                  <a:outerShdw blurRad="50800" dist="38100" dir="5400000" algn="t" rotWithShape="0">
                    <a:prstClr val="black">
                      <a:alpha val="40000"/>
                    </a:prstClr>
                  </a:outerShdw>
                </a:effectLst>
              </a:rPr>
              <a:t> </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lineChart>
        <c:grouping val="standard"/>
        <c:varyColors val="0"/>
        <c:ser>
          <c:idx val="0"/>
          <c:order val="0"/>
          <c:tx>
            <c:strRef>
              <c:f>'FIRM 12'!$A$120</c:f>
              <c:strCache>
                <c:ptCount val="1"/>
                <c:pt idx="0">
                  <c:v>Price Earning</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cat>
            <c:numRef>
              <c:extLst>
                <c:ext xmlns:c15="http://schemas.microsoft.com/office/drawing/2012/chart" uri="{02D57815-91ED-43cb-92C2-25804820EDAC}">
                  <c15:fullRef>
                    <c15:sqref>'FIRM 12'!$B$98:$J$98</c15:sqref>
                  </c15:fullRef>
                </c:ext>
              </c:extLst>
              <c:f>('FIRM 12'!$F$98,'FIRM 12'!$H$98:$J$98)</c:f>
              <c:numCache>
                <c:formatCode>General</c:formatCode>
                <c:ptCount val="3"/>
                <c:pt idx="0">
                  <c:v>2019</c:v>
                </c:pt>
                <c:pt idx="1">
                  <c:v>2020</c:v>
                </c:pt>
                <c:pt idx="2">
                  <c:v>2021</c:v>
                </c:pt>
              </c:numCache>
            </c:numRef>
          </c:cat>
          <c:val>
            <c:numRef>
              <c:extLst>
                <c:ext xmlns:c15="http://schemas.microsoft.com/office/drawing/2012/chart" uri="{02D57815-91ED-43cb-92C2-25804820EDAC}">
                  <c15:fullRef>
                    <c15:sqref>'FIRM 12'!$B$120:$J$120</c15:sqref>
                  </c15:fullRef>
                </c:ext>
              </c:extLst>
              <c:f>('FIRM 12'!$F$120,'FIRM 12'!$H$120:$J$120)</c:f>
              <c:numCache>
                <c:formatCode>General</c:formatCode>
                <c:ptCount val="3"/>
                <c:pt idx="0" formatCode="@">
                  <c:v>-109.37254901960785</c:v>
                </c:pt>
                <c:pt idx="1">
                  <c:v>-17.53038674033149</c:v>
                </c:pt>
                <c:pt idx="2" formatCode="@">
                  <c:v>47.039301310043669</c:v>
                </c:pt>
              </c:numCache>
            </c:numRef>
          </c:val>
          <c:smooth val="0"/>
        </c:ser>
        <c:ser>
          <c:idx val="1"/>
          <c:order val="1"/>
          <c:tx>
            <c:strRef>
              <c:f>'FIRM 12'!$A$121</c:f>
              <c:strCache>
                <c:ptCount val="1"/>
                <c:pt idx="0">
                  <c:v>Market/Book </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cat>
            <c:numRef>
              <c:extLst>
                <c:ext xmlns:c15="http://schemas.microsoft.com/office/drawing/2012/chart" uri="{02D57815-91ED-43cb-92C2-25804820EDAC}">
                  <c15:fullRef>
                    <c15:sqref>'FIRM 12'!$B$98:$J$98</c15:sqref>
                  </c15:fullRef>
                </c:ext>
              </c:extLst>
              <c:f>('FIRM 12'!$F$98,'FIRM 12'!$H$98:$J$98)</c:f>
              <c:numCache>
                <c:formatCode>General</c:formatCode>
                <c:ptCount val="3"/>
                <c:pt idx="0">
                  <c:v>2019</c:v>
                </c:pt>
                <c:pt idx="1">
                  <c:v>2020</c:v>
                </c:pt>
                <c:pt idx="2">
                  <c:v>2021</c:v>
                </c:pt>
              </c:numCache>
            </c:numRef>
          </c:cat>
          <c:val>
            <c:numRef>
              <c:extLst>
                <c:ext xmlns:c15="http://schemas.microsoft.com/office/drawing/2012/chart" uri="{02D57815-91ED-43cb-92C2-25804820EDAC}">
                  <c15:fullRef>
                    <c15:sqref>'FIRM 12'!$B$121:$J$121</c15:sqref>
                  </c15:fullRef>
                </c:ext>
              </c:extLst>
              <c:f>('FIRM 12'!$F$121,'FIRM 12'!$H$121:$J$121)</c:f>
              <c:numCache>
                <c:formatCode>General</c:formatCode>
                <c:ptCount val="3"/>
                <c:pt idx="0">
                  <c:v>0.5178507185788912</c:v>
                </c:pt>
                <c:pt idx="1">
                  <c:v>0.61615970691308097</c:v>
                </c:pt>
                <c:pt idx="2">
                  <c:v>1.0237809348817948</c:v>
                </c:pt>
              </c:numCache>
            </c:numRef>
          </c:val>
          <c:smooth val="0"/>
        </c:ser>
        <c:dLbls>
          <c:showLegendKey val="0"/>
          <c:showVal val="0"/>
          <c:showCatName val="0"/>
          <c:showSerName val="0"/>
          <c:showPercent val="0"/>
          <c:showBubbleSize val="0"/>
        </c:dLbls>
        <c:smooth val="0"/>
        <c:axId val="399699480"/>
        <c:axId val="399698696"/>
      </c:lineChart>
      <c:catAx>
        <c:axId val="399699480"/>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99698696"/>
        <c:crosses val="autoZero"/>
        <c:auto val="1"/>
        <c:lblAlgn val="ctr"/>
        <c:lblOffset val="100"/>
        <c:noMultiLvlLbl val="0"/>
      </c:catAx>
      <c:valAx>
        <c:axId val="39969869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996994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6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Liquidity</a:t>
            </a:r>
            <a:r>
              <a:rPr lang="en-US" baseline="0"/>
              <a:t> </a:t>
            </a:r>
            <a:endParaRPr lang="en-US"/>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lineChart>
        <c:grouping val="standard"/>
        <c:varyColors val="0"/>
        <c:ser>
          <c:idx val="1"/>
          <c:order val="1"/>
          <c:tx>
            <c:strRef>
              <c:f>Analysis!$A$117:$B$117</c:f>
              <c:strCache>
                <c:ptCount val="2"/>
                <c:pt idx="0">
                  <c:v>Current Ratio</c:v>
                </c:pt>
              </c:strCache>
            </c:strRef>
          </c:tx>
          <c:spPr>
            <a:ln w="31750" cap="rnd">
              <a:solidFill>
                <a:schemeClr val="accent2"/>
              </a:solidFill>
              <a:round/>
            </a:ln>
            <a:effectLst/>
          </c:spPr>
          <c:marker>
            <c:symbol val="none"/>
          </c:marker>
          <c:cat>
            <c:numRef>
              <c:extLst>
                <c:ext xmlns:c15="http://schemas.microsoft.com/office/drawing/2012/chart" uri="{02D57815-91ED-43cb-92C2-25804820EDAC}">
                  <c15:fullRef>
                    <c15:sqref>Analysis!$C$115:$G$115</c15:sqref>
                  </c15:fullRef>
                </c:ext>
              </c:extLst>
              <c:f>(Analysis!$C$115,Analysis!$E$115,Analysis!$G$115)</c:f>
              <c:numCache>
                <c:formatCode>General</c:formatCode>
                <c:ptCount val="3"/>
                <c:pt idx="0">
                  <c:v>2019</c:v>
                </c:pt>
                <c:pt idx="1">
                  <c:v>2020</c:v>
                </c:pt>
                <c:pt idx="2">
                  <c:v>2021</c:v>
                </c:pt>
              </c:numCache>
            </c:numRef>
          </c:cat>
          <c:val>
            <c:numRef>
              <c:extLst>
                <c:ext xmlns:c15="http://schemas.microsoft.com/office/drawing/2012/chart" uri="{02D57815-91ED-43cb-92C2-25804820EDAC}">
                  <c15:fullRef>
                    <c15:sqref>Analysis!$C$117:$G$117</c15:sqref>
                  </c15:fullRef>
                </c:ext>
              </c:extLst>
              <c:f>(Analysis!$C$117,Analysis!$E$117,Analysis!$G$117)</c:f>
              <c:numCache>
                <c:formatCode>_(* #,##0.000_);_(* \(#,##0.000\);_(* "-"??_);_(@_)</c:formatCode>
                <c:ptCount val="3"/>
                <c:pt idx="0">
                  <c:v>1.1073542362795201</c:v>
                </c:pt>
                <c:pt idx="1">
                  <c:v>0.8220959701180437</c:v>
                </c:pt>
                <c:pt idx="2">
                  <c:v>0.95166251073728692</c:v>
                </c:pt>
              </c:numCache>
            </c:numRef>
          </c:val>
          <c:smooth val="0"/>
          <c:extLst xmlns:c16r2="http://schemas.microsoft.com/office/drawing/2015/06/chart">
            <c:ext xmlns:c16="http://schemas.microsoft.com/office/drawing/2014/chart" uri="{C3380CC4-5D6E-409C-BE32-E72D297353CC}">
              <c16:uniqueId val="{00000000-DCC7-4ED3-96BE-93A16EEA9122}"/>
            </c:ext>
          </c:extLst>
        </c:ser>
        <c:ser>
          <c:idx val="2"/>
          <c:order val="2"/>
          <c:tx>
            <c:strRef>
              <c:f>Analysis!$A$118:$B$118</c:f>
              <c:strCache>
                <c:ptCount val="2"/>
                <c:pt idx="0">
                  <c:v>Quick Ratio</c:v>
                </c:pt>
              </c:strCache>
            </c:strRef>
          </c:tx>
          <c:spPr>
            <a:ln w="31750" cap="rnd">
              <a:solidFill>
                <a:schemeClr val="accent3"/>
              </a:solidFill>
              <a:round/>
            </a:ln>
            <a:effectLst/>
          </c:spPr>
          <c:marker>
            <c:symbol val="none"/>
          </c:marker>
          <c:cat>
            <c:numRef>
              <c:extLst>
                <c:ext xmlns:c15="http://schemas.microsoft.com/office/drawing/2012/chart" uri="{02D57815-91ED-43cb-92C2-25804820EDAC}">
                  <c15:fullRef>
                    <c15:sqref>Analysis!$C$115:$G$115</c15:sqref>
                  </c15:fullRef>
                </c:ext>
              </c:extLst>
              <c:f>(Analysis!$C$115,Analysis!$E$115,Analysis!$G$115)</c:f>
              <c:numCache>
                <c:formatCode>General</c:formatCode>
                <c:ptCount val="3"/>
                <c:pt idx="0">
                  <c:v>2019</c:v>
                </c:pt>
                <c:pt idx="1">
                  <c:v>2020</c:v>
                </c:pt>
                <c:pt idx="2">
                  <c:v>2021</c:v>
                </c:pt>
              </c:numCache>
            </c:numRef>
          </c:cat>
          <c:val>
            <c:numRef>
              <c:extLst>
                <c:ext xmlns:c15="http://schemas.microsoft.com/office/drawing/2012/chart" uri="{02D57815-91ED-43cb-92C2-25804820EDAC}">
                  <c15:fullRef>
                    <c15:sqref>Analysis!$C$118:$G$118</c15:sqref>
                  </c15:fullRef>
                </c:ext>
              </c:extLst>
              <c:f>(Analysis!$C$118,Analysis!$E$118,Analysis!$G$118)</c:f>
              <c:numCache>
                <c:formatCode>_(* #,##0.000_);_(* \(#,##0.000\);_(* "-"??_);_(@_)</c:formatCode>
                <c:ptCount val="3"/>
                <c:pt idx="0">
                  <c:v>0.67909700785474003</c:v>
                </c:pt>
                <c:pt idx="1">
                  <c:v>0.55795290097723871</c:v>
                </c:pt>
                <c:pt idx="2">
                  <c:v>0.47134220827589668</c:v>
                </c:pt>
              </c:numCache>
            </c:numRef>
          </c:val>
          <c:smooth val="0"/>
          <c:extLst xmlns:c16r2="http://schemas.microsoft.com/office/drawing/2015/06/chart">
            <c:ext xmlns:c16="http://schemas.microsoft.com/office/drawing/2014/chart" uri="{C3380CC4-5D6E-409C-BE32-E72D297353CC}">
              <c16:uniqueId val="{00000001-DCC7-4ED3-96BE-93A16EEA9122}"/>
            </c:ext>
          </c:extLst>
        </c:ser>
        <c:dLbls>
          <c:showLegendKey val="0"/>
          <c:showVal val="0"/>
          <c:showCatName val="0"/>
          <c:showSerName val="0"/>
          <c:showPercent val="0"/>
          <c:showBubbleSize val="0"/>
        </c:dLbls>
        <c:smooth val="0"/>
        <c:axId val="399688504"/>
        <c:axId val="399688896"/>
        <c:extLst xmlns:c16r2="http://schemas.microsoft.com/office/drawing/2015/06/chart">
          <c:ext xmlns:c15="http://schemas.microsoft.com/office/drawing/2012/chart" uri="{02D57815-91ED-43cb-92C2-25804820EDAC}">
            <c15:filteredLineSeries>
              <c15:ser>
                <c:idx val="0"/>
                <c:order val="0"/>
                <c:tx>
                  <c:strRef>
                    <c:extLst xmlns:c16r2="http://schemas.microsoft.com/office/drawing/2015/06/chart">
                      <c:ext uri="{02D57815-91ED-43cb-92C2-25804820EDAC}">
                        <c15:formulaRef>
                          <c15:sqref>Analysis!$A$116:$B$116</c15:sqref>
                        </c15:formulaRef>
                      </c:ext>
                    </c:extLst>
                    <c:strCache>
                      <c:ptCount val="2"/>
                      <c:pt idx="0">
                        <c:v>Liquidity</c:v>
                      </c:pt>
                    </c:strCache>
                  </c:strRef>
                </c:tx>
                <c:spPr>
                  <a:ln w="31750" cap="rnd">
                    <a:solidFill>
                      <a:schemeClr val="accent1"/>
                    </a:solidFill>
                    <a:round/>
                  </a:ln>
                  <a:effectLst/>
                </c:spPr>
                <c:marker>
                  <c:symbol val="none"/>
                </c:marker>
                <c:cat>
                  <c:numRef>
                    <c:extLst>
                      <c:ext uri="{02D57815-91ED-43cb-92C2-25804820EDAC}">
                        <c15:fullRef>
                          <c15:sqref>Analysis!$C$115:$G$115</c15:sqref>
                        </c15:fullRef>
                        <c15:formulaRef>
                          <c15:sqref>(Analysis!$C$115,Analysis!$E$115,Analysis!$G$115)</c15:sqref>
                        </c15:formulaRef>
                      </c:ext>
                    </c:extLst>
                    <c:numCache>
                      <c:formatCode>General</c:formatCode>
                      <c:ptCount val="3"/>
                      <c:pt idx="0">
                        <c:v>2019</c:v>
                      </c:pt>
                      <c:pt idx="1">
                        <c:v>2020</c:v>
                      </c:pt>
                      <c:pt idx="2">
                        <c:v>2021</c:v>
                      </c:pt>
                    </c:numCache>
                  </c:numRef>
                </c:cat>
                <c:val>
                  <c:numRef>
                    <c:extLst>
                      <c:ext uri="{02D57815-91ED-43cb-92C2-25804820EDAC}">
                        <c15:fullRef>
                          <c15:sqref>Analysis!$C$116:$G$116</c15:sqref>
                        </c15:fullRef>
                        <c15:formulaRef>
                          <c15:sqref>(Analysis!$C$116,Analysis!$E$116,Analysis!$G$116)</c15:sqref>
                        </c15:formulaRef>
                      </c:ext>
                    </c:extLst>
                    <c:numCache>
                      <c:formatCode>General</c:formatCode>
                      <c:ptCount val="3"/>
                    </c:numCache>
                  </c:numRef>
                </c:val>
                <c:smooth val="0"/>
                <c:extLst xmlns:c16r2="http://schemas.microsoft.com/office/drawing/2015/06/chart">
                  <c:ext xmlns:c16="http://schemas.microsoft.com/office/drawing/2014/chart" uri="{C3380CC4-5D6E-409C-BE32-E72D297353CC}">
                    <c16:uniqueId val="{00000002-DCC7-4ED3-96BE-93A16EEA9122}"/>
                  </c:ext>
                </c:extLst>
              </c15:ser>
            </c15:filteredLineSeries>
          </c:ext>
        </c:extLst>
      </c:lineChart>
      <c:catAx>
        <c:axId val="399688504"/>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399688896"/>
        <c:crosses val="autoZero"/>
        <c:auto val="1"/>
        <c:lblAlgn val="ctr"/>
        <c:lblOffset val="100"/>
        <c:noMultiLvlLbl val="0"/>
      </c:catAx>
      <c:valAx>
        <c:axId val="399688896"/>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_(* #,##0.000_);_(* \(#,##0.000\);_(* &quot;-&quot;??_);_(@_)" sourceLinked="1"/>
        <c:majorTickMark val="none"/>
        <c:minorTickMark val="none"/>
        <c:tickLblPos val="nextTo"/>
        <c:crossAx val="399688504"/>
        <c:crosses val="autoZero"/>
        <c:crossBetween val="between"/>
      </c:valAx>
      <c:spPr>
        <a:noFill/>
        <a:ln>
          <a:noFill/>
        </a:ln>
        <a:effectLst/>
      </c:spPr>
    </c:plotArea>
    <c:legend>
      <c:legendPos val="b"/>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zero"/>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6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Asset</a:t>
            </a:r>
            <a:r>
              <a:rPr lang="en-US" baseline="0"/>
              <a:t> management </a:t>
            </a:r>
            <a:endParaRPr lang="en-US"/>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manualLayout>
          <c:layoutTarget val="inner"/>
          <c:xMode val="edge"/>
          <c:yMode val="edge"/>
          <c:x val="2.3523556660631339E-2"/>
          <c:y val="0.25055411014878343"/>
          <c:w val="0.93474176517686058"/>
          <c:h val="0.38265280703584947"/>
        </c:manualLayout>
      </c:layout>
      <c:lineChart>
        <c:grouping val="standard"/>
        <c:varyColors val="0"/>
        <c:ser>
          <c:idx val="1"/>
          <c:order val="1"/>
          <c:tx>
            <c:strRef>
              <c:f>Analysis!$A$120</c:f>
              <c:strCache>
                <c:ptCount val="1"/>
                <c:pt idx="0">
                  <c:v>Inventory Turnover</c:v>
                </c:pt>
              </c:strCache>
            </c:strRef>
          </c:tx>
          <c:spPr>
            <a:ln w="31750" cap="rnd">
              <a:solidFill>
                <a:schemeClr val="accent2"/>
              </a:solidFill>
              <a:round/>
            </a:ln>
            <a:effectLst/>
          </c:spPr>
          <c:marker>
            <c:symbol val="none"/>
          </c:marker>
          <c:cat>
            <c:numRef>
              <c:extLst>
                <c:ext xmlns:c15="http://schemas.microsoft.com/office/drawing/2012/chart" uri="{02D57815-91ED-43cb-92C2-25804820EDAC}">
                  <c15:fullRef>
                    <c15:sqref>Analysis!$B$115:$G$115</c15:sqref>
                  </c15:fullRef>
                </c:ext>
              </c:extLst>
              <c:f>(Analysis!$C$115,Analysis!$E$115,Analysis!$G$115)</c:f>
              <c:numCache>
                <c:formatCode>General</c:formatCode>
                <c:ptCount val="3"/>
                <c:pt idx="0">
                  <c:v>2019</c:v>
                </c:pt>
                <c:pt idx="1">
                  <c:v>2020</c:v>
                </c:pt>
                <c:pt idx="2">
                  <c:v>2021</c:v>
                </c:pt>
              </c:numCache>
            </c:numRef>
          </c:cat>
          <c:val>
            <c:numRef>
              <c:extLst>
                <c:ext xmlns:c15="http://schemas.microsoft.com/office/drawing/2012/chart" uri="{02D57815-91ED-43cb-92C2-25804820EDAC}">
                  <c15:fullRef>
                    <c15:sqref>Analysis!$B$120:$G$120</c15:sqref>
                  </c15:fullRef>
                </c:ext>
              </c:extLst>
              <c:f>(Analysis!$C$120,Analysis!$E$120,Analysis!$G$120)</c:f>
              <c:numCache>
                <c:formatCode>_(* #,##0.000_);_(* \(#,##0.000\);_(* "-"??_);_(@_)</c:formatCode>
                <c:ptCount val="3"/>
                <c:pt idx="0">
                  <c:v>5.0449451744843739</c:v>
                </c:pt>
                <c:pt idx="1">
                  <c:v>7.3011181371739395</c:v>
                </c:pt>
                <c:pt idx="2">
                  <c:v>6.7210743258376384</c:v>
                </c:pt>
              </c:numCache>
            </c:numRef>
          </c:val>
          <c:smooth val="0"/>
          <c:extLst xmlns:c16r2="http://schemas.microsoft.com/office/drawing/2015/06/chart">
            <c:ext xmlns:c16="http://schemas.microsoft.com/office/drawing/2014/chart" uri="{C3380CC4-5D6E-409C-BE32-E72D297353CC}">
              <c16:uniqueId val="{00000000-5850-43BC-93EE-3DE2AAA81C27}"/>
            </c:ext>
          </c:extLst>
        </c:ser>
        <c:ser>
          <c:idx val="2"/>
          <c:order val="2"/>
          <c:tx>
            <c:strRef>
              <c:f>Analysis!$A$121</c:f>
              <c:strCache>
                <c:ptCount val="1"/>
                <c:pt idx="0">
                  <c:v>Day Sales outstanding</c:v>
                </c:pt>
              </c:strCache>
            </c:strRef>
          </c:tx>
          <c:spPr>
            <a:ln w="31750" cap="rnd">
              <a:solidFill>
                <a:schemeClr val="accent3"/>
              </a:solidFill>
              <a:round/>
            </a:ln>
            <a:effectLst/>
          </c:spPr>
          <c:marker>
            <c:symbol val="none"/>
          </c:marker>
          <c:cat>
            <c:numRef>
              <c:extLst>
                <c:ext xmlns:c15="http://schemas.microsoft.com/office/drawing/2012/chart" uri="{02D57815-91ED-43cb-92C2-25804820EDAC}">
                  <c15:fullRef>
                    <c15:sqref>Analysis!$B$115:$G$115</c15:sqref>
                  </c15:fullRef>
                </c:ext>
              </c:extLst>
              <c:f>(Analysis!$C$115,Analysis!$E$115,Analysis!$G$115)</c:f>
              <c:numCache>
                <c:formatCode>General</c:formatCode>
                <c:ptCount val="3"/>
                <c:pt idx="0">
                  <c:v>2019</c:v>
                </c:pt>
                <c:pt idx="1">
                  <c:v>2020</c:v>
                </c:pt>
                <c:pt idx="2">
                  <c:v>2021</c:v>
                </c:pt>
              </c:numCache>
            </c:numRef>
          </c:cat>
          <c:val>
            <c:numRef>
              <c:extLst>
                <c:ext xmlns:c15="http://schemas.microsoft.com/office/drawing/2012/chart" uri="{02D57815-91ED-43cb-92C2-25804820EDAC}">
                  <c15:fullRef>
                    <c15:sqref>Analysis!$B$121:$G$121</c15:sqref>
                  </c15:fullRef>
                </c:ext>
              </c:extLst>
              <c:f>(Analysis!$C$121,Analysis!$E$121,Analysis!$G$121)</c:f>
              <c:numCache>
                <c:formatCode>_(* #,##0.000_);_(* \(#,##0.000\);_(* "-"??_);_(@_)</c:formatCode>
                <c:ptCount val="3"/>
                <c:pt idx="0">
                  <c:v>1.9548959383794844</c:v>
                </c:pt>
                <c:pt idx="1">
                  <c:v>1.8865368944884497</c:v>
                </c:pt>
                <c:pt idx="2">
                  <c:v>7.841162744839691</c:v>
                </c:pt>
              </c:numCache>
            </c:numRef>
          </c:val>
          <c:smooth val="0"/>
          <c:extLst xmlns:c16r2="http://schemas.microsoft.com/office/drawing/2015/06/chart">
            <c:ext xmlns:c16="http://schemas.microsoft.com/office/drawing/2014/chart" uri="{C3380CC4-5D6E-409C-BE32-E72D297353CC}">
              <c16:uniqueId val="{00000001-5850-43BC-93EE-3DE2AAA81C27}"/>
            </c:ext>
          </c:extLst>
        </c:ser>
        <c:ser>
          <c:idx val="3"/>
          <c:order val="3"/>
          <c:tx>
            <c:strRef>
              <c:f>Analysis!$A$122</c:f>
              <c:strCache>
                <c:ptCount val="1"/>
                <c:pt idx="0">
                  <c:v>Fixed Assets turnover</c:v>
                </c:pt>
              </c:strCache>
            </c:strRef>
          </c:tx>
          <c:spPr>
            <a:ln w="31750" cap="rnd">
              <a:solidFill>
                <a:schemeClr val="accent4"/>
              </a:solidFill>
              <a:round/>
            </a:ln>
            <a:effectLst/>
          </c:spPr>
          <c:marker>
            <c:symbol val="none"/>
          </c:marker>
          <c:cat>
            <c:numRef>
              <c:extLst>
                <c:ext xmlns:c15="http://schemas.microsoft.com/office/drawing/2012/chart" uri="{02D57815-91ED-43cb-92C2-25804820EDAC}">
                  <c15:fullRef>
                    <c15:sqref>Analysis!$B$115:$G$115</c15:sqref>
                  </c15:fullRef>
                </c:ext>
              </c:extLst>
              <c:f>(Analysis!$C$115,Analysis!$E$115,Analysis!$G$115)</c:f>
              <c:numCache>
                <c:formatCode>General</c:formatCode>
                <c:ptCount val="3"/>
                <c:pt idx="0">
                  <c:v>2019</c:v>
                </c:pt>
                <c:pt idx="1">
                  <c:v>2020</c:v>
                </c:pt>
                <c:pt idx="2">
                  <c:v>2021</c:v>
                </c:pt>
              </c:numCache>
            </c:numRef>
          </c:cat>
          <c:val>
            <c:numRef>
              <c:extLst>
                <c:ext xmlns:c15="http://schemas.microsoft.com/office/drawing/2012/chart" uri="{02D57815-91ED-43cb-92C2-25804820EDAC}">
                  <c15:fullRef>
                    <c15:sqref>Analysis!$B$122:$G$122</c15:sqref>
                  </c15:fullRef>
                </c:ext>
              </c:extLst>
              <c:f>(Analysis!$C$122,Analysis!$E$122,Analysis!$G$122)</c:f>
              <c:numCache>
                <c:formatCode>_(* #,##0.000_);_(* \(#,##0.000\);_(* "-"??_);_(@_)</c:formatCode>
                <c:ptCount val="3"/>
                <c:pt idx="0">
                  <c:v>4.2932165468174057</c:v>
                </c:pt>
                <c:pt idx="1">
                  <c:v>3.7119655894707706</c:v>
                </c:pt>
                <c:pt idx="2">
                  <c:v>6.8732900039569644</c:v>
                </c:pt>
              </c:numCache>
            </c:numRef>
          </c:val>
          <c:smooth val="0"/>
          <c:extLst xmlns:c16r2="http://schemas.microsoft.com/office/drawing/2015/06/chart">
            <c:ext xmlns:c16="http://schemas.microsoft.com/office/drawing/2014/chart" uri="{C3380CC4-5D6E-409C-BE32-E72D297353CC}">
              <c16:uniqueId val="{00000002-5850-43BC-93EE-3DE2AAA81C27}"/>
            </c:ext>
          </c:extLst>
        </c:ser>
        <c:ser>
          <c:idx val="4"/>
          <c:order val="4"/>
          <c:tx>
            <c:strRef>
              <c:f>Analysis!$A$123</c:f>
              <c:strCache>
                <c:ptCount val="1"/>
                <c:pt idx="0">
                  <c:v>Total Assets Turnover</c:v>
                </c:pt>
              </c:strCache>
            </c:strRef>
          </c:tx>
          <c:spPr>
            <a:ln w="31750" cap="rnd">
              <a:solidFill>
                <a:schemeClr val="accent5"/>
              </a:solidFill>
              <a:round/>
            </a:ln>
            <a:effectLst/>
          </c:spPr>
          <c:marker>
            <c:symbol val="none"/>
          </c:marker>
          <c:cat>
            <c:numRef>
              <c:extLst>
                <c:ext xmlns:c15="http://schemas.microsoft.com/office/drawing/2012/chart" uri="{02D57815-91ED-43cb-92C2-25804820EDAC}">
                  <c15:fullRef>
                    <c15:sqref>Analysis!$B$115:$G$115</c15:sqref>
                  </c15:fullRef>
                </c:ext>
              </c:extLst>
              <c:f>(Analysis!$C$115,Analysis!$E$115,Analysis!$G$115)</c:f>
              <c:numCache>
                <c:formatCode>General</c:formatCode>
                <c:ptCount val="3"/>
                <c:pt idx="0">
                  <c:v>2019</c:v>
                </c:pt>
                <c:pt idx="1">
                  <c:v>2020</c:v>
                </c:pt>
                <c:pt idx="2">
                  <c:v>2021</c:v>
                </c:pt>
              </c:numCache>
            </c:numRef>
          </c:cat>
          <c:val>
            <c:numRef>
              <c:extLst>
                <c:ext xmlns:c15="http://schemas.microsoft.com/office/drawing/2012/chart" uri="{02D57815-91ED-43cb-92C2-25804820EDAC}">
                  <c15:fullRef>
                    <c15:sqref>Analysis!$B$123:$G$123</c15:sqref>
                  </c15:fullRef>
                </c:ext>
              </c:extLst>
              <c:f>(Analysis!$C$123,Analysis!$E$123,Analysis!$G$123)</c:f>
              <c:numCache>
                <c:formatCode>_(* #,##0.000_);_(* \(#,##0.000\);_(* "-"??_);_(@_)</c:formatCode>
                <c:ptCount val="3"/>
                <c:pt idx="0">
                  <c:v>1.3414485211807736</c:v>
                </c:pt>
                <c:pt idx="1">
                  <c:v>1.4374465625508701</c:v>
                </c:pt>
                <c:pt idx="2">
                  <c:v>2.2712761277685805</c:v>
                </c:pt>
              </c:numCache>
            </c:numRef>
          </c:val>
          <c:smooth val="0"/>
          <c:extLst xmlns:c16r2="http://schemas.microsoft.com/office/drawing/2015/06/chart">
            <c:ext xmlns:c16="http://schemas.microsoft.com/office/drawing/2014/chart" uri="{C3380CC4-5D6E-409C-BE32-E72D297353CC}">
              <c16:uniqueId val="{00000003-5850-43BC-93EE-3DE2AAA81C27}"/>
            </c:ext>
          </c:extLst>
        </c:ser>
        <c:dLbls>
          <c:showLegendKey val="0"/>
          <c:showVal val="0"/>
          <c:showCatName val="0"/>
          <c:showSerName val="0"/>
          <c:showPercent val="0"/>
          <c:showBubbleSize val="0"/>
        </c:dLbls>
        <c:smooth val="0"/>
        <c:axId val="399691640"/>
        <c:axId val="399695168"/>
        <c:extLst xmlns:c16r2="http://schemas.microsoft.com/office/drawing/2015/06/chart">
          <c:ext xmlns:c15="http://schemas.microsoft.com/office/drawing/2012/chart" uri="{02D57815-91ED-43cb-92C2-25804820EDAC}">
            <c15:filteredLineSeries>
              <c15:ser>
                <c:idx val="0"/>
                <c:order val="0"/>
                <c:tx>
                  <c:strRef>
                    <c:extLst xmlns:c16r2="http://schemas.microsoft.com/office/drawing/2015/06/chart">
                      <c:ext uri="{02D57815-91ED-43cb-92C2-25804820EDAC}">
                        <c15:formulaRef>
                          <c15:sqref>Analysis!$A$119</c15:sqref>
                        </c15:formulaRef>
                      </c:ext>
                    </c:extLst>
                    <c:strCache>
                      <c:ptCount val="1"/>
                      <c:pt idx="0">
                        <c:v>Assets Management</c:v>
                      </c:pt>
                    </c:strCache>
                  </c:strRef>
                </c:tx>
                <c:spPr>
                  <a:ln w="31750" cap="rnd">
                    <a:solidFill>
                      <a:schemeClr val="accent1"/>
                    </a:solidFill>
                    <a:round/>
                  </a:ln>
                  <a:effectLst/>
                </c:spPr>
                <c:marker>
                  <c:symbol val="none"/>
                </c:marker>
                <c:cat>
                  <c:numRef>
                    <c:extLst>
                      <c:ext uri="{02D57815-91ED-43cb-92C2-25804820EDAC}">
                        <c15:fullRef>
                          <c15:sqref>Analysis!$B$115:$G$115</c15:sqref>
                        </c15:fullRef>
                        <c15:formulaRef>
                          <c15:sqref>(Analysis!$C$115,Analysis!$E$115,Analysis!$G$115)</c15:sqref>
                        </c15:formulaRef>
                      </c:ext>
                    </c:extLst>
                    <c:numCache>
                      <c:formatCode>General</c:formatCode>
                      <c:ptCount val="3"/>
                      <c:pt idx="0">
                        <c:v>2019</c:v>
                      </c:pt>
                      <c:pt idx="1">
                        <c:v>2020</c:v>
                      </c:pt>
                      <c:pt idx="2">
                        <c:v>2021</c:v>
                      </c:pt>
                    </c:numCache>
                  </c:numRef>
                </c:cat>
                <c:val>
                  <c:numRef>
                    <c:extLst>
                      <c:ext uri="{02D57815-91ED-43cb-92C2-25804820EDAC}">
                        <c15:fullRef>
                          <c15:sqref>Analysis!$B$119:$G$119</c15:sqref>
                        </c15:fullRef>
                        <c15:formulaRef>
                          <c15:sqref>(Analysis!$C$119,Analysis!$E$119,Analysis!$G$119)</c15:sqref>
                        </c15:formulaRef>
                      </c:ext>
                    </c:extLst>
                    <c:numCache>
                      <c:formatCode>_(* #,##0.000_);_(* \(#,##0.000\);_(* "-"??_);_(@_)</c:formatCode>
                      <c:ptCount val="3"/>
                    </c:numCache>
                  </c:numRef>
                </c:val>
                <c:smooth val="0"/>
                <c:extLst xmlns:c16r2="http://schemas.microsoft.com/office/drawing/2015/06/chart">
                  <c:ext xmlns:c16="http://schemas.microsoft.com/office/drawing/2014/chart" uri="{C3380CC4-5D6E-409C-BE32-E72D297353CC}">
                    <c16:uniqueId val="{00000004-5850-43BC-93EE-3DE2AAA81C27}"/>
                  </c:ext>
                </c:extLst>
              </c15:ser>
            </c15:filteredLineSeries>
          </c:ext>
        </c:extLst>
      </c:lineChart>
      <c:catAx>
        <c:axId val="399691640"/>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399695168"/>
        <c:crosses val="autoZero"/>
        <c:auto val="1"/>
        <c:lblAlgn val="ctr"/>
        <c:lblOffset val="100"/>
        <c:noMultiLvlLbl val="0"/>
      </c:catAx>
      <c:valAx>
        <c:axId val="399695168"/>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399691640"/>
        <c:crosses val="autoZero"/>
        <c:crossBetween val="between"/>
      </c:valAx>
      <c:spPr>
        <a:noFill/>
        <a:ln>
          <a:noFill/>
        </a:ln>
        <a:effectLst/>
      </c:spPr>
    </c:plotArea>
    <c:legend>
      <c:legendPos val="b"/>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zero"/>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6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Debt</a:t>
            </a:r>
            <a:r>
              <a:rPr lang="en-US" baseline="0"/>
              <a:t> management</a:t>
            </a:r>
          </a:p>
          <a:p>
            <a:pPr>
              <a:defRPr/>
            </a:pPr>
            <a:endParaRPr lang="en-US"/>
          </a:p>
        </c:rich>
      </c:tx>
      <c:layout>
        <c:manualLayout>
          <c:xMode val="edge"/>
          <c:yMode val="edge"/>
          <c:x val="0.25806116543752128"/>
          <c:y val="2.9821587071989782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manualLayout>
          <c:layoutTarget val="inner"/>
          <c:xMode val="edge"/>
          <c:yMode val="edge"/>
          <c:x val="3.1541218637992835E-2"/>
          <c:y val="0.38386243123665093"/>
          <c:w val="0.93691756272401439"/>
          <c:h val="0.41280081823600001"/>
        </c:manualLayout>
      </c:layout>
      <c:lineChart>
        <c:grouping val="standard"/>
        <c:varyColors val="0"/>
        <c:ser>
          <c:idx val="0"/>
          <c:order val="0"/>
          <c:tx>
            <c:strRef>
              <c:f>Analysis!$A$125</c:f>
              <c:strCache>
                <c:ptCount val="1"/>
                <c:pt idx="0">
                  <c:v>Total Debt To Total Capital</c:v>
                </c:pt>
              </c:strCache>
            </c:strRef>
          </c:tx>
          <c:spPr>
            <a:ln w="31750" cap="rnd">
              <a:solidFill>
                <a:schemeClr val="accent1"/>
              </a:solidFill>
              <a:round/>
            </a:ln>
            <a:effectLst/>
          </c:spPr>
          <c:marker>
            <c:symbol val="none"/>
          </c:marker>
          <c:cat>
            <c:numRef>
              <c:extLst>
                <c:ext xmlns:c15="http://schemas.microsoft.com/office/drawing/2012/chart" uri="{02D57815-91ED-43cb-92C2-25804820EDAC}">
                  <c15:fullRef>
                    <c15:sqref>Analysis!$B$115:$G$115</c15:sqref>
                  </c15:fullRef>
                </c:ext>
              </c:extLst>
              <c:f>(Analysis!$C$115,Analysis!$E$115,Analysis!$G$115)</c:f>
              <c:numCache>
                <c:formatCode>General</c:formatCode>
                <c:ptCount val="3"/>
                <c:pt idx="0">
                  <c:v>2019</c:v>
                </c:pt>
                <c:pt idx="1">
                  <c:v>2020</c:v>
                </c:pt>
                <c:pt idx="2">
                  <c:v>2021</c:v>
                </c:pt>
              </c:numCache>
            </c:numRef>
          </c:cat>
          <c:val>
            <c:numRef>
              <c:extLst>
                <c:ext xmlns:c15="http://schemas.microsoft.com/office/drawing/2012/chart" uri="{02D57815-91ED-43cb-92C2-25804820EDAC}">
                  <c15:fullRef>
                    <c15:sqref>Analysis!$B$125:$G$125</c15:sqref>
                  </c15:fullRef>
                </c:ext>
              </c:extLst>
              <c:f>(Analysis!$C$125,Analysis!$E$125,Analysis!$G$125)</c:f>
              <c:numCache>
                <c:formatCode>_(* #,##0.000_);_(* \(#,##0.000\);_(* "-"??_);_(@_)</c:formatCode>
                <c:ptCount val="3"/>
                <c:pt idx="0">
                  <c:v>0.11860058213671419</c:v>
                </c:pt>
                <c:pt idx="1">
                  <c:v>0.43720846255654983</c:v>
                </c:pt>
                <c:pt idx="2">
                  <c:v>0.20504308490352427</c:v>
                </c:pt>
              </c:numCache>
            </c:numRef>
          </c:val>
          <c:smooth val="0"/>
          <c:extLst xmlns:c16r2="http://schemas.microsoft.com/office/drawing/2015/06/chart">
            <c:ext xmlns:c16="http://schemas.microsoft.com/office/drawing/2014/chart" uri="{C3380CC4-5D6E-409C-BE32-E72D297353CC}">
              <c16:uniqueId val="{00000000-0686-4ED9-BFD9-175E4EDC5733}"/>
            </c:ext>
          </c:extLst>
        </c:ser>
        <c:ser>
          <c:idx val="1"/>
          <c:order val="1"/>
          <c:tx>
            <c:strRef>
              <c:f>Analysis!$A$126</c:f>
              <c:strCache>
                <c:ptCount val="1"/>
                <c:pt idx="0">
                  <c:v>Time Interest Earned</c:v>
                </c:pt>
              </c:strCache>
            </c:strRef>
          </c:tx>
          <c:spPr>
            <a:ln w="31750" cap="rnd">
              <a:solidFill>
                <a:schemeClr val="accent2"/>
              </a:solidFill>
              <a:round/>
            </a:ln>
            <a:effectLst/>
          </c:spPr>
          <c:marker>
            <c:symbol val="none"/>
          </c:marker>
          <c:cat>
            <c:numRef>
              <c:extLst>
                <c:ext xmlns:c15="http://schemas.microsoft.com/office/drawing/2012/chart" uri="{02D57815-91ED-43cb-92C2-25804820EDAC}">
                  <c15:fullRef>
                    <c15:sqref>Analysis!$B$115:$G$115</c15:sqref>
                  </c15:fullRef>
                </c:ext>
              </c:extLst>
              <c:f>(Analysis!$C$115,Analysis!$E$115,Analysis!$G$115)</c:f>
              <c:numCache>
                <c:formatCode>General</c:formatCode>
                <c:ptCount val="3"/>
                <c:pt idx="0">
                  <c:v>2019</c:v>
                </c:pt>
                <c:pt idx="1">
                  <c:v>2020</c:v>
                </c:pt>
                <c:pt idx="2">
                  <c:v>2021</c:v>
                </c:pt>
              </c:numCache>
            </c:numRef>
          </c:cat>
          <c:val>
            <c:numRef>
              <c:extLst>
                <c:ext xmlns:c15="http://schemas.microsoft.com/office/drawing/2012/chart" uri="{02D57815-91ED-43cb-92C2-25804820EDAC}">
                  <c15:fullRef>
                    <c15:sqref>Analysis!$B$126:$G$126</c15:sqref>
                  </c15:fullRef>
                </c:ext>
              </c:extLst>
              <c:f>(Analysis!$C$126,Analysis!$E$126,Analysis!$G$126)</c:f>
              <c:numCache>
                <c:formatCode>_(* #,##0.000_);_(* \(#,##0.000\);_(* "-"??_);_(@_)</c:formatCode>
                <c:ptCount val="3"/>
                <c:pt idx="0">
                  <c:v>4.4594785559437442</c:v>
                </c:pt>
                <c:pt idx="1">
                  <c:v>2.0995246369839955</c:v>
                </c:pt>
                <c:pt idx="2">
                  <c:v>-4.4425339698729305</c:v>
                </c:pt>
              </c:numCache>
            </c:numRef>
          </c:val>
          <c:smooth val="0"/>
          <c:extLst xmlns:c16r2="http://schemas.microsoft.com/office/drawing/2015/06/chart">
            <c:ext xmlns:c16="http://schemas.microsoft.com/office/drawing/2014/chart" uri="{C3380CC4-5D6E-409C-BE32-E72D297353CC}">
              <c16:uniqueId val="{00000001-0686-4ED9-BFD9-175E4EDC5733}"/>
            </c:ext>
          </c:extLst>
        </c:ser>
        <c:dLbls>
          <c:showLegendKey val="0"/>
          <c:showVal val="0"/>
          <c:showCatName val="0"/>
          <c:showSerName val="0"/>
          <c:showPercent val="0"/>
          <c:showBubbleSize val="0"/>
        </c:dLbls>
        <c:smooth val="0"/>
        <c:axId val="399690856"/>
        <c:axId val="399693208"/>
      </c:lineChart>
      <c:catAx>
        <c:axId val="399690856"/>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399693208"/>
        <c:crosses val="autoZero"/>
        <c:auto val="1"/>
        <c:lblAlgn val="ctr"/>
        <c:lblOffset val="100"/>
        <c:noMultiLvlLbl val="0"/>
      </c:catAx>
      <c:valAx>
        <c:axId val="399693208"/>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399690856"/>
        <c:crosses val="autoZero"/>
        <c:crossBetween val="between"/>
      </c:valAx>
      <c:spPr>
        <a:noFill/>
        <a:ln>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zero"/>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6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Profitability</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lineChart>
        <c:grouping val="standard"/>
        <c:varyColors val="0"/>
        <c:ser>
          <c:idx val="0"/>
          <c:order val="0"/>
          <c:tx>
            <c:strRef>
              <c:f>Analysis!$A$128</c:f>
              <c:strCache>
                <c:ptCount val="1"/>
                <c:pt idx="0">
                  <c:v>Operating Margin</c:v>
                </c:pt>
              </c:strCache>
            </c:strRef>
          </c:tx>
          <c:spPr>
            <a:ln w="31750" cap="rnd">
              <a:solidFill>
                <a:schemeClr val="accent1"/>
              </a:solidFill>
              <a:round/>
            </a:ln>
            <a:effectLst/>
          </c:spPr>
          <c:marker>
            <c:symbol val="none"/>
          </c:marker>
          <c:cat>
            <c:numRef>
              <c:extLst>
                <c:ext xmlns:c15="http://schemas.microsoft.com/office/drawing/2012/chart" uri="{02D57815-91ED-43cb-92C2-25804820EDAC}">
                  <c15:fullRef>
                    <c15:sqref>Analysis!$B$115:$G$115</c15:sqref>
                  </c15:fullRef>
                </c:ext>
              </c:extLst>
              <c:f>(Analysis!$C$115,Analysis!$E$115,Analysis!$G$115)</c:f>
              <c:numCache>
                <c:formatCode>General</c:formatCode>
                <c:ptCount val="3"/>
                <c:pt idx="0">
                  <c:v>2019</c:v>
                </c:pt>
                <c:pt idx="1">
                  <c:v>2020</c:v>
                </c:pt>
                <c:pt idx="2">
                  <c:v>2021</c:v>
                </c:pt>
              </c:numCache>
            </c:numRef>
          </c:cat>
          <c:val>
            <c:numRef>
              <c:extLst>
                <c:ext xmlns:c15="http://schemas.microsoft.com/office/drawing/2012/chart" uri="{02D57815-91ED-43cb-92C2-25804820EDAC}">
                  <c15:fullRef>
                    <c15:sqref>Analysis!$B$128:$G$128</c15:sqref>
                  </c15:fullRef>
                </c:ext>
              </c:extLst>
              <c:f>(Analysis!$C$128,Analysis!$E$128,Analysis!$G$128)</c:f>
              <c:numCache>
                <c:formatCode>_(* #,##0.000_);_(* \(#,##0.000\);_(* "-"??_);_(@_)</c:formatCode>
                <c:ptCount val="3"/>
                <c:pt idx="0">
                  <c:v>-0.13734019552798615</c:v>
                </c:pt>
                <c:pt idx="1">
                  <c:v>-0.11298657394959782</c:v>
                </c:pt>
                <c:pt idx="2">
                  <c:v>9.0731188742197849E-2</c:v>
                </c:pt>
              </c:numCache>
            </c:numRef>
          </c:val>
          <c:smooth val="0"/>
          <c:extLst xmlns:c16r2="http://schemas.microsoft.com/office/drawing/2015/06/chart">
            <c:ext xmlns:c16="http://schemas.microsoft.com/office/drawing/2014/chart" uri="{C3380CC4-5D6E-409C-BE32-E72D297353CC}">
              <c16:uniqueId val="{00000000-3785-42CE-82A6-2FFADD1BF205}"/>
            </c:ext>
          </c:extLst>
        </c:ser>
        <c:ser>
          <c:idx val="1"/>
          <c:order val="1"/>
          <c:tx>
            <c:strRef>
              <c:f>Analysis!$A$129</c:f>
              <c:strCache>
                <c:ptCount val="1"/>
                <c:pt idx="0">
                  <c:v>Profit Margin</c:v>
                </c:pt>
              </c:strCache>
            </c:strRef>
          </c:tx>
          <c:spPr>
            <a:ln w="31750" cap="rnd">
              <a:solidFill>
                <a:schemeClr val="accent2"/>
              </a:solidFill>
              <a:round/>
            </a:ln>
            <a:effectLst/>
          </c:spPr>
          <c:marker>
            <c:symbol val="none"/>
          </c:marker>
          <c:cat>
            <c:numRef>
              <c:extLst>
                <c:ext xmlns:c15="http://schemas.microsoft.com/office/drawing/2012/chart" uri="{02D57815-91ED-43cb-92C2-25804820EDAC}">
                  <c15:fullRef>
                    <c15:sqref>Analysis!$B$115:$G$115</c15:sqref>
                  </c15:fullRef>
                </c:ext>
              </c:extLst>
              <c:f>(Analysis!$C$115,Analysis!$E$115,Analysis!$G$115)</c:f>
              <c:numCache>
                <c:formatCode>General</c:formatCode>
                <c:ptCount val="3"/>
                <c:pt idx="0">
                  <c:v>2019</c:v>
                </c:pt>
                <c:pt idx="1">
                  <c:v>2020</c:v>
                </c:pt>
                <c:pt idx="2">
                  <c:v>2021</c:v>
                </c:pt>
              </c:numCache>
            </c:numRef>
          </c:cat>
          <c:val>
            <c:numRef>
              <c:extLst>
                <c:ext xmlns:c15="http://schemas.microsoft.com/office/drawing/2012/chart" uri="{02D57815-91ED-43cb-92C2-25804820EDAC}">
                  <c15:fullRef>
                    <c15:sqref>Analysis!$B$129:$G$129</c15:sqref>
                  </c15:fullRef>
                </c:ext>
              </c:extLst>
              <c:f>(Analysis!$C$129,Analysis!$E$129,Analysis!$G$129)</c:f>
              <c:numCache>
                <c:formatCode>_(* #,##0.000_);_(* \(#,##0.000\);_(* "-"??_);_(@_)</c:formatCode>
                <c:ptCount val="3"/>
                <c:pt idx="0">
                  <c:v>-0.13051101758641992</c:v>
                </c:pt>
                <c:pt idx="1">
                  <c:v>-0.17684783137009177</c:v>
                </c:pt>
                <c:pt idx="2">
                  <c:v>5.3990498208321074E-2</c:v>
                </c:pt>
              </c:numCache>
            </c:numRef>
          </c:val>
          <c:smooth val="0"/>
        </c:ser>
        <c:ser>
          <c:idx val="2"/>
          <c:order val="2"/>
          <c:tx>
            <c:strRef>
              <c:f>Analysis!$A$130</c:f>
              <c:strCache>
                <c:ptCount val="1"/>
                <c:pt idx="0">
                  <c:v>Return On Assets</c:v>
                </c:pt>
              </c:strCache>
            </c:strRef>
          </c:tx>
          <c:spPr>
            <a:ln w="31750" cap="rnd">
              <a:solidFill>
                <a:schemeClr val="accent3"/>
              </a:solidFill>
              <a:round/>
            </a:ln>
            <a:effectLst/>
          </c:spPr>
          <c:marker>
            <c:symbol val="none"/>
          </c:marker>
          <c:cat>
            <c:numRef>
              <c:extLst>
                <c:ext xmlns:c15="http://schemas.microsoft.com/office/drawing/2012/chart" uri="{02D57815-91ED-43cb-92C2-25804820EDAC}">
                  <c15:fullRef>
                    <c15:sqref>Analysis!$B$115:$G$115</c15:sqref>
                  </c15:fullRef>
                </c:ext>
              </c:extLst>
              <c:f>(Analysis!$C$115,Analysis!$E$115,Analysis!$G$115)</c:f>
              <c:numCache>
                <c:formatCode>General</c:formatCode>
                <c:ptCount val="3"/>
                <c:pt idx="0">
                  <c:v>2019</c:v>
                </c:pt>
                <c:pt idx="1">
                  <c:v>2020</c:v>
                </c:pt>
                <c:pt idx="2">
                  <c:v>2021</c:v>
                </c:pt>
              </c:numCache>
            </c:numRef>
          </c:cat>
          <c:val>
            <c:numRef>
              <c:extLst>
                <c:ext xmlns:c15="http://schemas.microsoft.com/office/drawing/2012/chart" uri="{02D57815-91ED-43cb-92C2-25804820EDAC}">
                  <c15:fullRef>
                    <c15:sqref>Analysis!$B$130:$G$130</c15:sqref>
                  </c15:fullRef>
                </c:ext>
              </c:extLst>
              <c:f>(Analysis!$C$130,Analysis!$E$130,Analysis!$G$130)</c:f>
              <c:numCache>
                <c:formatCode>_(* #,##0.000_);_(* \(#,##0.000\);_(* "-"??_);_(@_)</c:formatCode>
                <c:ptCount val="3"/>
                <c:pt idx="0">
                  <c:v>-0.17507381153910093</c:v>
                </c:pt>
                <c:pt idx="1">
                  <c:v>-0.25420930729751434</c:v>
                </c:pt>
                <c:pt idx="2">
                  <c:v>0.12262732970689197</c:v>
                </c:pt>
              </c:numCache>
            </c:numRef>
          </c:val>
          <c:smooth val="0"/>
        </c:ser>
        <c:ser>
          <c:idx val="3"/>
          <c:order val="3"/>
          <c:tx>
            <c:strRef>
              <c:f>Analysis!$A$131</c:f>
              <c:strCache>
                <c:ptCount val="1"/>
                <c:pt idx="0">
                  <c:v>Return on common equity</c:v>
                </c:pt>
              </c:strCache>
            </c:strRef>
          </c:tx>
          <c:spPr>
            <a:ln w="31750" cap="rnd">
              <a:solidFill>
                <a:schemeClr val="accent4"/>
              </a:solidFill>
              <a:round/>
            </a:ln>
            <a:effectLst/>
          </c:spPr>
          <c:marker>
            <c:symbol val="none"/>
          </c:marker>
          <c:cat>
            <c:numRef>
              <c:extLst>
                <c:ext xmlns:c15="http://schemas.microsoft.com/office/drawing/2012/chart" uri="{02D57815-91ED-43cb-92C2-25804820EDAC}">
                  <c15:fullRef>
                    <c15:sqref>Analysis!$B$115:$G$115</c15:sqref>
                  </c15:fullRef>
                </c:ext>
              </c:extLst>
              <c:f>(Analysis!$C$115,Analysis!$E$115,Analysis!$G$115)</c:f>
              <c:numCache>
                <c:formatCode>General</c:formatCode>
                <c:ptCount val="3"/>
                <c:pt idx="0">
                  <c:v>2019</c:v>
                </c:pt>
                <c:pt idx="1">
                  <c:v>2020</c:v>
                </c:pt>
                <c:pt idx="2">
                  <c:v>2021</c:v>
                </c:pt>
              </c:numCache>
            </c:numRef>
          </c:cat>
          <c:val>
            <c:numRef>
              <c:extLst>
                <c:ext xmlns:c15="http://schemas.microsoft.com/office/drawing/2012/chart" uri="{02D57815-91ED-43cb-92C2-25804820EDAC}">
                  <c15:fullRef>
                    <c15:sqref>Analysis!$B$131:$G$131</c15:sqref>
                  </c15:fullRef>
                </c:ext>
              </c:extLst>
              <c:f>(Analysis!$C$131,Analysis!$E$131,Analysis!$G$131)</c:f>
              <c:numCache>
                <c:formatCode>_(* #,##0.000_);_(* \(#,##0.000\);_(* "-"??_);_(@_)</c:formatCode>
                <c:ptCount val="3"/>
                <c:pt idx="0">
                  <c:v>-0.52393839785635155</c:v>
                </c:pt>
                <c:pt idx="1">
                  <c:v>-1.7738160167079289</c:v>
                </c:pt>
                <c:pt idx="2">
                  <c:v>0.52036115270683969</c:v>
                </c:pt>
              </c:numCache>
            </c:numRef>
          </c:val>
          <c:smooth val="0"/>
        </c:ser>
        <c:ser>
          <c:idx val="4"/>
          <c:order val="4"/>
          <c:tx>
            <c:strRef>
              <c:f>Analysis!$A$132</c:f>
              <c:strCache>
                <c:ptCount val="1"/>
                <c:pt idx="0">
                  <c:v>Return on capital invested</c:v>
                </c:pt>
              </c:strCache>
            </c:strRef>
          </c:tx>
          <c:spPr>
            <a:ln w="31750" cap="rnd">
              <a:solidFill>
                <a:schemeClr val="accent5"/>
              </a:solidFill>
              <a:round/>
            </a:ln>
            <a:effectLst/>
          </c:spPr>
          <c:marker>
            <c:symbol val="none"/>
          </c:marker>
          <c:cat>
            <c:numRef>
              <c:extLst>
                <c:ext xmlns:c15="http://schemas.microsoft.com/office/drawing/2012/chart" uri="{02D57815-91ED-43cb-92C2-25804820EDAC}">
                  <c15:fullRef>
                    <c15:sqref>Analysis!$B$115:$G$115</c15:sqref>
                  </c15:fullRef>
                </c:ext>
              </c:extLst>
              <c:f>(Analysis!$C$115,Analysis!$E$115,Analysis!$G$115)</c:f>
              <c:numCache>
                <c:formatCode>General</c:formatCode>
                <c:ptCount val="3"/>
                <c:pt idx="0">
                  <c:v>2019</c:v>
                </c:pt>
                <c:pt idx="1">
                  <c:v>2020</c:v>
                </c:pt>
                <c:pt idx="2">
                  <c:v>2021</c:v>
                </c:pt>
              </c:numCache>
            </c:numRef>
          </c:cat>
          <c:val>
            <c:numRef>
              <c:extLst>
                <c:ext xmlns:c15="http://schemas.microsoft.com/office/drawing/2012/chart" uri="{02D57815-91ED-43cb-92C2-25804820EDAC}">
                  <c15:fullRef>
                    <c15:sqref>Analysis!$B$132:$G$132</c15:sqref>
                  </c15:fullRef>
                </c:ext>
              </c:extLst>
              <c:f>(Analysis!$C$132,Analysis!$E$132,Analysis!$G$132)</c:f>
              <c:numCache>
                <c:formatCode>_(* #,##0.000_);_(* \(#,##0.000\);_(* "-"??_);_(@_)</c:formatCode>
                <c:ptCount val="3"/>
                <c:pt idx="0">
                  <c:v>-0.59542430898363674</c:v>
                </c:pt>
                <c:pt idx="1">
                  <c:v>-0.60163000107309406</c:v>
                </c:pt>
                <c:pt idx="2">
                  <c:v>0.85134288456765284</c:v>
                </c:pt>
              </c:numCache>
            </c:numRef>
          </c:val>
          <c:smooth val="0"/>
        </c:ser>
        <c:ser>
          <c:idx val="5"/>
          <c:order val="5"/>
          <c:tx>
            <c:strRef>
              <c:f>Analysis!$A$133</c:f>
              <c:strCache>
                <c:ptCount val="1"/>
                <c:pt idx="0">
                  <c:v>Basic Earning power</c:v>
                </c:pt>
              </c:strCache>
            </c:strRef>
          </c:tx>
          <c:spPr>
            <a:ln w="31750" cap="rnd">
              <a:solidFill>
                <a:schemeClr val="accent6"/>
              </a:solidFill>
              <a:round/>
            </a:ln>
            <a:effectLst/>
          </c:spPr>
          <c:marker>
            <c:symbol val="none"/>
          </c:marker>
          <c:cat>
            <c:numRef>
              <c:extLst>
                <c:ext xmlns:c15="http://schemas.microsoft.com/office/drawing/2012/chart" uri="{02D57815-91ED-43cb-92C2-25804820EDAC}">
                  <c15:fullRef>
                    <c15:sqref>Analysis!$B$115:$G$115</c15:sqref>
                  </c15:fullRef>
                </c:ext>
              </c:extLst>
              <c:f>(Analysis!$C$115,Analysis!$E$115,Analysis!$G$115)</c:f>
              <c:numCache>
                <c:formatCode>General</c:formatCode>
                <c:ptCount val="3"/>
                <c:pt idx="0">
                  <c:v>2019</c:v>
                </c:pt>
                <c:pt idx="1">
                  <c:v>2020</c:v>
                </c:pt>
                <c:pt idx="2">
                  <c:v>2021</c:v>
                </c:pt>
              </c:numCache>
            </c:numRef>
          </c:cat>
          <c:val>
            <c:numRef>
              <c:extLst>
                <c:ext xmlns:c15="http://schemas.microsoft.com/office/drawing/2012/chart" uri="{02D57815-91ED-43cb-92C2-25804820EDAC}">
                  <c15:fullRef>
                    <c15:sqref>Analysis!$B$133:$G$133</c15:sqref>
                  </c15:fullRef>
                </c:ext>
              </c:extLst>
              <c:f>(Analysis!$C$133,Analysis!$E$133,Analysis!$G$133)</c:f>
              <c:numCache>
                <c:formatCode>_(* #,##0.000_);_(* \(#,##0.000\);_(* "-"??_);_(@_)</c:formatCode>
                <c:ptCount val="3"/>
                <c:pt idx="0">
                  <c:v>-0.18423480218969532</c:v>
                </c:pt>
                <c:pt idx="1">
                  <c:v>-0.16241216233824907</c:v>
                </c:pt>
                <c:pt idx="2">
                  <c:v>0.20607558303421936</c:v>
                </c:pt>
              </c:numCache>
            </c:numRef>
          </c:val>
          <c:smooth val="0"/>
        </c:ser>
        <c:ser>
          <c:idx val="6"/>
          <c:order val="6"/>
          <c:tx>
            <c:strRef>
              <c:f>Analysis!$A$134</c:f>
              <c:strCache>
                <c:ptCount val="1"/>
                <c:pt idx="0">
                  <c:v>book value per share</c:v>
                </c:pt>
              </c:strCache>
            </c:strRef>
          </c:tx>
          <c:spPr>
            <a:ln w="31750" cap="rnd">
              <a:solidFill>
                <a:schemeClr val="accent1">
                  <a:lumMod val="60000"/>
                </a:schemeClr>
              </a:solidFill>
              <a:round/>
            </a:ln>
            <a:effectLst/>
          </c:spPr>
          <c:marker>
            <c:symbol val="none"/>
          </c:marker>
          <c:cat>
            <c:numRef>
              <c:extLst>
                <c:ext xmlns:c15="http://schemas.microsoft.com/office/drawing/2012/chart" uri="{02D57815-91ED-43cb-92C2-25804820EDAC}">
                  <c15:fullRef>
                    <c15:sqref>Analysis!$B$115:$G$115</c15:sqref>
                  </c15:fullRef>
                </c:ext>
              </c:extLst>
              <c:f>(Analysis!$C$115,Analysis!$E$115,Analysis!$G$115)</c:f>
              <c:numCache>
                <c:formatCode>General</c:formatCode>
                <c:ptCount val="3"/>
                <c:pt idx="0">
                  <c:v>2019</c:v>
                </c:pt>
                <c:pt idx="1">
                  <c:v>2020</c:v>
                </c:pt>
                <c:pt idx="2">
                  <c:v>2021</c:v>
                </c:pt>
              </c:numCache>
            </c:numRef>
          </c:cat>
          <c:val>
            <c:numRef>
              <c:extLst>
                <c:ext xmlns:c15="http://schemas.microsoft.com/office/drawing/2012/chart" uri="{02D57815-91ED-43cb-92C2-25804820EDAC}">
                  <c15:fullRef>
                    <c15:sqref>Analysis!$B$134:$G$134</c15:sqref>
                  </c15:fullRef>
                </c:ext>
              </c:extLst>
              <c:f>(Analysis!$C$134,Analysis!$E$134,Analysis!$G$134)</c:f>
              <c:numCache>
                <c:formatCode>_(* #,##0.000_);_(* \(#,##0.000\);_(* "-"??_);_(@_)</c:formatCode>
                <c:ptCount val="3"/>
                <c:pt idx="0">
                  <c:v>416.40730978997465</c:v>
                </c:pt>
                <c:pt idx="1">
                  <c:v>144.31694665905621</c:v>
                </c:pt>
                <c:pt idx="2">
                  <c:v>260.78249066348121</c:v>
                </c:pt>
              </c:numCache>
            </c:numRef>
          </c:val>
          <c:smooth val="0"/>
        </c:ser>
        <c:ser>
          <c:idx val="7"/>
          <c:order val="7"/>
          <c:tx>
            <c:strRef>
              <c:f>Analysis!$A$135</c:f>
              <c:strCache>
                <c:ptCount val="1"/>
                <c:pt idx="0">
                  <c:v>Earning per share</c:v>
                </c:pt>
              </c:strCache>
            </c:strRef>
          </c:tx>
          <c:spPr>
            <a:ln w="31750" cap="rnd">
              <a:solidFill>
                <a:schemeClr val="accent2">
                  <a:lumMod val="60000"/>
                </a:schemeClr>
              </a:solidFill>
              <a:round/>
            </a:ln>
            <a:effectLst/>
          </c:spPr>
          <c:marker>
            <c:symbol val="none"/>
          </c:marker>
          <c:cat>
            <c:numRef>
              <c:extLst>
                <c:ext xmlns:c15="http://schemas.microsoft.com/office/drawing/2012/chart" uri="{02D57815-91ED-43cb-92C2-25804820EDAC}">
                  <c15:fullRef>
                    <c15:sqref>Analysis!$B$115:$G$115</c15:sqref>
                  </c15:fullRef>
                </c:ext>
              </c:extLst>
              <c:f>(Analysis!$C$115,Analysis!$E$115,Analysis!$G$115)</c:f>
              <c:numCache>
                <c:formatCode>General</c:formatCode>
                <c:ptCount val="3"/>
                <c:pt idx="0">
                  <c:v>2019</c:v>
                </c:pt>
                <c:pt idx="1">
                  <c:v>2020</c:v>
                </c:pt>
                <c:pt idx="2">
                  <c:v>2021</c:v>
                </c:pt>
              </c:numCache>
            </c:numRef>
          </c:cat>
          <c:val>
            <c:numRef>
              <c:extLst>
                <c:ext xmlns:c15="http://schemas.microsoft.com/office/drawing/2012/chart" uri="{02D57815-91ED-43cb-92C2-25804820EDAC}">
                  <c15:fullRef>
                    <c15:sqref>Analysis!$B$135:$G$135</c15:sqref>
                  </c15:fullRef>
                </c:ext>
              </c:extLst>
              <c:f>(Analysis!$C$135,Analysis!$E$135,Analysis!$G$135)</c:f>
              <c:numCache>
                <c:formatCode>_(* #,##0.000_);_(* \(#,##0.000\);_(* "-"??_);_(@_)</c:formatCode>
                <c:ptCount val="3"/>
                <c:pt idx="0">
                  <c:v>-218.17177874703279</c:v>
                </c:pt>
                <c:pt idx="1">
                  <c:v>-255.99171146621771</c:v>
                </c:pt>
                <c:pt idx="2">
                  <c:v>135.70107744740974</c:v>
                </c:pt>
              </c:numCache>
            </c:numRef>
          </c:val>
          <c:smooth val="0"/>
        </c:ser>
        <c:dLbls>
          <c:showLegendKey val="0"/>
          <c:showVal val="0"/>
          <c:showCatName val="0"/>
          <c:showSerName val="0"/>
          <c:showPercent val="0"/>
          <c:showBubbleSize val="0"/>
        </c:dLbls>
        <c:smooth val="0"/>
        <c:axId val="399695560"/>
        <c:axId val="399699872"/>
      </c:lineChart>
      <c:catAx>
        <c:axId val="399695560"/>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399699872"/>
        <c:crosses val="autoZero"/>
        <c:auto val="1"/>
        <c:lblAlgn val="ctr"/>
        <c:lblOffset val="100"/>
        <c:noMultiLvlLbl val="0"/>
      </c:catAx>
      <c:valAx>
        <c:axId val="399699872"/>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399695560"/>
        <c:crosses val="autoZero"/>
        <c:crossBetween val="between"/>
      </c:valAx>
      <c:spPr>
        <a:noFill/>
        <a:ln>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zero"/>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6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Market</a:t>
            </a:r>
            <a:r>
              <a:rPr lang="en-US" baseline="0"/>
              <a:t> value</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lineChart>
        <c:grouping val="standard"/>
        <c:varyColors val="0"/>
        <c:ser>
          <c:idx val="0"/>
          <c:order val="0"/>
          <c:tx>
            <c:strRef>
              <c:f>Analysis!$A$137</c:f>
              <c:strCache>
                <c:ptCount val="1"/>
                <c:pt idx="0">
                  <c:v>Price/Earnings</c:v>
                </c:pt>
              </c:strCache>
            </c:strRef>
          </c:tx>
          <c:spPr>
            <a:ln w="31750" cap="rnd">
              <a:solidFill>
                <a:schemeClr val="accent1"/>
              </a:solidFill>
              <a:round/>
            </a:ln>
            <a:effectLst/>
          </c:spPr>
          <c:marker>
            <c:symbol val="none"/>
          </c:marker>
          <c:cat>
            <c:numRef>
              <c:extLst>
                <c:ext xmlns:c15="http://schemas.microsoft.com/office/drawing/2012/chart" uri="{02D57815-91ED-43cb-92C2-25804820EDAC}">
                  <c15:fullRef>
                    <c15:sqref>Analysis!$B$115:$G$115</c15:sqref>
                  </c15:fullRef>
                </c:ext>
              </c:extLst>
              <c:f>(Analysis!$C$115,Analysis!$E$115,Analysis!$G$115)</c:f>
              <c:numCache>
                <c:formatCode>General</c:formatCode>
                <c:ptCount val="3"/>
                <c:pt idx="0">
                  <c:v>2019</c:v>
                </c:pt>
                <c:pt idx="1">
                  <c:v>2020</c:v>
                </c:pt>
                <c:pt idx="2">
                  <c:v>2021</c:v>
                </c:pt>
              </c:numCache>
            </c:numRef>
          </c:cat>
          <c:val>
            <c:numRef>
              <c:extLst>
                <c:ext xmlns:c15="http://schemas.microsoft.com/office/drawing/2012/chart" uri="{02D57815-91ED-43cb-92C2-25804820EDAC}">
                  <c15:fullRef>
                    <c15:sqref>Analysis!$B$137:$G$137</c15:sqref>
                  </c15:fullRef>
                </c:ext>
              </c:extLst>
              <c:f>(Analysis!$C$137,Analysis!$E$137,Analysis!$G$137)</c:f>
              <c:numCache>
                <c:formatCode>_(* #,##0.000_);_(* \(#,##0.000\);_(* "-"??_);_(@_)</c:formatCode>
                <c:ptCount val="3"/>
                <c:pt idx="0">
                  <c:v>-0.85093880794084276</c:v>
                </c:pt>
                <c:pt idx="1">
                  <c:v>-1.01918664412603</c:v>
                </c:pt>
                <c:pt idx="2">
                  <c:v>1.9236337070929375</c:v>
                </c:pt>
              </c:numCache>
            </c:numRef>
          </c:val>
          <c:smooth val="0"/>
          <c:extLst xmlns:c16r2="http://schemas.microsoft.com/office/drawing/2015/06/chart">
            <c:ext xmlns:c16="http://schemas.microsoft.com/office/drawing/2014/chart" uri="{C3380CC4-5D6E-409C-BE32-E72D297353CC}">
              <c16:uniqueId val="{00000000-E455-439F-B767-495259384889}"/>
            </c:ext>
          </c:extLst>
        </c:ser>
        <c:ser>
          <c:idx val="1"/>
          <c:order val="1"/>
          <c:tx>
            <c:strRef>
              <c:f>Analysis!$A$138</c:f>
              <c:strCache>
                <c:ptCount val="1"/>
                <c:pt idx="0">
                  <c:v>market/Book</c:v>
                </c:pt>
              </c:strCache>
            </c:strRef>
          </c:tx>
          <c:spPr>
            <a:ln w="31750" cap="rnd">
              <a:solidFill>
                <a:schemeClr val="accent2"/>
              </a:solidFill>
              <a:round/>
            </a:ln>
            <a:effectLst/>
          </c:spPr>
          <c:marker>
            <c:symbol val="none"/>
          </c:marker>
          <c:cat>
            <c:numRef>
              <c:extLst>
                <c:ext xmlns:c15="http://schemas.microsoft.com/office/drawing/2012/chart" uri="{02D57815-91ED-43cb-92C2-25804820EDAC}">
                  <c15:fullRef>
                    <c15:sqref>Analysis!$B$115:$G$115</c15:sqref>
                  </c15:fullRef>
                </c:ext>
              </c:extLst>
              <c:f>(Analysis!$C$115,Analysis!$E$115,Analysis!$G$115)</c:f>
              <c:numCache>
                <c:formatCode>General</c:formatCode>
                <c:ptCount val="3"/>
                <c:pt idx="0">
                  <c:v>2019</c:v>
                </c:pt>
                <c:pt idx="1">
                  <c:v>2020</c:v>
                </c:pt>
                <c:pt idx="2">
                  <c:v>2021</c:v>
                </c:pt>
              </c:numCache>
            </c:numRef>
          </c:cat>
          <c:val>
            <c:numRef>
              <c:extLst>
                <c:ext xmlns:c15="http://schemas.microsoft.com/office/drawing/2012/chart" uri="{02D57815-91ED-43cb-92C2-25804820EDAC}">
                  <c15:fullRef>
                    <c15:sqref>Analysis!$B$138:$G$138</c15:sqref>
                  </c15:fullRef>
                </c:ext>
              </c:extLst>
              <c:f>(Analysis!$C$138,Analysis!$E$138,Analysis!$G$138)</c:f>
              <c:numCache>
                <c:formatCode>_(* #,##0.000_);_(* \(#,##0.000\);_(* "-"??_);_(@_)</c:formatCode>
                <c:ptCount val="3"/>
                <c:pt idx="0">
                  <c:v>0.4458395157063188</c:v>
                </c:pt>
                <c:pt idx="1">
                  <c:v>1.8078495933655556</c:v>
                </c:pt>
                <c:pt idx="2">
                  <c:v>1.0009842532086122</c:v>
                </c:pt>
              </c:numCache>
            </c:numRef>
          </c:val>
          <c:smooth val="0"/>
          <c:extLst xmlns:c16r2="http://schemas.microsoft.com/office/drawing/2015/06/chart">
            <c:ext xmlns:c16="http://schemas.microsoft.com/office/drawing/2014/chart" uri="{C3380CC4-5D6E-409C-BE32-E72D297353CC}">
              <c16:uniqueId val="{00000001-E455-439F-B767-495259384889}"/>
            </c:ext>
          </c:extLst>
        </c:ser>
        <c:dLbls>
          <c:showLegendKey val="0"/>
          <c:showVal val="0"/>
          <c:showCatName val="0"/>
          <c:showSerName val="0"/>
          <c:showPercent val="0"/>
          <c:showBubbleSize val="0"/>
        </c:dLbls>
        <c:smooth val="0"/>
        <c:axId val="399689680"/>
        <c:axId val="399691248"/>
      </c:lineChart>
      <c:catAx>
        <c:axId val="399689680"/>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399691248"/>
        <c:crosses val="autoZero"/>
        <c:auto val="1"/>
        <c:lblAlgn val="ctr"/>
        <c:lblOffset val="100"/>
        <c:noMultiLvlLbl val="0"/>
      </c:catAx>
      <c:valAx>
        <c:axId val="399691248"/>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399689680"/>
        <c:crosses val="autoZero"/>
        <c:crossBetween val="between"/>
      </c:valAx>
      <c:spPr>
        <a:noFill/>
        <a:ln>
          <a:noFill/>
        </a:ln>
        <a:effectLst/>
      </c:spPr>
    </c:plotArea>
    <c:legend>
      <c:legendPos val="b"/>
      <c:layout>
        <c:manualLayout>
          <c:xMode val="edge"/>
          <c:yMode val="edge"/>
          <c:x val="0.24544366948059976"/>
          <c:y val="0.86542065945794699"/>
          <c:w val="0.50911266103880048"/>
          <c:h val="9.92800236440569E-2"/>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zero"/>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ASSET MANAGEMENT RATIO</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manualLayout>
          <c:layoutTarget val="inner"/>
          <c:xMode val="edge"/>
          <c:yMode val="edge"/>
          <c:x val="6.469401851084404E-2"/>
          <c:y val="0.19889300296419435"/>
          <c:w val="0.90561637285217889"/>
          <c:h val="0.23281048568890778"/>
        </c:manualLayout>
      </c:layout>
      <c:lineChart>
        <c:grouping val="standard"/>
        <c:varyColors val="0"/>
        <c:ser>
          <c:idx val="0"/>
          <c:order val="0"/>
          <c:tx>
            <c:strRef>
              <c:f>'FIRM 02'!$A$81</c:f>
              <c:strCache>
                <c:ptCount val="1"/>
                <c:pt idx="0">
                  <c:v>Inventory Turnover</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numRef>
              <c:f>'FIRM 02'!$B$80:$D$80</c:f>
              <c:numCache>
                <c:formatCode>General</c:formatCode>
                <c:ptCount val="3"/>
                <c:pt idx="0">
                  <c:v>2019</c:v>
                </c:pt>
                <c:pt idx="1">
                  <c:v>2020</c:v>
                </c:pt>
                <c:pt idx="2">
                  <c:v>2021</c:v>
                </c:pt>
              </c:numCache>
            </c:numRef>
          </c:cat>
          <c:val>
            <c:numRef>
              <c:f>'FIRM 02'!$B$81:$D$81</c:f>
              <c:numCache>
                <c:formatCode>0.00</c:formatCode>
                <c:ptCount val="3"/>
                <c:pt idx="0">
                  <c:v>5.0207840774654784</c:v>
                </c:pt>
                <c:pt idx="1">
                  <c:v>5.9541385780215386</c:v>
                </c:pt>
                <c:pt idx="2">
                  <c:v>7.157668729794076</c:v>
                </c:pt>
              </c:numCache>
            </c:numRef>
          </c:val>
          <c:smooth val="0"/>
          <c:extLst xmlns:c16r2="http://schemas.microsoft.com/office/drawing/2015/06/chart">
            <c:ext xmlns:c16="http://schemas.microsoft.com/office/drawing/2014/chart" uri="{C3380CC4-5D6E-409C-BE32-E72D297353CC}">
              <c16:uniqueId val="{00000000-08C7-437F-AF66-AF5DE62961B2}"/>
            </c:ext>
          </c:extLst>
        </c:ser>
        <c:ser>
          <c:idx val="3"/>
          <c:order val="3"/>
          <c:tx>
            <c:strRef>
              <c:f>'FIRM 02'!$A$84</c:f>
              <c:strCache>
                <c:ptCount val="1"/>
                <c:pt idx="0">
                  <c:v>Days Sales Outstanding</c:v>
                </c:pt>
              </c:strCache>
            </c:strRef>
          </c:tx>
          <c:spPr>
            <a:ln w="34925" cap="rnd">
              <a:solidFill>
                <a:schemeClr val="accent4"/>
              </a:solidFill>
              <a:round/>
            </a:ln>
            <a:effectLst>
              <a:outerShdw blurRad="57150" dist="19050" dir="5400000" algn="ctr" rotWithShape="0">
                <a:srgbClr val="000000">
                  <a:alpha val="63000"/>
                </a:srgbClr>
              </a:outerShd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numRef>
              <c:f>'FIRM 02'!$B$80:$D$80</c:f>
              <c:numCache>
                <c:formatCode>General</c:formatCode>
                <c:ptCount val="3"/>
                <c:pt idx="0">
                  <c:v>2019</c:v>
                </c:pt>
                <c:pt idx="1">
                  <c:v>2020</c:v>
                </c:pt>
                <c:pt idx="2">
                  <c:v>2021</c:v>
                </c:pt>
              </c:numCache>
            </c:numRef>
          </c:cat>
          <c:val>
            <c:numRef>
              <c:f>'FIRM 02'!$B$84:$D$84</c:f>
              <c:numCache>
                <c:formatCode>0.00</c:formatCode>
                <c:ptCount val="3"/>
                <c:pt idx="0">
                  <c:v>3.0717894615272243</c:v>
                </c:pt>
                <c:pt idx="1">
                  <c:v>0.2515359644586605</c:v>
                </c:pt>
                <c:pt idx="2">
                  <c:v>0.22940529491703787</c:v>
                </c:pt>
              </c:numCache>
            </c:numRef>
          </c:val>
          <c:smooth val="0"/>
          <c:extLst xmlns:c16r2="http://schemas.microsoft.com/office/drawing/2015/06/chart">
            <c:ext xmlns:c16="http://schemas.microsoft.com/office/drawing/2014/chart" uri="{C3380CC4-5D6E-409C-BE32-E72D297353CC}">
              <c16:uniqueId val="{00000003-08C7-437F-AF66-AF5DE62961B2}"/>
            </c:ext>
          </c:extLst>
        </c:ser>
        <c:ser>
          <c:idx val="6"/>
          <c:order val="6"/>
          <c:tx>
            <c:strRef>
              <c:f>'FIRM 02'!$A$87</c:f>
              <c:strCache>
                <c:ptCount val="1"/>
                <c:pt idx="0">
                  <c:v>Fixed Assets Turnover</c:v>
                </c:pt>
              </c:strCache>
            </c:strRef>
          </c:tx>
          <c:spPr>
            <a:ln w="34925" cap="rnd">
              <a:solidFill>
                <a:schemeClr val="accent1">
                  <a:lumMod val="60000"/>
                </a:schemeClr>
              </a:solidFill>
              <a:round/>
            </a:ln>
            <a:effectLst>
              <a:outerShdw blurRad="57150" dist="19050" dir="5400000" algn="ctr" rotWithShape="0">
                <a:srgbClr val="000000">
                  <a:alpha val="63000"/>
                </a:srgbClr>
              </a:outerShd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numRef>
              <c:f>'FIRM 02'!$B$80:$D$80</c:f>
              <c:numCache>
                <c:formatCode>General</c:formatCode>
                <c:ptCount val="3"/>
                <c:pt idx="0">
                  <c:v>2019</c:v>
                </c:pt>
                <c:pt idx="1">
                  <c:v>2020</c:v>
                </c:pt>
                <c:pt idx="2">
                  <c:v>2021</c:v>
                </c:pt>
              </c:numCache>
            </c:numRef>
          </c:cat>
          <c:val>
            <c:numRef>
              <c:f>'FIRM 02'!$B$87:$D$87</c:f>
              <c:numCache>
                <c:formatCode>0.00</c:formatCode>
                <c:ptCount val="3"/>
                <c:pt idx="0">
                  <c:v>13.096802454552773</c:v>
                </c:pt>
                <c:pt idx="1">
                  <c:v>11.186000783524246</c:v>
                </c:pt>
                <c:pt idx="2">
                  <c:v>18.559535716379344</c:v>
                </c:pt>
              </c:numCache>
            </c:numRef>
          </c:val>
          <c:smooth val="0"/>
          <c:extLst xmlns:c16r2="http://schemas.microsoft.com/office/drawing/2015/06/chart">
            <c:ext xmlns:c16="http://schemas.microsoft.com/office/drawing/2014/chart" uri="{C3380CC4-5D6E-409C-BE32-E72D297353CC}">
              <c16:uniqueId val="{00000006-08C7-437F-AF66-AF5DE62961B2}"/>
            </c:ext>
          </c:extLst>
        </c:ser>
        <c:ser>
          <c:idx val="9"/>
          <c:order val="9"/>
          <c:tx>
            <c:strRef>
              <c:f>'FIRM 02'!$A$90</c:f>
              <c:strCache>
                <c:ptCount val="1"/>
                <c:pt idx="0">
                  <c:v>Total Assets Turnover</c:v>
                </c:pt>
              </c:strCache>
            </c:strRef>
          </c:tx>
          <c:spPr>
            <a:ln w="34925" cap="rnd">
              <a:solidFill>
                <a:schemeClr val="accent4">
                  <a:lumMod val="60000"/>
                </a:schemeClr>
              </a:solidFill>
              <a:round/>
            </a:ln>
            <a:effectLst>
              <a:outerShdw blurRad="57150" dist="19050" dir="5400000" algn="ctr" rotWithShape="0">
                <a:srgbClr val="000000">
                  <a:alpha val="63000"/>
                </a:srgbClr>
              </a:outerShd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numRef>
              <c:f>'FIRM 02'!$B$80:$D$80</c:f>
              <c:numCache>
                <c:formatCode>General</c:formatCode>
                <c:ptCount val="3"/>
                <c:pt idx="0">
                  <c:v>2019</c:v>
                </c:pt>
                <c:pt idx="1">
                  <c:v>2020</c:v>
                </c:pt>
                <c:pt idx="2">
                  <c:v>2021</c:v>
                </c:pt>
              </c:numCache>
            </c:numRef>
          </c:cat>
          <c:val>
            <c:numRef>
              <c:f>'FIRM 02'!$B$90:$D$90</c:f>
              <c:numCache>
                <c:formatCode>0.00</c:formatCode>
                <c:ptCount val="3"/>
                <c:pt idx="0">
                  <c:v>2.5555085370283686</c:v>
                </c:pt>
                <c:pt idx="1">
                  <c:v>2.3025563698575695</c:v>
                </c:pt>
                <c:pt idx="2">
                  <c:v>2.1684569681189321</c:v>
                </c:pt>
              </c:numCache>
            </c:numRef>
          </c:val>
          <c:smooth val="0"/>
          <c:extLst xmlns:c16r2="http://schemas.microsoft.com/office/drawing/2015/06/chart">
            <c:ext xmlns:c16="http://schemas.microsoft.com/office/drawing/2014/chart" uri="{C3380CC4-5D6E-409C-BE32-E72D297353CC}">
              <c16:uniqueId val="{00000009-08C7-437F-AF66-AF5DE62961B2}"/>
            </c:ext>
          </c:extLst>
        </c:ser>
        <c:dLbls>
          <c:dLblPos val="ctr"/>
          <c:showLegendKey val="0"/>
          <c:showVal val="1"/>
          <c:showCatName val="0"/>
          <c:showSerName val="0"/>
          <c:showPercent val="0"/>
          <c:showBubbleSize val="0"/>
        </c:dLbls>
        <c:smooth val="0"/>
        <c:axId val="327327472"/>
        <c:axId val="327331784"/>
        <c:extLst>
          <c:ext xmlns:c15="http://schemas.microsoft.com/office/drawing/2012/chart" uri="{02D57815-91ED-43cb-92C2-25804820EDAC}">
            <c15:filteredLineSeries>
              <c15:ser>
                <c:idx val="1"/>
                <c:order val="1"/>
                <c:tx>
                  <c:strRef>
                    <c:extLst>
                      <c:ext uri="{02D57815-91ED-43cb-92C2-25804820EDAC}">
                        <c15:formulaRef>
                          <c15:sqref>'FIRM 02'!$A$82</c15:sqref>
                        </c15:formulaRef>
                      </c:ext>
                    </c:extLst>
                    <c:strCache>
                      <c:ptCount val="1"/>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xmlns:c16r2="http://schemas.microsoft.com/office/drawing/2015/06/chart">
                    <c:ext uri="{CE6537A1-D6FC-4f65-9D91-7224C49458BB}">
                      <c15:showLeaderLines val="1"/>
                      <c15:leaderLines>
                        <c:spPr>
                          <a:ln w="9525">
                            <a:solidFill>
                              <a:schemeClr val="lt1">
                                <a:lumMod val="95000"/>
                                <a:alpha val="54000"/>
                              </a:schemeClr>
                            </a:solidFill>
                          </a:ln>
                          <a:effectLst/>
                        </c:spPr>
                      </c15:leaderLines>
                    </c:ext>
                  </c:extLst>
                </c:dLbls>
                <c:cat>
                  <c:numRef>
                    <c:extLst>
                      <c:ext uri="{02D57815-91ED-43cb-92C2-25804820EDAC}">
                        <c15:formulaRef>
                          <c15:sqref>'FIRM 02'!$B$80:$D$80</c15:sqref>
                        </c15:formulaRef>
                      </c:ext>
                    </c:extLst>
                    <c:numCache>
                      <c:formatCode>General</c:formatCode>
                      <c:ptCount val="3"/>
                      <c:pt idx="0">
                        <c:v>2019</c:v>
                      </c:pt>
                      <c:pt idx="1">
                        <c:v>2020</c:v>
                      </c:pt>
                      <c:pt idx="2">
                        <c:v>2021</c:v>
                      </c:pt>
                    </c:numCache>
                  </c:numRef>
                </c:cat>
                <c:val>
                  <c:numRef>
                    <c:extLst>
                      <c:ext uri="{02D57815-91ED-43cb-92C2-25804820EDAC}">
                        <c15:formulaRef>
                          <c15:sqref>'FIRM 02'!$B$82:$D$82</c15:sqref>
                        </c15:formulaRef>
                      </c:ext>
                    </c:extLst>
                    <c:numCache>
                      <c:formatCode>0.00</c:formatCode>
                      <c:ptCount val="3"/>
                    </c:numCache>
                  </c:numRef>
                </c:val>
                <c:smooth val="0"/>
                <c:extLst xmlns:c16r2="http://schemas.microsoft.com/office/drawing/2015/06/chart">
                  <c:ext xmlns:c16="http://schemas.microsoft.com/office/drawing/2014/chart" uri="{C3380CC4-5D6E-409C-BE32-E72D297353CC}">
                    <c16:uniqueId val="{00000001-08C7-437F-AF66-AF5DE62961B2}"/>
                  </c:ext>
                </c:extLst>
              </c15:ser>
            </c15:filteredLineSeries>
            <c15:filteredLineSeries>
              <c15:ser>
                <c:idx val="2"/>
                <c:order val="2"/>
                <c:tx>
                  <c:strRef>
                    <c:extLst xmlns:c15="http://schemas.microsoft.com/office/drawing/2012/chart">
                      <c:ext xmlns:c15="http://schemas.microsoft.com/office/drawing/2012/chart" uri="{02D57815-91ED-43cb-92C2-25804820EDAC}">
                        <c15:formulaRef>
                          <c15:sqref>'FIRM 02'!$A$83</c15:sqref>
                        </c15:formulaRef>
                      </c:ext>
                    </c:extLst>
                    <c:strCache>
                      <c:ptCount val="1"/>
                    </c:strCache>
                  </c:strRef>
                </c:tx>
                <c:spPr>
                  <a:ln w="34925" cap="rnd">
                    <a:solidFill>
                      <a:schemeClr val="accent3"/>
                    </a:solidFill>
                    <a:round/>
                  </a:ln>
                  <a:effectLst>
                    <a:outerShdw blurRad="57150" dist="19050" dir="5400000" algn="ctr" rotWithShape="0">
                      <a:srgbClr val="000000">
                        <a:alpha val="63000"/>
                      </a:srgbClr>
                    </a:outerShd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xmlns:c16r2="http://schemas.microsoft.com/office/drawing/2015/06/chart" xmlns:c15="http://schemas.microsoft.com/office/drawing/2012/char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numRef>
                    <c:extLst xmlns:c15="http://schemas.microsoft.com/office/drawing/2012/chart">
                      <c:ext xmlns:c15="http://schemas.microsoft.com/office/drawing/2012/chart" uri="{02D57815-91ED-43cb-92C2-25804820EDAC}">
                        <c15:formulaRef>
                          <c15:sqref>'FIRM 02'!$B$80:$D$80</c15:sqref>
                        </c15:formulaRef>
                      </c:ext>
                    </c:extLst>
                    <c:numCache>
                      <c:formatCode>General</c:formatCode>
                      <c:ptCount val="3"/>
                      <c:pt idx="0">
                        <c:v>2019</c:v>
                      </c:pt>
                      <c:pt idx="1">
                        <c:v>2020</c:v>
                      </c:pt>
                      <c:pt idx="2">
                        <c:v>2021</c:v>
                      </c:pt>
                    </c:numCache>
                  </c:numRef>
                </c:cat>
                <c:val>
                  <c:numRef>
                    <c:extLst xmlns:c15="http://schemas.microsoft.com/office/drawing/2012/chart">
                      <c:ext xmlns:c15="http://schemas.microsoft.com/office/drawing/2012/chart" uri="{02D57815-91ED-43cb-92C2-25804820EDAC}">
                        <c15:formulaRef>
                          <c15:sqref>'FIRM 02'!$B$83:$D$83</c15:sqref>
                        </c15:formulaRef>
                      </c:ext>
                    </c:extLst>
                    <c:numCache>
                      <c:formatCode>0.00</c:formatCode>
                      <c:ptCount val="3"/>
                    </c:numCache>
                  </c:numRef>
                </c:val>
                <c:smooth val="0"/>
                <c:extLst xmlns:c16r2="http://schemas.microsoft.com/office/drawing/2015/06/chart" xmlns:c15="http://schemas.microsoft.com/office/drawing/2012/chart">
                  <c:ext xmlns:c16="http://schemas.microsoft.com/office/drawing/2014/chart" uri="{C3380CC4-5D6E-409C-BE32-E72D297353CC}">
                    <c16:uniqueId val="{00000002-08C7-437F-AF66-AF5DE62961B2}"/>
                  </c:ext>
                </c:extLst>
              </c15:ser>
            </c15:filteredLineSeries>
            <c15:filteredLineSeries>
              <c15:ser>
                <c:idx val="4"/>
                <c:order val="4"/>
                <c:tx>
                  <c:strRef>
                    <c:extLst xmlns:c15="http://schemas.microsoft.com/office/drawing/2012/chart">
                      <c:ext xmlns:c15="http://schemas.microsoft.com/office/drawing/2012/chart" uri="{02D57815-91ED-43cb-92C2-25804820EDAC}">
                        <c15:formulaRef>
                          <c15:sqref>'FIRM 02'!$A$85</c15:sqref>
                        </c15:formulaRef>
                      </c:ext>
                    </c:extLst>
                    <c:strCache>
                      <c:ptCount val="1"/>
                    </c:strCache>
                  </c:strRef>
                </c:tx>
                <c:spPr>
                  <a:ln w="34925" cap="rnd">
                    <a:solidFill>
                      <a:schemeClr val="accent5"/>
                    </a:solidFill>
                    <a:round/>
                  </a:ln>
                  <a:effectLst>
                    <a:outerShdw blurRad="57150" dist="19050" dir="5400000" algn="ctr" rotWithShape="0">
                      <a:srgbClr val="000000">
                        <a:alpha val="63000"/>
                      </a:srgbClr>
                    </a:outerShd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xmlns:c16r2="http://schemas.microsoft.com/office/drawing/2015/06/chart" xmlns:c15="http://schemas.microsoft.com/office/drawing/2012/char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numRef>
                    <c:extLst xmlns:c15="http://schemas.microsoft.com/office/drawing/2012/chart">
                      <c:ext xmlns:c15="http://schemas.microsoft.com/office/drawing/2012/chart" uri="{02D57815-91ED-43cb-92C2-25804820EDAC}">
                        <c15:formulaRef>
                          <c15:sqref>'FIRM 02'!$B$80:$D$80</c15:sqref>
                        </c15:formulaRef>
                      </c:ext>
                    </c:extLst>
                    <c:numCache>
                      <c:formatCode>General</c:formatCode>
                      <c:ptCount val="3"/>
                      <c:pt idx="0">
                        <c:v>2019</c:v>
                      </c:pt>
                      <c:pt idx="1">
                        <c:v>2020</c:v>
                      </c:pt>
                      <c:pt idx="2">
                        <c:v>2021</c:v>
                      </c:pt>
                    </c:numCache>
                  </c:numRef>
                </c:cat>
                <c:val>
                  <c:numRef>
                    <c:extLst xmlns:c15="http://schemas.microsoft.com/office/drawing/2012/chart">
                      <c:ext xmlns:c15="http://schemas.microsoft.com/office/drawing/2012/chart" uri="{02D57815-91ED-43cb-92C2-25804820EDAC}">
                        <c15:formulaRef>
                          <c15:sqref>'FIRM 02'!$B$85:$D$85</c15:sqref>
                        </c15:formulaRef>
                      </c:ext>
                    </c:extLst>
                    <c:numCache>
                      <c:formatCode>0.00</c:formatCode>
                      <c:ptCount val="3"/>
                    </c:numCache>
                  </c:numRef>
                </c:val>
                <c:smooth val="0"/>
                <c:extLst xmlns:c16r2="http://schemas.microsoft.com/office/drawing/2015/06/chart" xmlns:c15="http://schemas.microsoft.com/office/drawing/2012/chart">
                  <c:ext xmlns:c16="http://schemas.microsoft.com/office/drawing/2014/chart" uri="{C3380CC4-5D6E-409C-BE32-E72D297353CC}">
                    <c16:uniqueId val="{00000004-08C7-437F-AF66-AF5DE62961B2}"/>
                  </c:ext>
                </c:extLst>
              </c15:ser>
            </c15:filteredLineSeries>
            <c15:filteredLineSeries>
              <c15:ser>
                <c:idx val="5"/>
                <c:order val="5"/>
                <c:tx>
                  <c:strRef>
                    <c:extLst xmlns:c15="http://schemas.microsoft.com/office/drawing/2012/chart">
                      <c:ext xmlns:c15="http://schemas.microsoft.com/office/drawing/2012/chart" uri="{02D57815-91ED-43cb-92C2-25804820EDAC}">
                        <c15:formulaRef>
                          <c15:sqref>'FIRM 02'!$A$86</c15:sqref>
                        </c15:formulaRef>
                      </c:ext>
                    </c:extLst>
                    <c:strCache>
                      <c:ptCount val="1"/>
                    </c:strCache>
                  </c:strRef>
                </c:tx>
                <c:spPr>
                  <a:ln w="34925" cap="rnd">
                    <a:solidFill>
                      <a:schemeClr val="accent6"/>
                    </a:solidFill>
                    <a:round/>
                  </a:ln>
                  <a:effectLst>
                    <a:outerShdw blurRad="57150" dist="19050" dir="5400000" algn="ctr" rotWithShape="0">
                      <a:srgbClr val="000000">
                        <a:alpha val="63000"/>
                      </a:srgbClr>
                    </a:outerShd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xmlns:c16r2="http://schemas.microsoft.com/office/drawing/2015/06/chart" xmlns:c15="http://schemas.microsoft.com/office/drawing/2012/char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numRef>
                    <c:extLst xmlns:c15="http://schemas.microsoft.com/office/drawing/2012/chart">
                      <c:ext xmlns:c15="http://schemas.microsoft.com/office/drawing/2012/chart" uri="{02D57815-91ED-43cb-92C2-25804820EDAC}">
                        <c15:formulaRef>
                          <c15:sqref>'FIRM 02'!$B$80:$D$80</c15:sqref>
                        </c15:formulaRef>
                      </c:ext>
                    </c:extLst>
                    <c:numCache>
                      <c:formatCode>General</c:formatCode>
                      <c:ptCount val="3"/>
                      <c:pt idx="0">
                        <c:v>2019</c:v>
                      </c:pt>
                      <c:pt idx="1">
                        <c:v>2020</c:v>
                      </c:pt>
                      <c:pt idx="2">
                        <c:v>2021</c:v>
                      </c:pt>
                    </c:numCache>
                  </c:numRef>
                </c:cat>
                <c:val>
                  <c:numRef>
                    <c:extLst xmlns:c15="http://schemas.microsoft.com/office/drawing/2012/chart">
                      <c:ext xmlns:c15="http://schemas.microsoft.com/office/drawing/2012/chart" uri="{02D57815-91ED-43cb-92C2-25804820EDAC}">
                        <c15:formulaRef>
                          <c15:sqref>'FIRM 02'!$B$86:$D$86</c15:sqref>
                        </c15:formulaRef>
                      </c:ext>
                    </c:extLst>
                    <c:numCache>
                      <c:formatCode>0.00</c:formatCode>
                      <c:ptCount val="3"/>
                    </c:numCache>
                  </c:numRef>
                </c:val>
                <c:smooth val="0"/>
                <c:extLst xmlns:c16r2="http://schemas.microsoft.com/office/drawing/2015/06/chart" xmlns:c15="http://schemas.microsoft.com/office/drawing/2012/chart">
                  <c:ext xmlns:c16="http://schemas.microsoft.com/office/drawing/2014/chart" uri="{C3380CC4-5D6E-409C-BE32-E72D297353CC}">
                    <c16:uniqueId val="{00000005-08C7-437F-AF66-AF5DE62961B2}"/>
                  </c:ext>
                </c:extLst>
              </c15:ser>
            </c15:filteredLineSeries>
            <c15:filteredLineSeries>
              <c15:ser>
                <c:idx val="7"/>
                <c:order val="7"/>
                <c:tx>
                  <c:strRef>
                    <c:extLst xmlns:c15="http://schemas.microsoft.com/office/drawing/2012/chart">
                      <c:ext xmlns:c15="http://schemas.microsoft.com/office/drawing/2012/chart" uri="{02D57815-91ED-43cb-92C2-25804820EDAC}">
                        <c15:formulaRef>
                          <c15:sqref>'FIRM 02'!$A$88</c15:sqref>
                        </c15:formulaRef>
                      </c:ext>
                    </c:extLst>
                    <c:strCache>
                      <c:ptCount val="1"/>
                    </c:strCache>
                  </c:strRef>
                </c:tx>
                <c:spPr>
                  <a:ln w="34925" cap="rnd">
                    <a:solidFill>
                      <a:schemeClr val="accent2">
                        <a:lumMod val="60000"/>
                      </a:schemeClr>
                    </a:solidFill>
                    <a:round/>
                  </a:ln>
                  <a:effectLst>
                    <a:outerShdw blurRad="57150" dist="19050" dir="5400000" algn="ctr" rotWithShape="0">
                      <a:srgbClr val="000000">
                        <a:alpha val="63000"/>
                      </a:srgbClr>
                    </a:outerShd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xmlns:c16r2="http://schemas.microsoft.com/office/drawing/2015/06/chart" xmlns:c15="http://schemas.microsoft.com/office/drawing/2012/char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numRef>
                    <c:extLst xmlns:c15="http://schemas.microsoft.com/office/drawing/2012/chart">
                      <c:ext xmlns:c15="http://schemas.microsoft.com/office/drawing/2012/chart" uri="{02D57815-91ED-43cb-92C2-25804820EDAC}">
                        <c15:formulaRef>
                          <c15:sqref>'FIRM 02'!$B$80:$D$80</c15:sqref>
                        </c15:formulaRef>
                      </c:ext>
                    </c:extLst>
                    <c:numCache>
                      <c:formatCode>General</c:formatCode>
                      <c:ptCount val="3"/>
                      <c:pt idx="0">
                        <c:v>2019</c:v>
                      </c:pt>
                      <c:pt idx="1">
                        <c:v>2020</c:v>
                      </c:pt>
                      <c:pt idx="2">
                        <c:v>2021</c:v>
                      </c:pt>
                    </c:numCache>
                  </c:numRef>
                </c:cat>
                <c:val>
                  <c:numRef>
                    <c:extLst xmlns:c15="http://schemas.microsoft.com/office/drawing/2012/chart">
                      <c:ext xmlns:c15="http://schemas.microsoft.com/office/drawing/2012/chart" uri="{02D57815-91ED-43cb-92C2-25804820EDAC}">
                        <c15:formulaRef>
                          <c15:sqref>'FIRM 02'!$B$88:$D$88</c15:sqref>
                        </c15:formulaRef>
                      </c:ext>
                    </c:extLst>
                    <c:numCache>
                      <c:formatCode>0.00</c:formatCode>
                      <c:ptCount val="3"/>
                    </c:numCache>
                  </c:numRef>
                </c:val>
                <c:smooth val="0"/>
                <c:extLst xmlns:c16r2="http://schemas.microsoft.com/office/drawing/2015/06/chart" xmlns:c15="http://schemas.microsoft.com/office/drawing/2012/chart">
                  <c:ext xmlns:c16="http://schemas.microsoft.com/office/drawing/2014/chart" uri="{C3380CC4-5D6E-409C-BE32-E72D297353CC}">
                    <c16:uniqueId val="{00000007-08C7-437F-AF66-AF5DE62961B2}"/>
                  </c:ext>
                </c:extLst>
              </c15:ser>
            </c15:filteredLineSeries>
            <c15:filteredLineSeries>
              <c15:ser>
                <c:idx val="8"/>
                <c:order val="8"/>
                <c:tx>
                  <c:strRef>
                    <c:extLst xmlns:c15="http://schemas.microsoft.com/office/drawing/2012/chart">
                      <c:ext xmlns:c15="http://schemas.microsoft.com/office/drawing/2012/chart" uri="{02D57815-91ED-43cb-92C2-25804820EDAC}">
                        <c15:formulaRef>
                          <c15:sqref>'FIRM 02'!$A$89</c15:sqref>
                        </c15:formulaRef>
                      </c:ext>
                    </c:extLst>
                    <c:strCache>
                      <c:ptCount val="1"/>
                    </c:strCache>
                  </c:strRef>
                </c:tx>
                <c:spPr>
                  <a:ln w="34925" cap="rnd">
                    <a:solidFill>
                      <a:schemeClr val="accent3">
                        <a:lumMod val="60000"/>
                      </a:schemeClr>
                    </a:solidFill>
                    <a:round/>
                  </a:ln>
                  <a:effectLst>
                    <a:outerShdw blurRad="57150" dist="19050" dir="5400000" algn="ctr" rotWithShape="0">
                      <a:srgbClr val="000000">
                        <a:alpha val="63000"/>
                      </a:srgbClr>
                    </a:outerShd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xmlns:c16r2="http://schemas.microsoft.com/office/drawing/2015/06/chart" xmlns:c15="http://schemas.microsoft.com/office/drawing/2012/char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numRef>
                    <c:extLst xmlns:c15="http://schemas.microsoft.com/office/drawing/2012/chart">
                      <c:ext xmlns:c15="http://schemas.microsoft.com/office/drawing/2012/chart" uri="{02D57815-91ED-43cb-92C2-25804820EDAC}">
                        <c15:formulaRef>
                          <c15:sqref>'FIRM 02'!$B$80:$D$80</c15:sqref>
                        </c15:formulaRef>
                      </c:ext>
                    </c:extLst>
                    <c:numCache>
                      <c:formatCode>General</c:formatCode>
                      <c:ptCount val="3"/>
                      <c:pt idx="0">
                        <c:v>2019</c:v>
                      </c:pt>
                      <c:pt idx="1">
                        <c:v>2020</c:v>
                      </c:pt>
                      <c:pt idx="2">
                        <c:v>2021</c:v>
                      </c:pt>
                    </c:numCache>
                  </c:numRef>
                </c:cat>
                <c:val>
                  <c:numRef>
                    <c:extLst xmlns:c15="http://schemas.microsoft.com/office/drawing/2012/chart">
                      <c:ext xmlns:c15="http://schemas.microsoft.com/office/drawing/2012/chart" uri="{02D57815-91ED-43cb-92C2-25804820EDAC}">
                        <c15:formulaRef>
                          <c15:sqref>'FIRM 02'!$B$89:$D$89</c15:sqref>
                        </c15:formulaRef>
                      </c:ext>
                    </c:extLst>
                    <c:numCache>
                      <c:formatCode>0.00</c:formatCode>
                      <c:ptCount val="3"/>
                    </c:numCache>
                  </c:numRef>
                </c:val>
                <c:smooth val="0"/>
                <c:extLst xmlns:c16r2="http://schemas.microsoft.com/office/drawing/2015/06/chart" xmlns:c15="http://schemas.microsoft.com/office/drawing/2012/chart">
                  <c:ext xmlns:c16="http://schemas.microsoft.com/office/drawing/2014/chart" uri="{C3380CC4-5D6E-409C-BE32-E72D297353CC}">
                    <c16:uniqueId val="{00000008-08C7-437F-AF66-AF5DE62961B2}"/>
                  </c:ext>
                </c:extLst>
              </c15:ser>
            </c15:filteredLineSeries>
          </c:ext>
        </c:extLst>
      </c:lineChart>
      <c:catAx>
        <c:axId val="327327472"/>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27331784"/>
        <c:crosses val="autoZero"/>
        <c:auto val="1"/>
        <c:lblAlgn val="ctr"/>
        <c:lblOffset val="100"/>
        <c:noMultiLvlLbl val="0"/>
      </c:catAx>
      <c:valAx>
        <c:axId val="327331784"/>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273274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PROFITABILITY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lineChart>
        <c:grouping val="standard"/>
        <c:varyColors val="0"/>
        <c:ser>
          <c:idx val="0"/>
          <c:order val="0"/>
          <c:tx>
            <c:strRef>
              <c:f>'FIRM 02'!$A$101</c:f>
              <c:strCache>
                <c:ptCount val="1"/>
                <c:pt idx="0">
                  <c:v>Operating Margin</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cat>
            <c:numRef>
              <c:f>'FIRM 02'!$B$127:$D$127</c:f>
              <c:numCache>
                <c:formatCode>General</c:formatCode>
                <c:ptCount val="3"/>
                <c:pt idx="0">
                  <c:v>2019</c:v>
                </c:pt>
                <c:pt idx="1">
                  <c:v>2020</c:v>
                </c:pt>
                <c:pt idx="2">
                  <c:v>2021</c:v>
                </c:pt>
              </c:numCache>
            </c:numRef>
          </c:cat>
          <c:val>
            <c:numRef>
              <c:f>'FIRM 02'!$B$101:$D$101</c:f>
              <c:numCache>
                <c:formatCode>0%</c:formatCode>
                <c:ptCount val="3"/>
                <c:pt idx="0">
                  <c:v>0.12485266989451693</c:v>
                </c:pt>
                <c:pt idx="1">
                  <c:v>0.17374663724997008</c:v>
                </c:pt>
                <c:pt idx="2">
                  <c:v>0.20304694525549608</c:v>
                </c:pt>
              </c:numCache>
            </c:numRef>
          </c:val>
          <c:smooth val="0"/>
          <c:extLst xmlns:c16r2="http://schemas.microsoft.com/office/drawing/2015/06/chart">
            <c:ext xmlns:c16="http://schemas.microsoft.com/office/drawing/2014/chart" uri="{C3380CC4-5D6E-409C-BE32-E72D297353CC}">
              <c16:uniqueId val="{00000000-7D57-4D22-AACB-7F31F0A36C14}"/>
            </c:ext>
          </c:extLst>
        </c:ser>
        <c:ser>
          <c:idx val="3"/>
          <c:order val="3"/>
          <c:tx>
            <c:strRef>
              <c:f>'FIRM 02'!$A$104</c:f>
              <c:strCache>
                <c:ptCount val="1"/>
                <c:pt idx="0">
                  <c:v>Profit Margin</c:v>
                </c:pt>
              </c:strCache>
            </c:strRef>
          </c:tx>
          <c:spPr>
            <a:ln w="34925" cap="rnd">
              <a:solidFill>
                <a:schemeClr val="accent4"/>
              </a:solidFill>
              <a:round/>
            </a:ln>
            <a:effectLst>
              <a:outerShdw blurRad="57150" dist="19050" dir="5400000" algn="ctr" rotWithShape="0">
                <a:srgbClr val="000000">
                  <a:alpha val="63000"/>
                </a:srgbClr>
              </a:outerShdw>
            </a:effectLst>
          </c:spPr>
          <c:marker>
            <c:symbol val="none"/>
          </c:marker>
          <c:cat>
            <c:numRef>
              <c:f>'FIRM 02'!$B$127:$D$127</c:f>
              <c:numCache>
                <c:formatCode>General</c:formatCode>
                <c:ptCount val="3"/>
                <c:pt idx="0">
                  <c:v>2019</c:v>
                </c:pt>
                <c:pt idx="1">
                  <c:v>2020</c:v>
                </c:pt>
                <c:pt idx="2">
                  <c:v>2021</c:v>
                </c:pt>
              </c:numCache>
            </c:numRef>
          </c:cat>
          <c:val>
            <c:numRef>
              <c:f>'FIRM 02'!$B$104:$D$104</c:f>
              <c:numCache>
                <c:formatCode>0%</c:formatCode>
                <c:ptCount val="3"/>
                <c:pt idx="0">
                  <c:v>6.9870275181048436E-2</c:v>
                </c:pt>
                <c:pt idx="1">
                  <c:v>0.11308232508086184</c:v>
                </c:pt>
                <c:pt idx="2">
                  <c:v>0.14373271348826805</c:v>
                </c:pt>
              </c:numCache>
            </c:numRef>
          </c:val>
          <c:smooth val="0"/>
          <c:extLst xmlns:c16r2="http://schemas.microsoft.com/office/drawing/2015/06/chart">
            <c:ext xmlns:c16="http://schemas.microsoft.com/office/drawing/2014/chart" uri="{C3380CC4-5D6E-409C-BE32-E72D297353CC}">
              <c16:uniqueId val="{00000003-7D57-4D22-AACB-7F31F0A36C14}"/>
            </c:ext>
          </c:extLst>
        </c:ser>
        <c:ser>
          <c:idx val="6"/>
          <c:order val="6"/>
          <c:tx>
            <c:strRef>
              <c:f>'FIRM 02'!$A$107</c:f>
              <c:strCache>
                <c:ptCount val="1"/>
                <c:pt idx="0">
                  <c:v>Return On Total Assets</c:v>
                </c:pt>
              </c:strCache>
            </c:strRef>
          </c:tx>
          <c:spPr>
            <a:ln w="34925" cap="rnd">
              <a:solidFill>
                <a:schemeClr val="accent1">
                  <a:lumMod val="60000"/>
                </a:schemeClr>
              </a:solidFill>
              <a:round/>
            </a:ln>
            <a:effectLst>
              <a:outerShdw blurRad="57150" dist="19050" dir="5400000" algn="ctr" rotWithShape="0">
                <a:srgbClr val="000000">
                  <a:alpha val="63000"/>
                </a:srgbClr>
              </a:outerShdw>
            </a:effectLst>
          </c:spPr>
          <c:marker>
            <c:symbol val="none"/>
          </c:marker>
          <c:cat>
            <c:numRef>
              <c:f>'FIRM 02'!$B$127:$D$127</c:f>
              <c:numCache>
                <c:formatCode>General</c:formatCode>
                <c:ptCount val="3"/>
                <c:pt idx="0">
                  <c:v>2019</c:v>
                </c:pt>
                <c:pt idx="1">
                  <c:v>2020</c:v>
                </c:pt>
                <c:pt idx="2">
                  <c:v>2021</c:v>
                </c:pt>
              </c:numCache>
            </c:numRef>
          </c:cat>
          <c:val>
            <c:numRef>
              <c:f>'FIRM 02'!$B$107:$D$107</c:f>
              <c:numCache>
                <c:formatCode>0%</c:formatCode>
                <c:ptCount val="3"/>
                <c:pt idx="0">
                  <c:v>0.17855408470969064</c:v>
                </c:pt>
                <c:pt idx="1">
                  <c:v>0.26037842793324284</c:v>
                </c:pt>
                <c:pt idx="2">
                  <c:v>0.31167820411027686</c:v>
                </c:pt>
              </c:numCache>
            </c:numRef>
          </c:val>
          <c:smooth val="0"/>
          <c:extLst xmlns:c16r2="http://schemas.microsoft.com/office/drawing/2015/06/chart">
            <c:ext xmlns:c16="http://schemas.microsoft.com/office/drawing/2014/chart" uri="{C3380CC4-5D6E-409C-BE32-E72D297353CC}">
              <c16:uniqueId val="{00000006-7D57-4D22-AACB-7F31F0A36C14}"/>
            </c:ext>
          </c:extLst>
        </c:ser>
        <c:ser>
          <c:idx val="9"/>
          <c:order val="9"/>
          <c:tx>
            <c:strRef>
              <c:f>'FIRM 02'!$A$110</c:f>
              <c:strCache>
                <c:ptCount val="1"/>
                <c:pt idx="0">
                  <c:v>Return On Common Equity</c:v>
                </c:pt>
              </c:strCache>
            </c:strRef>
          </c:tx>
          <c:spPr>
            <a:ln w="34925" cap="rnd">
              <a:solidFill>
                <a:schemeClr val="accent4">
                  <a:lumMod val="60000"/>
                </a:schemeClr>
              </a:solidFill>
              <a:round/>
            </a:ln>
            <a:effectLst>
              <a:outerShdw blurRad="57150" dist="19050" dir="5400000" algn="ctr" rotWithShape="0">
                <a:srgbClr val="000000">
                  <a:alpha val="63000"/>
                </a:srgbClr>
              </a:outerShdw>
            </a:effectLst>
          </c:spPr>
          <c:marker>
            <c:symbol val="none"/>
          </c:marker>
          <c:cat>
            <c:numRef>
              <c:f>'FIRM 02'!$B$127:$D$127</c:f>
              <c:numCache>
                <c:formatCode>General</c:formatCode>
                <c:ptCount val="3"/>
                <c:pt idx="0">
                  <c:v>2019</c:v>
                </c:pt>
                <c:pt idx="1">
                  <c:v>2020</c:v>
                </c:pt>
                <c:pt idx="2">
                  <c:v>2021</c:v>
                </c:pt>
              </c:numCache>
            </c:numRef>
          </c:cat>
          <c:val>
            <c:numRef>
              <c:f>'FIRM 02'!$B$110:$D$110</c:f>
              <c:numCache>
                <c:formatCode>0%</c:formatCode>
                <c:ptCount val="3"/>
                <c:pt idx="0">
                  <c:v>1.0818121159610807</c:v>
                </c:pt>
                <c:pt idx="1">
                  <c:v>0.58985360046361168</c:v>
                </c:pt>
                <c:pt idx="2">
                  <c:v>0.74444078386879109</c:v>
                </c:pt>
              </c:numCache>
            </c:numRef>
          </c:val>
          <c:smooth val="0"/>
          <c:extLst xmlns:c16r2="http://schemas.microsoft.com/office/drawing/2015/06/chart">
            <c:ext xmlns:c16="http://schemas.microsoft.com/office/drawing/2014/chart" uri="{C3380CC4-5D6E-409C-BE32-E72D297353CC}">
              <c16:uniqueId val="{00000009-7D57-4D22-AACB-7F31F0A36C14}"/>
            </c:ext>
          </c:extLst>
        </c:ser>
        <c:ser>
          <c:idx val="12"/>
          <c:order val="12"/>
          <c:tx>
            <c:strRef>
              <c:f>'FIRM 02'!$A$113</c:f>
              <c:strCache>
                <c:ptCount val="1"/>
                <c:pt idx="0">
                  <c:v>Return On Invested Capital</c:v>
                </c:pt>
              </c:strCache>
            </c:strRef>
          </c:tx>
          <c:spPr>
            <a:ln w="34925" cap="rnd">
              <a:solidFill>
                <a:schemeClr val="accent1">
                  <a:lumMod val="80000"/>
                  <a:lumOff val="20000"/>
                </a:schemeClr>
              </a:solidFill>
              <a:round/>
            </a:ln>
            <a:effectLst>
              <a:outerShdw blurRad="57150" dist="19050" dir="5400000" algn="ctr" rotWithShape="0">
                <a:srgbClr val="000000">
                  <a:alpha val="63000"/>
                </a:srgbClr>
              </a:outerShdw>
            </a:effectLst>
          </c:spPr>
          <c:marker>
            <c:symbol val="none"/>
          </c:marker>
          <c:cat>
            <c:numRef>
              <c:f>'FIRM 02'!$B$127:$D$127</c:f>
              <c:numCache>
                <c:formatCode>General</c:formatCode>
                <c:ptCount val="3"/>
                <c:pt idx="0">
                  <c:v>2019</c:v>
                </c:pt>
                <c:pt idx="1">
                  <c:v>2020</c:v>
                </c:pt>
                <c:pt idx="2">
                  <c:v>2021</c:v>
                </c:pt>
              </c:numCache>
            </c:numRef>
          </c:cat>
          <c:val>
            <c:numRef>
              <c:f>'FIRM 02'!$B$113:$D$113</c:f>
              <c:numCache>
                <c:formatCode>0%</c:formatCode>
                <c:ptCount val="3"/>
                <c:pt idx="0">
                  <c:v>1.2257067257711904</c:v>
                </c:pt>
                <c:pt idx="1">
                  <c:v>0.64406770287271253</c:v>
                </c:pt>
                <c:pt idx="2">
                  <c:v>0.7531518725378098</c:v>
                </c:pt>
              </c:numCache>
            </c:numRef>
          </c:val>
          <c:smooth val="0"/>
          <c:extLst xmlns:c16r2="http://schemas.microsoft.com/office/drawing/2015/06/chart">
            <c:ext xmlns:c16="http://schemas.microsoft.com/office/drawing/2014/chart" uri="{C3380CC4-5D6E-409C-BE32-E72D297353CC}">
              <c16:uniqueId val="{0000000C-7D57-4D22-AACB-7F31F0A36C14}"/>
            </c:ext>
          </c:extLst>
        </c:ser>
        <c:ser>
          <c:idx val="15"/>
          <c:order val="15"/>
          <c:tx>
            <c:strRef>
              <c:f>'FIRM 02'!$A$116</c:f>
              <c:strCache>
                <c:ptCount val="1"/>
                <c:pt idx="0">
                  <c:v>Basic Earning Power</c:v>
                </c:pt>
              </c:strCache>
            </c:strRef>
          </c:tx>
          <c:spPr>
            <a:ln w="34925" cap="rnd">
              <a:solidFill>
                <a:schemeClr val="accent4">
                  <a:lumMod val="80000"/>
                  <a:lumOff val="20000"/>
                </a:schemeClr>
              </a:solidFill>
              <a:round/>
            </a:ln>
            <a:effectLst>
              <a:outerShdw blurRad="57150" dist="19050" dir="5400000" algn="ctr" rotWithShape="0">
                <a:srgbClr val="000000">
                  <a:alpha val="63000"/>
                </a:srgbClr>
              </a:outerShdw>
            </a:effectLst>
          </c:spPr>
          <c:marker>
            <c:symbol val="none"/>
          </c:marker>
          <c:cat>
            <c:numRef>
              <c:f>'FIRM 02'!$B$127:$D$127</c:f>
              <c:numCache>
                <c:formatCode>General</c:formatCode>
                <c:ptCount val="3"/>
                <c:pt idx="0">
                  <c:v>2019</c:v>
                </c:pt>
                <c:pt idx="1">
                  <c:v>2020</c:v>
                </c:pt>
                <c:pt idx="2">
                  <c:v>2021</c:v>
                </c:pt>
              </c:numCache>
            </c:numRef>
          </c:cat>
          <c:val>
            <c:numRef>
              <c:f>'FIRM 02'!$B$116:$D$116</c:f>
              <c:numCache>
                <c:formatCode>0%</c:formatCode>
                <c:ptCount val="3"/>
                <c:pt idx="0">
                  <c:v>0.31906206378622282</c:v>
                </c:pt>
                <c:pt idx="1">
                  <c:v>0.40006142634125108</c:v>
                </c:pt>
                <c:pt idx="2">
                  <c:v>0.44029856329454387</c:v>
                </c:pt>
              </c:numCache>
            </c:numRef>
          </c:val>
          <c:smooth val="0"/>
          <c:extLst xmlns:c16r2="http://schemas.microsoft.com/office/drawing/2015/06/chart">
            <c:ext xmlns:c16="http://schemas.microsoft.com/office/drawing/2014/chart" uri="{C3380CC4-5D6E-409C-BE32-E72D297353CC}">
              <c16:uniqueId val="{0000000F-7D57-4D22-AACB-7F31F0A36C14}"/>
            </c:ext>
          </c:extLst>
        </c:ser>
        <c:ser>
          <c:idx val="18"/>
          <c:order val="18"/>
          <c:tx>
            <c:strRef>
              <c:f>'FIRM 02'!$A$119</c:f>
              <c:strCache>
                <c:ptCount val="1"/>
                <c:pt idx="0">
                  <c:v>Book Value Per Share</c:v>
                </c:pt>
              </c:strCache>
            </c:strRef>
          </c:tx>
          <c:spPr>
            <a:ln w="34925" cap="rnd">
              <a:solidFill>
                <a:schemeClr val="accent1">
                  <a:lumMod val="80000"/>
                </a:schemeClr>
              </a:solidFill>
              <a:round/>
            </a:ln>
            <a:effectLst>
              <a:outerShdw blurRad="57150" dist="19050" dir="5400000" algn="ctr" rotWithShape="0">
                <a:srgbClr val="000000">
                  <a:alpha val="63000"/>
                </a:srgbClr>
              </a:outerShdw>
            </a:effectLst>
          </c:spPr>
          <c:marker>
            <c:symbol val="none"/>
          </c:marker>
          <c:cat>
            <c:numRef>
              <c:f>'FIRM 02'!$B$127:$D$127</c:f>
              <c:numCache>
                <c:formatCode>General</c:formatCode>
                <c:ptCount val="3"/>
                <c:pt idx="0">
                  <c:v>2019</c:v>
                </c:pt>
                <c:pt idx="1">
                  <c:v>2020</c:v>
                </c:pt>
                <c:pt idx="2">
                  <c:v>2021</c:v>
                </c:pt>
              </c:numCache>
            </c:numRef>
          </c:cat>
          <c:val>
            <c:numRef>
              <c:f>'FIRM 02'!$B$119:$D$119</c:f>
              <c:numCache>
                <c:formatCode>0.00</c:formatCode>
                <c:ptCount val="3"/>
                <c:pt idx="0">
                  <c:v>15.591004761576151</c:v>
                </c:pt>
                <c:pt idx="1">
                  <c:v>39.474880960596231</c:v>
                </c:pt>
                <c:pt idx="2">
                  <c:v>68.547149955144576</c:v>
                </c:pt>
              </c:numCache>
            </c:numRef>
          </c:val>
          <c:smooth val="0"/>
          <c:extLst xmlns:c16r2="http://schemas.microsoft.com/office/drawing/2015/06/chart">
            <c:ext xmlns:c16="http://schemas.microsoft.com/office/drawing/2014/chart" uri="{C3380CC4-5D6E-409C-BE32-E72D297353CC}">
              <c16:uniqueId val="{00000012-7D57-4D22-AACB-7F31F0A36C14}"/>
            </c:ext>
          </c:extLst>
        </c:ser>
        <c:ser>
          <c:idx val="22"/>
          <c:order val="22"/>
          <c:tx>
            <c:strRef>
              <c:f>'FIRM 02'!$A$123</c:f>
              <c:strCache>
                <c:ptCount val="1"/>
                <c:pt idx="0">
                  <c:v>Earning Per Share</c:v>
                </c:pt>
              </c:strCache>
            </c:strRef>
          </c:tx>
          <c:spPr>
            <a:ln w="34925" cap="rnd">
              <a:solidFill>
                <a:schemeClr val="accent5">
                  <a:lumMod val="80000"/>
                </a:schemeClr>
              </a:solidFill>
              <a:round/>
            </a:ln>
            <a:effectLst>
              <a:outerShdw blurRad="57150" dist="19050" dir="5400000" algn="ctr" rotWithShape="0">
                <a:srgbClr val="000000">
                  <a:alpha val="63000"/>
                </a:srgbClr>
              </a:outerShdw>
            </a:effectLst>
          </c:spPr>
          <c:marker>
            <c:symbol val="none"/>
          </c:marker>
          <c:cat>
            <c:numRef>
              <c:f>'FIRM 02'!$B$127:$D$127</c:f>
              <c:numCache>
                <c:formatCode>General</c:formatCode>
                <c:ptCount val="3"/>
                <c:pt idx="0">
                  <c:v>2019</c:v>
                </c:pt>
                <c:pt idx="1">
                  <c:v>2020</c:v>
                </c:pt>
                <c:pt idx="2">
                  <c:v>2021</c:v>
                </c:pt>
              </c:numCache>
            </c:numRef>
          </c:cat>
          <c:val>
            <c:numRef>
              <c:f>'FIRM 02'!$B$123:$D$123</c:f>
              <c:numCache>
                <c:formatCode>0.00</c:formatCode>
                <c:ptCount val="3"/>
                <c:pt idx="0">
                  <c:v>16.866537851079979</c:v>
                </c:pt>
                <c:pt idx="1">
                  <c:v>23.284400662480159</c:v>
                </c:pt>
                <c:pt idx="2">
                  <c:v>51.029294044579395</c:v>
                </c:pt>
              </c:numCache>
            </c:numRef>
          </c:val>
          <c:smooth val="0"/>
          <c:extLst xmlns:c16r2="http://schemas.microsoft.com/office/drawing/2015/06/chart">
            <c:ext xmlns:c16="http://schemas.microsoft.com/office/drawing/2014/chart" uri="{C3380CC4-5D6E-409C-BE32-E72D297353CC}">
              <c16:uniqueId val="{00000016-7D57-4D22-AACB-7F31F0A36C14}"/>
            </c:ext>
          </c:extLst>
        </c:ser>
        <c:dLbls>
          <c:showLegendKey val="0"/>
          <c:showVal val="0"/>
          <c:showCatName val="0"/>
          <c:showSerName val="0"/>
          <c:showPercent val="0"/>
          <c:showBubbleSize val="0"/>
        </c:dLbls>
        <c:smooth val="0"/>
        <c:axId val="327327080"/>
        <c:axId val="327326296"/>
        <c:extLst>
          <c:ext xmlns:c15="http://schemas.microsoft.com/office/drawing/2012/chart" uri="{02D57815-91ED-43cb-92C2-25804820EDAC}">
            <c15:filteredLineSeries>
              <c15:ser>
                <c:idx val="1"/>
                <c:order val="1"/>
                <c:tx>
                  <c:strRef>
                    <c:extLst>
                      <c:ext uri="{02D57815-91ED-43cb-92C2-25804820EDAC}">
                        <c15:formulaRef>
                          <c15:sqref>'FIRM 02'!$A$102</c15:sqref>
                        </c15:formulaRef>
                      </c:ext>
                    </c:extLst>
                    <c:strCache>
                      <c:ptCount val="1"/>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cat>
                  <c:numRef>
                    <c:extLst>
                      <c:ext uri="{02D57815-91ED-43cb-92C2-25804820EDAC}">
                        <c15:formulaRef>
                          <c15:sqref>'FIRM 02'!$B$127:$D$127</c15:sqref>
                        </c15:formulaRef>
                      </c:ext>
                    </c:extLst>
                    <c:numCache>
                      <c:formatCode>General</c:formatCode>
                      <c:ptCount val="3"/>
                      <c:pt idx="0">
                        <c:v>2019</c:v>
                      </c:pt>
                      <c:pt idx="1">
                        <c:v>2020</c:v>
                      </c:pt>
                      <c:pt idx="2">
                        <c:v>2021</c:v>
                      </c:pt>
                    </c:numCache>
                  </c:numRef>
                </c:cat>
                <c:val>
                  <c:numRef>
                    <c:extLst>
                      <c:ext uri="{02D57815-91ED-43cb-92C2-25804820EDAC}">
                        <c15:formulaRef>
                          <c15:sqref>'FIRM 02'!$B$102:$D$102</c15:sqref>
                        </c15:formulaRef>
                      </c:ext>
                    </c:extLst>
                    <c:numCache>
                      <c:formatCode>0.00</c:formatCode>
                      <c:ptCount val="3"/>
                    </c:numCache>
                  </c:numRef>
                </c:val>
                <c:smooth val="0"/>
                <c:extLst xmlns:c16r2="http://schemas.microsoft.com/office/drawing/2015/06/chart">
                  <c:ext xmlns:c16="http://schemas.microsoft.com/office/drawing/2014/chart" uri="{C3380CC4-5D6E-409C-BE32-E72D297353CC}">
                    <c16:uniqueId val="{00000001-7D57-4D22-AACB-7F31F0A36C14}"/>
                  </c:ext>
                </c:extLst>
              </c15:ser>
            </c15:filteredLineSeries>
            <c15:filteredLineSeries>
              <c15:ser>
                <c:idx val="2"/>
                <c:order val="2"/>
                <c:tx>
                  <c:strRef>
                    <c:extLst xmlns:c15="http://schemas.microsoft.com/office/drawing/2012/chart">
                      <c:ext xmlns:c15="http://schemas.microsoft.com/office/drawing/2012/chart" uri="{02D57815-91ED-43cb-92C2-25804820EDAC}">
                        <c15:formulaRef>
                          <c15:sqref>'FIRM 02'!$A$103</c15:sqref>
                        </c15:formulaRef>
                      </c:ext>
                    </c:extLst>
                    <c:strCache>
                      <c:ptCount val="1"/>
                    </c:strCache>
                  </c:strRef>
                </c:tx>
                <c:spPr>
                  <a:ln w="34925" cap="rnd">
                    <a:solidFill>
                      <a:schemeClr val="accent3"/>
                    </a:solidFill>
                    <a:round/>
                  </a:ln>
                  <a:effectLst>
                    <a:outerShdw blurRad="57150" dist="19050" dir="5400000" algn="ctr" rotWithShape="0">
                      <a:srgbClr val="000000">
                        <a:alpha val="63000"/>
                      </a:srgbClr>
                    </a:outerShdw>
                  </a:effectLst>
                </c:spPr>
                <c:marker>
                  <c:symbol val="none"/>
                </c:marker>
                <c:cat>
                  <c:numRef>
                    <c:extLst xmlns:c15="http://schemas.microsoft.com/office/drawing/2012/chart">
                      <c:ext xmlns:c15="http://schemas.microsoft.com/office/drawing/2012/chart" uri="{02D57815-91ED-43cb-92C2-25804820EDAC}">
                        <c15:formulaRef>
                          <c15:sqref>'FIRM 02'!$B$127:$D$127</c15:sqref>
                        </c15:formulaRef>
                      </c:ext>
                    </c:extLst>
                    <c:numCache>
                      <c:formatCode>General</c:formatCode>
                      <c:ptCount val="3"/>
                      <c:pt idx="0">
                        <c:v>2019</c:v>
                      </c:pt>
                      <c:pt idx="1">
                        <c:v>2020</c:v>
                      </c:pt>
                      <c:pt idx="2">
                        <c:v>2021</c:v>
                      </c:pt>
                    </c:numCache>
                  </c:numRef>
                </c:cat>
                <c:val>
                  <c:numRef>
                    <c:extLst xmlns:c15="http://schemas.microsoft.com/office/drawing/2012/chart">
                      <c:ext xmlns:c15="http://schemas.microsoft.com/office/drawing/2012/chart" uri="{02D57815-91ED-43cb-92C2-25804820EDAC}">
                        <c15:formulaRef>
                          <c15:sqref>'FIRM 02'!$B$103:$D$103</c15:sqref>
                        </c15:formulaRef>
                      </c:ext>
                    </c:extLst>
                    <c:numCache>
                      <c:formatCode>0.00</c:formatCode>
                      <c:ptCount val="3"/>
                    </c:numCache>
                  </c:numRef>
                </c:val>
                <c:smooth val="0"/>
                <c:extLst xmlns:c16r2="http://schemas.microsoft.com/office/drawing/2015/06/chart" xmlns:c15="http://schemas.microsoft.com/office/drawing/2012/chart">
                  <c:ext xmlns:c16="http://schemas.microsoft.com/office/drawing/2014/chart" uri="{C3380CC4-5D6E-409C-BE32-E72D297353CC}">
                    <c16:uniqueId val="{00000002-7D57-4D22-AACB-7F31F0A36C14}"/>
                  </c:ext>
                </c:extLst>
              </c15:ser>
            </c15:filteredLineSeries>
            <c15:filteredLineSeries>
              <c15:ser>
                <c:idx val="4"/>
                <c:order val="4"/>
                <c:tx>
                  <c:strRef>
                    <c:extLst xmlns:c15="http://schemas.microsoft.com/office/drawing/2012/chart">
                      <c:ext xmlns:c15="http://schemas.microsoft.com/office/drawing/2012/chart" uri="{02D57815-91ED-43cb-92C2-25804820EDAC}">
                        <c15:formulaRef>
                          <c15:sqref>'FIRM 02'!$A$105</c15:sqref>
                        </c15:formulaRef>
                      </c:ext>
                    </c:extLst>
                    <c:strCache>
                      <c:ptCount val="1"/>
                    </c:strCache>
                  </c:strRef>
                </c:tx>
                <c:spPr>
                  <a:ln w="34925" cap="rnd">
                    <a:solidFill>
                      <a:schemeClr val="accent5"/>
                    </a:solidFill>
                    <a:round/>
                  </a:ln>
                  <a:effectLst>
                    <a:outerShdw blurRad="57150" dist="19050" dir="5400000" algn="ctr" rotWithShape="0">
                      <a:srgbClr val="000000">
                        <a:alpha val="63000"/>
                      </a:srgbClr>
                    </a:outerShdw>
                  </a:effectLst>
                </c:spPr>
                <c:marker>
                  <c:symbol val="none"/>
                </c:marker>
                <c:cat>
                  <c:numRef>
                    <c:extLst xmlns:c15="http://schemas.microsoft.com/office/drawing/2012/chart">
                      <c:ext xmlns:c15="http://schemas.microsoft.com/office/drawing/2012/chart" uri="{02D57815-91ED-43cb-92C2-25804820EDAC}">
                        <c15:formulaRef>
                          <c15:sqref>'FIRM 02'!$B$127:$D$127</c15:sqref>
                        </c15:formulaRef>
                      </c:ext>
                    </c:extLst>
                    <c:numCache>
                      <c:formatCode>General</c:formatCode>
                      <c:ptCount val="3"/>
                      <c:pt idx="0">
                        <c:v>2019</c:v>
                      </c:pt>
                      <c:pt idx="1">
                        <c:v>2020</c:v>
                      </c:pt>
                      <c:pt idx="2">
                        <c:v>2021</c:v>
                      </c:pt>
                    </c:numCache>
                  </c:numRef>
                </c:cat>
                <c:val>
                  <c:numRef>
                    <c:extLst xmlns:c15="http://schemas.microsoft.com/office/drawing/2012/chart">
                      <c:ext xmlns:c15="http://schemas.microsoft.com/office/drawing/2012/chart" uri="{02D57815-91ED-43cb-92C2-25804820EDAC}">
                        <c15:formulaRef>
                          <c15:sqref>'FIRM 02'!$B$105:$D$105</c15:sqref>
                        </c15:formulaRef>
                      </c:ext>
                    </c:extLst>
                    <c:numCache>
                      <c:formatCode>0.00</c:formatCode>
                      <c:ptCount val="3"/>
                    </c:numCache>
                  </c:numRef>
                </c:val>
                <c:smooth val="0"/>
                <c:extLst xmlns:c16r2="http://schemas.microsoft.com/office/drawing/2015/06/chart" xmlns:c15="http://schemas.microsoft.com/office/drawing/2012/chart">
                  <c:ext xmlns:c16="http://schemas.microsoft.com/office/drawing/2014/chart" uri="{C3380CC4-5D6E-409C-BE32-E72D297353CC}">
                    <c16:uniqueId val="{00000004-7D57-4D22-AACB-7F31F0A36C14}"/>
                  </c:ext>
                </c:extLst>
              </c15:ser>
            </c15:filteredLineSeries>
            <c15:filteredLineSeries>
              <c15:ser>
                <c:idx val="5"/>
                <c:order val="5"/>
                <c:tx>
                  <c:strRef>
                    <c:extLst xmlns:c15="http://schemas.microsoft.com/office/drawing/2012/chart">
                      <c:ext xmlns:c15="http://schemas.microsoft.com/office/drawing/2012/chart" uri="{02D57815-91ED-43cb-92C2-25804820EDAC}">
                        <c15:formulaRef>
                          <c15:sqref>'FIRM 02'!$A$106</c15:sqref>
                        </c15:formulaRef>
                      </c:ext>
                    </c:extLst>
                    <c:strCache>
                      <c:ptCount val="1"/>
                    </c:strCache>
                  </c:strRef>
                </c:tx>
                <c:spPr>
                  <a:ln w="34925" cap="rnd">
                    <a:solidFill>
                      <a:schemeClr val="accent6"/>
                    </a:solidFill>
                    <a:round/>
                  </a:ln>
                  <a:effectLst>
                    <a:outerShdw blurRad="57150" dist="19050" dir="5400000" algn="ctr" rotWithShape="0">
                      <a:srgbClr val="000000">
                        <a:alpha val="63000"/>
                      </a:srgbClr>
                    </a:outerShdw>
                  </a:effectLst>
                </c:spPr>
                <c:marker>
                  <c:symbol val="none"/>
                </c:marker>
                <c:cat>
                  <c:numRef>
                    <c:extLst xmlns:c15="http://schemas.microsoft.com/office/drawing/2012/chart">
                      <c:ext xmlns:c15="http://schemas.microsoft.com/office/drawing/2012/chart" uri="{02D57815-91ED-43cb-92C2-25804820EDAC}">
                        <c15:formulaRef>
                          <c15:sqref>'FIRM 02'!$B$127:$D$127</c15:sqref>
                        </c15:formulaRef>
                      </c:ext>
                    </c:extLst>
                    <c:numCache>
                      <c:formatCode>General</c:formatCode>
                      <c:ptCount val="3"/>
                      <c:pt idx="0">
                        <c:v>2019</c:v>
                      </c:pt>
                      <c:pt idx="1">
                        <c:v>2020</c:v>
                      </c:pt>
                      <c:pt idx="2">
                        <c:v>2021</c:v>
                      </c:pt>
                    </c:numCache>
                  </c:numRef>
                </c:cat>
                <c:val>
                  <c:numRef>
                    <c:extLst xmlns:c15="http://schemas.microsoft.com/office/drawing/2012/chart">
                      <c:ext xmlns:c15="http://schemas.microsoft.com/office/drawing/2012/chart" uri="{02D57815-91ED-43cb-92C2-25804820EDAC}">
                        <c15:formulaRef>
                          <c15:sqref>'FIRM 02'!$B$106:$D$106</c15:sqref>
                        </c15:formulaRef>
                      </c:ext>
                    </c:extLst>
                    <c:numCache>
                      <c:formatCode>0.00</c:formatCode>
                      <c:ptCount val="3"/>
                    </c:numCache>
                  </c:numRef>
                </c:val>
                <c:smooth val="0"/>
                <c:extLst xmlns:c16r2="http://schemas.microsoft.com/office/drawing/2015/06/chart" xmlns:c15="http://schemas.microsoft.com/office/drawing/2012/chart">
                  <c:ext xmlns:c16="http://schemas.microsoft.com/office/drawing/2014/chart" uri="{C3380CC4-5D6E-409C-BE32-E72D297353CC}">
                    <c16:uniqueId val="{00000005-7D57-4D22-AACB-7F31F0A36C14}"/>
                  </c:ext>
                </c:extLst>
              </c15:ser>
            </c15:filteredLineSeries>
            <c15:filteredLineSeries>
              <c15:ser>
                <c:idx val="7"/>
                <c:order val="7"/>
                <c:tx>
                  <c:strRef>
                    <c:extLst xmlns:c15="http://schemas.microsoft.com/office/drawing/2012/chart">
                      <c:ext xmlns:c15="http://schemas.microsoft.com/office/drawing/2012/chart" uri="{02D57815-91ED-43cb-92C2-25804820EDAC}">
                        <c15:formulaRef>
                          <c15:sqref>'FIRM 02'!$A$108</c15:sqref>
                        </c15:formulaRef>
                      </c:ext>
                    </c:extLst>
                    <c:strCache>
                      <c:ptCount val="1"/>
                    </c:strCache>
                  </c:strRef>
                </c:tx>
                <c:spPr>
                  <a:ln w="34925" cap="rnd">
                    <a:solidFill>
                      <a:schemeClr val="accent2">
                        <a:lumMod val="60000"/>
                      </a:schemeClr>
                    </a:solidFill>
                    <a:round/>
                  </a:ln>
                  <a:effectLst>
                    <a:outerShdw blurRad="57150" dist="19050" dir="5400000" algn="ctr" rotWithShape="0">
                      <a:srgbClr val="000000">
                        <a:alpha val="63000"/>
                      </a:srgbClr>
                    </a:outerShdw>
                  </a:effectLst>
                </c:spPr>
                <c:marker>
                  <c:symbol val="none"/>
                </c:marker>
                <c:cat>
                  <c:numRef>
                    <c:extLst xmlns:c15="http://schemas.microsoft.com/office/drawing/2012/chart">
                      <c:ext xmlns:c15="http://schemas.microsoft.com/office/drawing/2012/chart" uri="{02D57815-91ED-43cb-92C2-25804820EDAC}">
                        <c15:formulaRef>
                          <c15:sqref>'FIRM 02'!$B$127:$D$127</c15:sqref>
                        </c15:formulaRef>
                      </c:ext>
                    </c:extLst>
                    <c:numCache>
                      <c:formatCode>General</c:formatCode>
                      <c:ptCount val="3"/>
                      <c:pt idx="0">
                        <c:v>2019</c:v>
                      </c:pt>
                      <c:pt idx="1">
                        <c:v>2020</c:v>
                      </c:pt>
                      <c:pt idx="2">
                        <c:v>2021</c:v>
                      </c:pt>
                    </c:numCache>
                  </c:numRef>
                </c:cat>
                <c:val>
                  <c:numRef>
                    <c:extLst xmlns:c15="http://schemas.microsoft.com/office/drawing/2012/chart">
                      <c:ext xmlns:c15="http://schemas.microsoft.com/office/drawing/2012/chart" uri="{02D57815-91ED-43cb-92C2-25804820EDAC}">
                        <c15:formulaRef>
                          <c15:sqref>'FIRM 02'!$B$108:$D$108</c15:sqref>
                        </c15:formulaRef>
                      </c:ext>
                    </c:extLst>
                    <c:numCache>
                      <c:formatCode>0.00</c:formatCode>
                      <c:ptCount val="3"/>
                    </c:numCache>
                  </c:numRef>
                </c:val>
                <c:smooth val="0"/>
                <c:extLst xmlns:c16r2="http://schemas.microsoft.com/office/drawing/2015/06/chart" xmlns:c15="http://schemas.microsoft.com/office/drawing/2012/chart">
                  <c:ext xmlns:c16="http://schemas.microsoft.com/office/drawing/2014/chart" uri="{C3380CC4-5D6E-409C-BE32-E72D297353CC}">
                    <c16:uniqueId val="{00000007-7D57-4D22-AACB-7F31F0A36C14}"/>
                  </c:ext>
                </c:extLst>
              </c15:ser>
            </c15:filteredLineSeries>
            <c15:filteredLineSeries>
              <c15:ser>
                <c:idx val="8"/>
                <c:order val="8"/>
                <c:tx>
                  <c:strRef>
                    <c:extLst xmlns:c15="http://schemas.microsoft.com/office/drawing/2012/chart">
                      <c:ext xmlns:c15="http://schemas.microsoft.com/office/drawing/2012/chart" uri="{02D57815-91ED-43cb-92C2-25804820EDAC}">
                        <c15:formulaRef>
                          <c15:sqref>'FIRM 02'!$A$109</c15:sqref>
                        </c15:formulaRef>
                      </c:ext>
                    </c:extLst>
                    <c:strCache>
                      <c:ptCount val="1"/>
                    </c:strCache>
                  </c:strRef>
                </c:tx>
                <c:spPr>
                  <a:ln w="34925" cap="rnd">
                    <a:solidFill>
                      <a:schemeClr val="accent3">
                        <a:lumMod val="60000"/>
                      </a:schemeClr>
                    </a:solidFill>
                    <a:round/>
                  </a:ln>
                  <a:effectLst>
                    <a:outerShdw blurRad="57150" dist="19050" dir="5400000" algn="ctr" rotWithShape="0">
                      <a:srgbClr val="000000">
                        <a:alpha val="63000"/>
                      </a:srgbClr>
                    </a:outerShdw>
                  </a:effectLst>
                </c:spPr>
                <c:marker>
                  <c:symbol val="none"/>
                </c:marker>
                <c:cat>
                  <c:numRef>
                    <c:extLst xmlns:c15="http://schemas.microsoft.com/office/drawing/2012/chart">
                      <c:ext xmlns:c15="http://schemas.microsoft.com/office/drawing/2012/chart" uri="{02D57815-91ED-43cb-92C2-25804820EDAC}">
                        <c15:formulaRef>
                          <c15:sqref>'FIRM 02'!$B$127:$D$127</c15:sqref>
                        </c15:formulaRef>
                      </c:ext>
                    </c:extLst>
                    <c:numCache>
                      <c:formatCode>General</c:formatCode>
                      <c:ptCount val="3"/>
                      <c:pt idx="0">
                        <c:v>2019</c:v>
                      </c:pt>
                      <c:pt idx="1">
                        <c:v>2020</c:v>
                      </c:pt>
                      <c:pt idx="2">
                        <c:v>2021</c:v>
                      </c:pt>
                    </c:numCache>
                  </c:numRef>
                </c:cat>
                <c:val>
                  <c:numRef>
                    <c:extLst xmlns:c15="http://schemas.microsoft.com/office/drawing/2012/chart">
                      <c:ext xmlns:c15="http://schemas.microsoft.com/office/drawing/2012/chart" uri="{02D57815-91ED-43cb-92C2-25804820EDAC}">
                        <c15:formulaRef>
                          <c15:sqref>'FIRM 02'!$B$109:$D$109</c15:sqref>
                        </c15:formulaRef>
                      </c:ext>
                    </c:extLst>
                    <c:numCache>
                      <c:formatCode>0.00</c:formatCode>
                      <c:ptCount val="3"/>
                    </c:numCache>
                  </c:numRef>
                </c:val>
                <c:smooth val="0"/>
                <c:extLst xmlns:c16r2="http://schemas.microsoft.com/office/drawing/2015/06/chart" xmlns:c15="http://schemas.microsoft.com/office/drawing/2012/chart">
                  <c:ext xmlns:c16="http://schemas.microsoft.com/office/drawing/2014/chart" uri="{C3380CC4-5D6E-409C-BE32-E72D297353CC}">
                    <c16:uniqueId val="{00000008-7D57-4D22-AACB-7F31F0A36C14}"/>
                  </c:ext>
                </c:extLst>
              </c15:ser>
            </c15:filteredLineSeries>
            <c15:filteredLineSeries>
              <c15:ser>
                <c:idx val="10"/>
                <c:order val="10"/>
                <c:tx>
                  <c:strRef>
                    <c:extLst xmlns:c15="http://schemas.microsoft.com/office/drawing/2012/chart">
                      <c:ext xmlns:c15="http://schemas.microsoft.com/office/drawing/2012/chart" uri="{02D57815-91ED-43cb-92C2-25804820EDAC}">
                        <c15:formulaRef>
                          <c15:sqref>'FIRM 02'!$A$111</c15:sqref>
                        </c15:formulaRef>
                      </c:ext>
                    </c:extLst>
                    <c:strCache>
                      <c:ptCount val="1"/>
                    </c:strCache>
                  </c:strRef>
                </c:tx>
                <c:spPr>
                  <a:ln w="34925" cap="rnd">
                    <a:solidFill>
                      <a:schemeClr val="accent5">
                        <a:lumMod val="60000"/>
                      </a:schemeClr>
                    </a:solidFill>
                    <a:round/>
                  </a:ln>
                  <a:effectLst>
                    <a:outerShdw blurRad="57150" dist="19050" dir="5400000" algn="ctr" rotWithShape="0">
                      <a:srgbClr val="000000">
                        <a:alpha val="63000"/>
                      </a:srgbClr>
                    </a:outerShdw>
                  </a:effectLst>
                </c:spPr>
                <c:marker>
                  <c:symbol val="none"/>
                </c:marker>
                <c:cat>
                  <c:numRef>
                    <c:extLst xmlns:c15="http://schemas.microsoft.com/office/drawing/2012/chart">
                      <c:ext xmlns:c15="http://schemas.microsoft.com/office/drawing/2012/chart" uri="{02D57815-91ED-43cb-92C2-25804820EDAC}">
                        <c15:formulaRef>
                          <c15:sqref>'FIRM 02'!$B$127:$D$127</c15:sqref>
                        </c15:formulaRef>
                      </c:ext>
                    </c:extLst>
                    <c:numCache>
                      <c:formatCode>General</c:formatCode>
                      <c:ptCount val="3"/>
                      <c:pt idx="0">
                        <c:v>2019</c:v>
                      </c:pt>
                      <c:pt idx="1">
                        <c:v>2020</c:v>
                      </c:pt>
                      <c:pt idx="2">
                        <c:v>2021</c:v>
                      </c:pt>
                    </c:numCache>
                  </c:numRef>
                </c:cat>
                <c:val>
                  <c:numRef>
                    <c:extLst xmlns:c15="http://schemas.microsoft.com/office/drawing/2012/chart">
                      <c:ext xmlns:c15="http://schemas.microsoft.com/office/drawing/2012/chart" uri="{02D57815-91ED-43cb-92C2-25804820EDAC}">
                        <c15:formulaRef>
                          <c15:sqref>'FIRM 02'!$B$111:$D$111</c15:sqref>
                        </c15:formulaRef>
                      </c:ext>
                    </c:extLst>
                    <c:numCache>
                      <c:formatCode>0.00</c:formatCode>
                      <c:ptCount val="3"/>
                    </c:numCache>
                  </c:numRef>
                </c:val>
                <c:smooth val="0"/>
                <c:extLst xmlns:c16r2="http://schemas.microsoft.com/office/drawing/2015/06/chart" xmlns:c15="http://schemas.microsoft.com/office/drawing/2012/chart">
                  <c:ext xmlns:c16="http://schemas.microsoft.com/office/drawing/2014/chart" uri="{C3380CC4-5D6E-409C-BE32-E72D297353CC}">
                    <c16:uniqueId val="{0000000A-7D57-4D22-AACB-7F31F0A36C14}"/>
                  </c:ext>
                </c:extLst>
              </c15:ser>
            </c15:filteredLineSeries>
            <c15:filteredLineSeries>
              <c15:ser>
                <c:idx val="11"/>
                <c:order val="11"/>
                <c:tx>
                  <c:strRef>
                    <c:extLst xmlns:c15="http://schemas.microsoft.com/office/drawing/2012/chart">
                      <c:ext xmlns:c15="http://schemas.microsoft.com/office/drawing/2012/chart" uri="{02D57815-91ED-43cb-92C2-25804820EDAC}">
                        <c15:formulaRef>
                          <c15:sqref>'FIRM 02'!$A$112</c15:sqref>
                        </c15:formulaRef>
                      </c:ext>
                    </c:extLst>
                    <c:strCache>
                      <c:ptCount val="1"/>
                    </c:strCache>
                  </c:strRef>
                </c:tx>
                <c:spPr>
                  <a:ln w="34925" cap="rnd">
                    <a:solidFill>
                      <a:schemeClr val="accent6">
                        <a:lumMod val="60000"/>
                      </a:schemeClr>
                    </a:solidFill>
                    <a:round/>
                  </a:ln>
                  <a:effectLst>
                    <a:outerShdw blurRad="57150" dist="19050" dir="5400000" algn="ctr" rotWithShape="0">
                      <a:srgbClr val="000000">
                        <a:alpha val="63000"/>
                      </a:srgbClr>
                    </a:outerShdw>
                  </a:effectLst>
                </c:spPr>
                <c:marker>
                  <c:symbol val="none"/>
                </c:marker>
                <c:cat>
                  <c:numRef>
                    <c:extLst xmlns:c15="http://schemas.microsoft.com/office/drawing/2012/chart">
                      <c:ext xmlns:c15="http://schemas.microsoft.com/office/drawing/2012/chart" uri="{02D57815-91ED-43cb-92C2-25804820EDAC}">
                        <c15:formulaRef>
                          <c15:sqref>'FIRM 02'!$B$127:$D$127</c15:sqref>
                        </c15:formulaRef>
                      </c:ext>
                    </c:extLst>
                    <c:numCache>
                      <c:formatCode>General</c:formatCode>
                      <c:ptCount val="3"/>
                      <c:pt idx="0">
                        <c:v>2019</c:v>
                      </c:pt>
                      <c:pt idx="1">
                        <c:v>2020</c:v>
                      </c:pt>
                      <c:pt idx="2">
                        <c:v>2021</c:v>
                      </c:pt>
                    </c:numCache>
                  </c:numRef>
                </c:cat>
                <c:val>
                  <c:numRef>
                    <c:extLst xmlns:c15="http://schemas.microsoft.com/office/drawing/2012/chart">
                      <c:ext xmlns:c15="http://schemas.microsoft.com/office/drawing/2012/chart" uri="{02D57815-91ED-43cb-92C2-25804820EDAC}">
                        <c15:formulaRef>
                          <c15:sqref>'FIRM 02'!$B$112:$D$112</c15:sqref>
                        </c15:formulaRef>
                      </c:ext>
                    </c:extLst>
                    <c:numCache>
                      <c:formatCode>0.00</c:formatCode>
                      <c:ptCount val="3"/>
                    </c:numCache>
                  </c:numRef>
                </c:val>
                <c:smooth val="0"/>
                <c:extLst xmlns:c16r2="http://schemas.microsoft.com/office/drawing/2015/06/chart" xmlns:c15="http://schemas.microsoft.com/office/drawing/2012/chart">
                  <c:ext xmlns:c16="http://schemas.microsoft.com/office/drawing/2014/chart" uri="{C3380CC4-5D6E-409C-BE32-E72D297353CC}">
                    <c16:uniqueId val="{0000000B-7D57-4D22-AACB-7F31F0A36C14}"/>
                  </c:ext>
                </c:extLst>
              </c15:ser>
            </c15:filteredLineSeries>
            <c15:filteredLineSeries>
              <c15:ser>
                <c:idx val="13"/>
                <c:order val="13"/>
                <c:tx>
                  <c:strRef>
                    <c:extLst xmlns:c15="http://schemas.microsoft.com/office/drawing/2012/chart">
                      <c:ext xmlns:c15="http://schemas.microsoft.com/office/drawing/2012/chart" uri="{02D57815-91ED-43cb-92C2-25804820EDAC}">
                        <c15:formulaRef>
                          <c15:sqref>'FIRM 02'!$A$114</c15:sqref>
                        </c15:formulaRef>
                      </c:ext>
                    </c:extLst>
                    <c:strCache>
                      <c:ptCount val="1"/>
                    </c:strCache>
                  </c:strRef>
                </c:tx>
                <c:spPr>
                  <a:ln w="34925" cap="rnd">
                    <a:solidFill>
                      <a:schemeClr val="accent2">
                        <a:lumMod val="80000"/>
                        <a:lumOff val="20000"/>
                      </a:schemeClr>
                    </a:solidFill>
                    <a:round/>
                  </a:ln>
                  <a:effectLst>
                    <a:outerShdw blurRad="57150" dist="19050" dir="5400000" algn="ctr" rotWithShape="0">
                      <a:srgbClr val="000000">
                        <a:alpha val="63000"/>
                      </a:srgbClr>
                    </a:outerShdw>
                  </a:effectLst>
                </c:spPr>
                <c:marker>
                  <c:symbol val="none"/>
                </c:marker>
                <c:cat>
                  <c:numRef>
                    <c:extLst xmlns:c15="http://schemas.microsoft.com/office/drawing/2012/chart">
                      <c:ext xmlns:c15="http://schemas.microsoft.com/office/drawing/2012/chart" uri="{02D57815-91ED-43cb-92C2-25804820EDAC}">
                        <c15:formulaRef>
                          <c15:sqref>'FIRM 02'!$B$127:$D$127</c15:sqref>
                        </c15:formulaRef>
                      </c:ext>
                    </c:extLst>
                    <c:numCache>
                      <c:formatCode>General</c:formatCode>
                      <c:ptCount val="3"/>
                      <c:pt idx="0">
                        <c:v>2019</c:v>
                      </c:pt>
                      <c:pt idx="1">
                        <c:v>2020</c:v>
                      </c:pt>
                      <c:pt idx="2">
                        <c:v>2021</c:v>
                      </c:pt>
                    </c:numCache>
                  </c:numRef>
                </c:cat>
                <c:val>
                  <c:numRef>
                    <c:extLst xmlns:c15="http://schemas.microsoft.com/office/drawing/2012/chart">
                      <c:ext xmlns:c15="http://schemas.microsoft.com/office/drawing/2012/chart" uri="{02D57815-91ED-43cb-92C2-25804820EDAC}">
                        <c15:formulaRef>
                          <c15:sqref>'FIRM 02'!$B$114:$D$114</c15:sqref>
                        </c15:formulaRef>
                      </c:ext>
                    </c:extLst>
                    <c:numCache>
                      <c:formatCode>0.00</c:formatCode>
                      <c:ptCount val="3"/>
                    </c:numCache>
                  </c:numRef>
                </c:val>
                <c:smooth val="0"/>
                <c:extLst xmlns:c16r2="http://schemas.microsoft.com/office/drawing/2015/06/chart" xmlns:c15="http://schemas.microsoft.com/office/drawing/2012/chart">
                  <c:ext xmlns:c16="http://schemas.microsoft.com/office/drawing/2014/chart" uri="{C3380CC4-5D6E-409C-BE32-E72D297353CC}">
                    <c16:uniqueId val="{0000000D-7D57-4D22-AACB-7F31F0A36C14}"/>
                  </c:ext>
                </c:extLst>
              </c15:ser>
            </c15:filteredLineSeries>
            <c15:filteredLineSeries>
              <c15:ser>
                <c:idx val="14"/>
                <c:order val="14"/>
                <c:tx>
                  <c:strRef>
                    <c:extLst xmlns:c15="http://schemas.microsoft.com/office/drawing/2012/chart">
                      <c:ext xmlns:c15="http://schemas.microsoft.com/office/drawing/2012/chart" uri="{02D57815-91ED-43cb-92C2-25804820EDAC}">
                        <c15:formulaRef>
                          <c15:sqref>'FIRM 02'!$A$115</c15:sqref>
                        </c15:formulaRef>
                      </c:ext>
                    </c:extLst>
                    <c:strCache>
                      <c:ptCount val="1"/>
                    </c:strCache>
                  </c:strRef>
                </c:tx>
                <c:spPr>
                  <a:ln w="34925" cap="rnd">
                    <a:solidFill>
                      <a:schemeClr val="accent3">
                        <a:lumMod val="80000"/>
                        <a:lumOff val="20000"/>
                      </a:schemeClr>
                    </a:solidFill>
                    <a:round/>
                  </a:ln>
                  <a:effectLst>
                    <a:outerShdw blurRad="57150" dist="19050" dir="5400000" algn="ctr" rotWithShape="0">
                      <a:srgbClr val="000000">
                        <a:alpha val="63000"/>
                      </a:srgbClr>
                    </a:outerShdw>
                  </a:effectLst>
                </c:spPr>
                <c:marker>
                  <c:symbol val="none"/>
                </c:marker>
                <c:cat>
                  <c:numRef>
                    <c:extLst xmlns:c15="http://schemas.microsoft.com/office/drawing/2012/chart">
                      <c:ext xmlns:c15="http://schemas.microsoft.com/office/drawing/2012/chart" uri="{02D57815-91ED-43cb-92C2-25804820EDAC}">
                        <c15:formulaRef>
                          <c15:sqref>'FIRM 02'!$B$127:$D$127</c15:sqref>
                        </c15:formulaRef>
                      </c:ext>
                    </c:extLst>
                    <c:numCache>
                      <c:formatCode>General</c:formatCode>
                      <c:ptCount val="3"/>
                      <c:pt idx="0">
                        <c:v>2019</c:v>
                      </c:pt>
                      <c:pt idx="1">
                        <c:v>2020</c:v>
                      </c:pt>
                      <c:pt idx="2">
                        <c:v>2021</c:v>
                      </c:pt>
                    </c:numCache>
                  </c:numRef>
                </c:cat>
                <c:val>
                  <c:numRef>
                    <c:extLst xmlns:c15="http://schemas.microsoft.com/office/drawing/2012/chart">
                      <c:ext xmlns:c15="http://schemas.microsoft.com/office/drawing/2012/chart" uri="{02D57815-91ED-43cb-92C2-25804820EDAC}">
                        <c15:formulaRef>
                          <c15:sqref>'FIRM 02'!$B$115:$D$115</c15:sqref>
                        </c15:formulaRef>
                      </c:ext>
                    </c:extLst>
                    <c:numCache>
                      <c:formatCode>0.00</c:formatCode>
                      <c:ptCount val="3"/>
                    </c:numCache>
                  </c:numRef>
                </c:val>
                <c:smooth val="0"/>
                <c:extLst xmlns:c16r2="http://schemas.microsoft.com/office/drawing/2015/06/chart" xmlns:c15="http://schemas.microsoft.com/office/drawing/2012/chart">
                  <c:ext xmlns:c16="http://schemas.microsoft.com/office/drawing/2014/chart" uri="{C3380CC4-5D6E-409C-BE32-E72D297353CC}">
                    <c16:uniqueId val="{0000000E-7D57-4D22-AACB-7F31F0A36C14}"/>
                  </c:ext>
                </c:extLst>
              </c15:ser>
            </c15:filteredLineSeries>
            <c15:filteredLineSeries>
              <c15:ser>
                <c:idx val="16"/>
                <c:order val="16"/>
                <c:tx>
                  <c:strRef>
                    <c:extLst xmlns:c15="http://schemas.microsoft.com/office/drawing/2012/chart">
                      <c:ext xmlns:c15="http://schemas.microsoft.com/office/drawing/2012/chart" uri="{02D57815-91ED-43cb-92C2-25804820EDAC}">
                        <c15:formulaRef>
                          <c15:sqref>'FIRM 02'!$A$117</c15:sqref>
                        </c15:formulaRef>
                      </c:ext>
                    </c:extLst>
                    <c:strCache>
                      <c:ptCount val="1"/>
                    </c:strCache>
                  </c:strRef>
                </c:tx>
                <c:spPr>
                  <a:ln w="34925" cap="rnd">
                    <a:solidFill>
                      <a:schemeClr val="accent5">
                        <a:lumMod val="80000"/>
                        <a:lumOff val="20000"/>
                      </a:schemeClr>
                    </a:solidFill>
                    <a:round/>
                  </a:ln>
                  <a:effectLst>
                    <a:outerShdw blurRad="57150" dist="19050" dir="5400000" algn="ctr" rotWithShape="0">
                      <a:srgbClr val="000000">
                        <a:alpha val="63000"/>
                      </a:srgbClr>
                    </a:outerShdw>
                  </a:effectLst>
                </c:spPr>
                <c:marker>
                  <c:symbol val="none"/>
                </c:marker>
                <c:cat>
                  <c:numRef>
                    <c:extLst xmlns:c15="http://schemas.microsoft.com/office/drawing/2012/chart">
                      <c:ext xmlns:c15="http://schemas.microsoft.com/office/drawing/2012/chart" uri="{02D57815-91ED-43cb-92C2-25804820EDAC}">
                        <c15:formulaRef>
                          <c15:sqref>'FIRM 02'!$B$127:$D$127</c15:sqref>
                        </c15:formulaRef>
                      </c:ext>
                    </c:extLst>
                    <c:numCache>
                      <c:formatCode>General</c:formatCode>
                      <c:ptCount val="3"/>
                      <c:pt idx="0">
                        <c:v>2019</c:v>
                      </c:pt>
                      <c:pt idx="1">
                        <c:v>2020</c:v>
                      </c:pt>
                      <c:pt idx="2">
                        <c:v>2021</c:v>
                      </c:pt>
                    </c:numCache>
                  </c:numRef>
                </c:cat>
                <c:val>
                  <c:numRef>
                    <c:extLst xmlns:c15="http://schemas.microsoft.com/office/drawing/2012/chart">
                      <c:ext xmlns:c15="http://schemas.microsoft.com/office/drawing/2012/chart" uri="{02D57815-91ED-43cb-92C2-25804820EDAC}">
                        <c15:formulaRef>
                          <c15:sqref>'FIRM 02'!$B$117:$D$117</c15:sqref>
                        </c15:formulaRef>
                      </c:ext>
                    </c:extLst>
                    <c:numCache>
                      <c:formatCode>0.00</c:formatCode>
                      <c:ptCount val="3"/>
                    </c:numCache>
                  </c:numRef>
                </c:val>
                <c:smooth val="0"/>
                <c:extLst xmlns:c16r2="http://schemas.microsoft.com/office/drawing/2015/06/chart" xmlns:c15="http://schemas.microsoft.com/office/drawing/2012/chart">
                  <c:ext xmlns:c16="http://schemas.microsoft.com/office/drawing/2014/chart" uri="{C3380CC4-5D6E-409C-BE32-E72D297353CC}">
                    <c16:uniqueId val="{00000010-7D57-4D22-AACB-7F31F0A36C14}"/>
                  </c:ext>
                </c:extLst>
              </c15:ser>
            </c15:filteredLineSeries>
            <c15:filteredLineSeries>
              <c15:ser>
                <c:idx val="17"/>
                <c:order val="17"/>
                <c:tx>
                  <c:strRef>
                    <c:extLst xmlns:c15="http://schemas.microsoft.com/office/drawing/2012/chart">
                      <c:ext xmlns:c15="http://schemas.microsoft.com/office/drawing/2012/chart" uri="{02D57815-91ED-43cb-92C2-25804820EDAC}">
                        <c15:formulaRef>
                          <c15:sqref>'FIRM 02'!$A$118</c15:sqref>
                        </c15:formulaRef>
                      </c:ext>
                    </c:extLst>
                    <c:strCache>
                      <c:ptCount val="1"/>
                    </c:strCache>
                  </c:strRef>
                </c:tx>
                <c:spPr>
                  <a:ln w="34925" cap="rnd">
                    <a:solidFill>
                      <a:schemeClr val="accent6">
                        <a:lumMod val="80000"/>
                        <a:lumOff val="20000"/>
                      </a:schemeClr>
                    </a:solidFill>
                    <a:round/>
                  </a:ln>
                  <a:effectLst>
                    <a:outerShdw blurRad="57150" dist="19050" dir="5400000" algn="ctr" rotWithShape="0">
                      <a:srgbClr val="000000">
                        <a:alpha val="63000"/>
                      </a:srgbClr>
                    </a:outerShdw>
                  </a:effectLst>
                </c:spPr>
                <c:marker>
                  <c:symbol val="none"/>
                </c:marker>
                <c:cat>
                  <c:numRef>
                    <c:extLst xmlns:c15="http://schemas.microsoft.com/office/drawing/2012/chart">
                      <c:ext xmlns:c15="http://schemas.microsoft.com/office/drawing/2012/chart" uri="{02D57815-91ED-43cb-92C2-25804820EDAC}">
                        <c15:formulaRef>
                          <c15:sqref>'FIRM 02'!$B$127:$D$127</c15:sqref>
                        </c15:formulaRef>
                      </c:ext>
                    </c:extLst>
                    <c:numCache>
                      <c:formatCode>General</c:formatCode>
                      <c:ptCount val="3"/>
                      <c:pt idx="0">
                        <c:v>2019</c:v>
                      </c:pt>
                      <c:pt idx="1">
                        <c:v>2020</c:v>
                      </c:pt>
                      <c:pt idx="2">
                        <c:v>2021</c:v>
                      </c:pt>
                    </c:numCache>
                  </c:numRef>
                </c:cat>
                <c:val>
                  <c:numRef>
                    <c:extLst xmlns:c15="http://schemas.microsoft.com/office/drawing/2012/chart">
                      <c:ext xmlns:c15="http://schemas.microsoft.com/office/drawing/2012/chart" uri="{02D57815-91ED-43cb-92C2-25804820EDAC}">
                        <c15:formulaRef>
                          <c15:sqref>'FIRM 02'!$B$118:$D$118</c15:sqref>
                        </c15:formulaRef>
                      </c:ext>
                    </c:extLst>
                    <c:numCache>
                      <c:formatCode>0.00</c:formatCode>
                      <c:ptCount val="3"/>
                    </c:numCache>
                  </c:numRef>
                </c:val>
                <c:smooth val="0"/>
                <c:extLst xmlns:c16r2="http://schemas.microsoft.com/office/drawing/2015/06/chart" xmlns:c15="http://schemas.microsoft.com/office/drawing/2012/chart">
                  <c:ext xmlns:c16="http://schemas.microsoft.com/office/drawing/2014/chart" uri="{C3380CC4-5D6E-409C-BE32-E72D297353CC}">
                    <c16:uniqueId val="{00000011-7D57-4D22-AACB-7F31F0A36C14}"/>
                  </c:ext>
                </c:extLst>
              </c15:ser>
            </c15:filteredLineSeries>
            <c15:filteredLineSeries>
              <c15:ser>
                <c:idx val="19"/>
                <c:order val="19"/>
                <c:tx>
                  <c:strRef>
                    <c:extLst xmlns:c15="http://schemas.microsoft.com/office/drawing/2012/chart">
                      <c:ext xmlns:c15="http://schemas.microsoft.com/office/drawing/2012/chart" uri="{02D57815-91ED-43cb-92C2-25804820EDAC}">
                        <c15:formulaRef>
                          <c15:sqref>'FIRM 02'!$A$120</c15:sqref>
                        </c15:formulaRef>
                      </c:ext>
                    </c:extLst>
                    <c:strCache>
                      <c:ptCount val="1"/>
                    </c:strCache>
                  </c:strRef>
                </c:tx>
                <c:spPr>
                  <a:ln w="34925" cap="rnd">
                    <a:solidFill>
                      <a:schemeClr val="accent2">
                        <a:lumMod val="80000"/>
                      </a:schemeClr>
                    </a:solidFill>
                    <a:round/>
                  </a:ln>
                  <a:effectLst>
                    <a:outerShdw blurRad="57150" dist="19050" dir="5400000" algn="ctr" rotWithShape="0">
                      <a:srgbClr val="000000">
                        <a:alpha val="63000"/>
                      </a:srgbClr>
                    </a:outerShdw>
                  </a:effectLst>
                </c:spPr>
                <c:marker>
                  <c:symbol val="none"/>
                </c:marker>
                <c:cat>
                  <c:numRef>
                    <c:extLst xmlns:c15="http://schemas.microsoft.com/office/drawing/2012/chart">
                      <c:ext xmlns:c15="http://schemas.microsoft.com/office/drawing/2012/chart" uri="{02D57815-91ED-43cb-92C2-25804820EDAC}">
                        <c15:formulaRef>
                          <c15:sqref>'FIRM 02'!$B$127:$D$127</c15:sqref>
                        </c15:formulaRef>
                      </c:ext>
                    </c:extLst>
                    <c:numCache>
                      <c:formatCode>General</c:formatCode>
                      <c:ptCount val="3"/>
                      <c:pt idx="0">
                        <c:v>2019</c:v>
                      </c:pt>
                      <c:pt idx="1">
                        <c:v>2020</c:v>
                      </c:pt>
                      <c:pt idx="2">
                        <c:v>2021</c:v>
                      </c:pt>
                    </c:numCache>
                  </c:numRef>
                </c:cat>
                <c:val>
                  <c:numRef>
                    <c:extLst xmlns:c15="http://schemas.microsoft.com/office/drawing/2012/chart">
                      <c:ext xmlns:c15="http://schemas.microsoft.com/office/drawing/2012/chart" uri="{02D57815-91ED-43cb-92C2-25804820EDAC}">
                        <c15:formulaRef>
                          <c15:sqref>'FIRM 02'!$B$120:$D$120</c15:sqref>
                        </c15:formulaRef>
                      </c:ext>
                    </c:extLst>
                    <c:numCache>
                      <c:formatCode>0.00</c:formatCode>
                      <c:ptCount val="3"/>
                    </c:numCache>
                  </c:numRef>
                </c:val>
                <c:smooth val="0"/>
                <c:extLst xmlns:c16r2="http://schemas.microsoft.com/office/drawing/2015/06/chart" xmlns:c15="http://schemas.microsoft.com/office/drawing/2012/chart">
                  <c:ext xmlns:c16="http://schemas.microsoft.com/office/drawing/2014/chart" uri="{C3380CC4-5D6E-409C-BE32-E72D297353CC}">
                    <c16:uniqueId val="{00000013-7D57-4D22-AACB-7F31F0A36C14}"/>
                  </c:ext>
                </c:extLst>
              </c15:ser>
            </c15:filteredLineSeries>
            <c15:filteredLineSeries>
              <c15:ser>
                <c:idx val="20"/>
                <c:order val="20"/>
                <c:tx>
                  <c:strRef>
                    <c:extLst xmlns:c15="http://schemas.microsoft.com/office/drawing/2012/chart">
                      <c:ext xmlns:c15="http://schemas.microsoft.com/office/drawing/2012/chart" uri="{02D57815-91ED-43cb-92C2-25804820EDAC}">
                        <c15:formulaRef>
                          <c15:sqref>'FIRM 02'!$A$121</c15:sqref>
                        </c15:formulaRef>
                      </c:ext>
                    </c:extLst>
                    <c:strCache>
                      <c:ptCount val="1"/>
                    </c:strCache>
                  </c:strRef>
                </c:tx>
                <c:spPr>
                  <a:ln w="34925" cap="rnd">
                    <a:solidFill>
                      <a:schemeClr val="accent3">
                        <a:lumMod val="80000"/>
                      </a:schemeClr>
                    </a:solidFill>
                    <a:round/>
                  </a:ln>
                  <a:effectLst>
                    <a:outerShdw blurRad="57150" dist="19050" dir="5400000" algn="ctr" rotWithShape="0">
                      <a:srgbClr val="000000">
                        <a:alpha val="63000"/>
                      </a:srgbClr>
                    </a:outerShdw>
                  </a:effectLst>
                </c:spPr>
                <c:marker>
                  <c:symbol val="none"/>
                </c:marker>
                <c:cat>
                  <c:numRef>
                    <c:extLst xmlns:c15="http://schemas.microsoft.com/office/drawing/2012/chart">
                      <c:ext xmlns:c15="http://schemas.microsoft.com/office/drawing/2012/chart" uri="{02D57815-91ED-43cb-92C2-25804820EDAC}">
                        <c15:formulaRef>
                          <c15:sqref>'FIRM 02'!$B$127:$D$127</c15:sqref>
                        </c15:formulaRef>
                      </c:ext>
                    </c:extLst>
                    <c:numCache>
                      <c:formatCode>General</c:formatCode>
                      <c:ptCount val="3"/>
                      <c:pt idx="0">
                        <c:v>2019</c:v>
                      </c:pt>
                      <c:pt idx="1">
                        <c:v>2020</c:v>
                      </c:pt>
                      <c:pt idx="2">
                        <c:v>2021</c:v>
                      </c:pt>
                    </c:numCache>
                  </c:numRef>
                </c:cat>
                <c:val>
                  <c:numRef>
                    <c:extLst xmlns:c15="http://schemas.microsoft.com/office/drawing/2012/chart">
                      <c:ext xmlns:c15="http://schemas.microsoft.com/office/drawing/2012/chart" uri="{02D57815-91ED-43cb-92C2-25804820EDAC}">
                        <c15:formulaRef>
                          <c15:sqref>'FIRM 02'!$B$121:$D$121</c15:sqref>
                        </c15:formulaRef>
                      </c:ext>
                    </c:extLst>
                    <c:numCache>
                      <c:formatCode>0.00</c:formatCode>
                      <c:ptCount val="3"/>
                    </c:numCache>
                  </c:numRef>
                </c:val>
                <c:smooth val="0"/>
                <c:extLst xmlns:c16r2="http://schemas.microsoft.com/office/drawing/2015/06/chart" xmlns:c15="http://schemas.microsoft.com/office/drawing/2012/chart">
                  <c:ext xmlns:c16="http://schemas.microsoft.com/office/drawing/2014/chart" uri="{C3380CC4-5D6E-409C-BE32-E72D297353CC}">
                    <c16:uniqueId val="{00000014-7D57-4D22-AACB-7F31F0A36C14}"/>
                  </c:ext>
                </c:extLst>
              </c15:ser>
            </c15:filteredLineSeries>
            <c15:filteredLineSeries>
              <c15:ser>
                <c:idx val="21"/>
                <c:order val="21"/>
                <c:tx>
                  <c:strRef>
                    <c:extLst xmlns:c15="http://schemas.microsoft.com/office/drawing/2012/chart">
                      <c:ext xmlns:c15="http://schemas.microsoft.com/office/drawing/2012/chart" uri="{02D57815-91ED-43cb-92C2-25804820EDAC}">
                        <c15:formulaRef>
                          <c15:sqref>'FIRM 02'!$A$122</c15:sqref>
                        </c15:formulaRef>
                      </c:ext>
                    </c:extLst>
                    <c:strCache>
                      <c:ptCount val="1"/>
                    </c:strCache>
                  </c:strRef>
                </c:tx>
                <c:spPr>
                  <a:ln w="34925" cap="rnd">
                    <a:solidFill>
                      <a:schemeClr val="accent4">
                        <a:lumMod val="80000"/>
                      </a:schemeClr>
                    </a:solidFill>
                    <a:round/>
                  </a:ln>
                  <a:effectLst>
                    <a:outerShdw blurRad="57150" dist="19050" dir="5400000" algn="ctr" rotWithShape="0">
                      <a:srgbClr val="000000">
                        <a:alpha val="63000"/>
                      </a:srgbClr>
                    </a:outerShdw>
                  </a:effectLst>
                </c:spPr>
                <c:marker>
                  <c:symbol val="none"/>
                </c:marker>
                <c:cat>
                  <c:numRef>
                    <c:extLst xmlns:c15="http://schemas.microsoft.com/office/drawing/2012/chart">
                      <c:ext xmlns:c15="http://schemas.microsoft.com/office/drawing/2012/chart" uri="{02D57815-91ED-43cb-92C2-25804820EDAC}">
                        <c15:formulaRef>
                          <c15:sqref>'FIRM 02'!$B$127:$D$127</c15:sqref>
                        </c15:formulaRef>
                      </c:ext>
                    </c:extLst>
                    <c:numCache>
                      <c:formatCode>General</c:formatCode>
                      <c:ptCount val="3"/>
                      <c:pt idx="0">
                        <c:v>2019</c:v>
                      </c:pt>
                      <c:pt idx="1">
                        <c:v>2020</c:v>
                      </c:pt>
                      <c:pt idx="2">
                        <c:v>2021</c:v>
                      </c:pt>
                    </c:numCache>
                  </c:numRef>
                </c:cat>
                <c:val>
                  <c:numRef>
                    <c:extLst xmlns:c15="http://schemas.microsoft.com/office/drawing/2012/chart">
                      <c:ext xmlns:c15="http://schemas.microsoft.com/office/drawing/2012/chart" uri="{02D57815-91ED-43cb-92C2-25804820EDAC}">
                        <c15:formulaRef>
                          <c15:sqref>'FIRM 02'!$B$122:$D$122</c15:sqref>
                        </c15:formulaRef>
                      </c:ext>
                    </c:extLst>
                    <c:numCache>
                      <c:formatCode>0.00</c:formatCode>
                      <c:ptCount val="3"/>
                    </c:numCache>
                  </c:numRef>
                </c:val>
                <c:smooth val="0"/>
                <c:extLst xmlns:c16r2="http://schemas.microsoft.com/office/drawing/2015/06/chart" xmlns:c15="http://schemas.microsoft.com/office/drawing/2012/chart">
                  <c:ext xmlns:c16="http://schemas.microsoft.com/office/drawing/2014/chart" uri="{C3380CC4-5D6E-409C-BE32-E72D297353CC}">
                    <c16:uniqueId val="{00000015-7D57-4D22-AACB-7F31F0A36C14}"/>
                  </c:ext>
                </c:extLst>
              </c15:ser>
            </c15:filteredLineSeries>
          </c:ext>
        </c:extLst>
      </c:lineChart>
      <c:catAx>
        <c:axId val="327327080"/>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27326296"/>
        <c:crosses val="autoZero"/>
        <c:auto val="1"/>
        <c:lblAlgn val="ctr"/>
        <c:lblOffset val="100"/>
        <c:noMultiLvlLbl val="0"/>
      </c:catAx>
      <c:valAx>
        <c:axId val="327326296"/>
        <c:scaling>
          <c:orientation val="minMax"/>
        </c:scaling>
        <c:delete val="0"/>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273270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DEBT MANAGEMENT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lineChart>
        <c:grouping val="standard"/>
        <c:varyColors val="0"/>
        <c:ser>
          <c:idx val="0"/>
          <c:order val="0"/>
          <c:tx>
            <c:strRef>
              <c:f>'FIRM 02'!$A$94</c:f>
              <c:strCache>
                <c:ptCount val="1"/>
                <c:pt idx="0">
                  <c:v>Total Debt to Total Capital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numRef>
              <c:f>'FIRM 02'!$B$93:$D$93</c:f>
              <c:numCache>
                <c:formatCode>General</c:formatCode>
                <c:ptCount val="3"/>
                <c:pt idx="0">
                  <c:v>2019</c:v>
                </c:pt>
                <c:pt idx="1">
                  <c:v>2020</c:v>
                </c:pt>
                <c:pt idx="2">
                  <c:v>2021</c:v>
                </c:pt>
              </c:numCache>
            </c:numRef>
          </c:cat>
          <c:val>
            <c:numRef>
              <c:f>'FIRM 02'!$B$94:$D$94</c:f>
              <c:numCache>
                <c:formatCode>0.00</c:formatCode>
                <c:ptCount val="3"/>
                <c:pt idx="0">
                  <c:v>0.12541118062914627</c:v>
                </c:pt>
                <c:pt idx="1">
                  <c:v>1.9742481915684354E-2</c:v>
                </c:pt>
                <c:pt idx="2">
                  <c:v>1.2161063860626859E-2</c:v>
                </c:pt>
              </c:numCache>
            </c:numRef>
          </c:val>
          <c:smooth val="0"/>
          <c:extLst xmlns:c16r2="http://schemas.microsoft.com/office/drawing/2015/06/chart">
            <c:ext xmlns:c16="http://schemas.microsoft.com/office/drawing/2014/chart" uri="{C3380CC4-5D6E-409C-BE32-E72D297353CC}">
              <c16:uniqueId val="{00000000-C5E6-4EF2-A42C-D5243435DEDC}"/>
            </c:ext>
          </c:extLst>
        </c:ser>
        <c:ser>
          <c:idx val="3"/>
          <c:order val="3"/>
          <c:tx>
            <c:strRef>
              <c:f>'FIRM 02'!$A$97</c:f>
              <c:strCache>
                <c:ptCount val="1"/>
                <c:pt idx="0">
                  <c:v>Time Interest Earned</c:v>
                </c:pt>
              </c:strCache>
            </c:strRef>
          </c:tx>
          <c:spPr>
            <a:ln w="34925" cap="rnd">
              <a:solidFill>
                <a:schemeClr val="accent4"/>
              </a:solidFill>
              <a:round/>
            </a:ln>
            <a:effectLst>
              <a:outerShdw blurRad="57150" dist="19050" dir="5400000" algn="ctr" rotWithShape="0">
                <a:srgbClr val="000000">
                  <a:alpha val="63000"/>
                </a:srgbClr>
              </a:outerShd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numRef>
              <c:f>'FIRM 02'!$B$93:$D$93</c:f>
              <c:numCache>
                <c:formatCode>General</c:formatCode>
                <c:ptCount val="3"/>
                <c:pt idx="0">
                  <c:v>2019</c:v>
                </c:pt>
                <c:pt idx="1">
                  <c:v>2020</c:v>
                </c:pt>
                <c:pt idx="2">
                  <c:v>2021</c:v>
                </c:pt>
              </c:numCache>
            </c:numRef>
          </c:cat>
          <c:val>
            <c:numRef>
              <c:f>'FIRM 02'!$B$97:$D$97</c:f>
              <c:numCache>
                <c:formatCode>0.00</c:formatCode>
                <c:ptCount val="3"/>
                <c:pt idx="0">
                  <c:v>4.3843142274188569</c:v>
                </c:pt>
                <c:pt idx="1">
                  <c:v>14.223953796239771</c:v>
                </c:pt>
                <c:pt idx="2">
                  <c:v>477.32282385195339</c:v>
                </c:pt>
              </c:numCache>
            </c:numRef>
          </c:val>
          <c:smooth val="0"/>
          <c:extLst xmlns:c16r2="http://schemas.microsoft.com/office/drawing/2015/06/chart">
            <c:ext xmlns:c16="http://schemas.microsoft.com/office/drawing/2014/chart" uri="{C3380CC4-5D6E-409C-BE32-E72D297353CC}">
              <c16:uniqueId val="{00000003-C5E6-4EF2-A42C-D5243435DEDC}"/>
            </c:ext>
          </c:extLst>
        </c:ser>
        <c:dLbls>
          <c:dLblPos val="ctr"/>
          <c:showLegendKey val="0"/>
          <c:showVal val="1"/>
          <c:showCatName val="0"/>
          <c:showSerName val="0"/>
          <c:showPercent val="0"/>
          <c:showBubbleSize val="0"/>
        </c:dLbls>
        <c:smooth val="0"/>
        <c:axId val="327329432"/>
        <c:axId val="327328648"/>
        <c:extLst>
          <c:ext xmlns:c15="http://schemas.microsoft.com/office/drawing/2012/chart" uri="{02D57815-91ED-43cb-92C2-25804820EDAC}">
            <c15:filteredLineSeries>
              <c15:ser>
                <c:idx val="1"/>
                <c:order val="1"/>
                <c:tx>
                  <c:strRef>
                    <c:extLst>
                      <c:ext uri="{02D57815-91ED-43cb-92C2-25804820EDAC}">
                        <c15:formulaRef>
                          <c15:sqref>'FIRM 02'!$A$95</c15:sqref>
                        </c15:formulaRef>
                      </c:ext>
                    </c:extLst>
                    <c:strCache>
                      <c:ptCount val="1"/>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xmlns:c16r2="http://schemas.microsoft.com/office/drawing/2015/06/chart">
                    <c:ext uri="{CE6537A1-D6FC-4f65-9D91-7224C49458BB}">
                      <c15:showLeaderLines val="1"/>
                      <c15:leaderLines>
                        <c:spPr>
                          <a:ln w="9525">
                            <a:solidFill>
                              <a:schemeClr val="lt1">
                                <a:lumMod val="95000"/>
                                <a:alpha val="54000"/>
                              </a:schemeClr>
                            </a:solidFill>
                          </a:ln>
                          <a:effectLst/>
                        </c:spPr>
                      </c15:leaderLines>
                    </c:ext>
                  </c:extLst>
                </c:dLbls>
                <c:cat>
                  <c:numRef>
                    <c:extLst>
                      <c:ext uri="{02D57815-91ED-43cb-92C2-25804820EDAC}">
                        <c15:formulaRef>
                          <c15:sqref>'FIRM 02'!$B$93:$D$93</c15:sqref>
                        </c15:formulaRef>
                      </c:ext>
                    </c:extLst>
                    <c:numCache>
                      <c:formatCode>General</c:formatCode>
                      <c:ptCount val="3"/>
                      <c:pt idx="0">
                        <c:v>2019</c:v>
                      </c:pt>
                      <c:pt idx="1">
                        <c:v>2020</c:v>
                      </c:pt>
                      <c:pt idx="2">
                        <c:v>2021</c:v>
                      </c:pt>
                    </c:numCache>
                  </c:numRef>
                </c:cat>
                <c:val>
                  <c:numRef>
                    <c:extLst>
                      <c:ext uri="{02D57815-91ED-43cb-92C2-25804820EDAC}">
                        <c15:formulaRef>
                          <c15:sqref>'FIRM 02'!$B$95:$D$95</c15:sqref>
                        </c15:formulaRef>
                      </c:ext>
                    </c:extLst>
                    <c:numCache>
                      <c:formatCode>0.00</c:formatCode>
                      <c:ptCount val="3"/>
                    </c:numCache>
                  </c:numRef>
                </c:val>
                <c:smooth val="0"/>
                <c:extLst xmlns:c16r2="http://schemas.microsoft.com/office/drawing/2015/06/chart">
                  <c:ext xmlns:c16="http://schemas.microsoft.com/office/drawing/2014/chart" uri="{C3380CC4-5D6E-409C-BE32-E72D297353CC}">
                    <c16:uniqueId val="{00000001-C5E6-4EF2-A42C-D5243435DEDC}"/>
                  </c:ext>
                </c:extLst>
              </c15:ser>
            </c15:filteredLineSeries>
            <c15:filteredLineSeries>
              <c15:ser>
                <c:idx val="2"/>
                <c:order val="2"/>
                <c:tx>
                  <c:strRef>
                    <c:extLst xmlns:c15="http://schemas.microsoft.com/office/drawing/2012/chart">
                      <c:ext xmlns:c15="http://schemas.microsoft.com/office/drawing/2012/chart" uri="{02D57815-91ED-43cb-92C2-25804820EDAC}">
                        <c15:formulaRef>
                          <c15:sqref>'FIRM 02'!$A$96</c15:sqref>
                        </c15:formulaRef>
                      </c:ext>
                    </c:extLst>
                    <c:strCache>
                      <c:ptCount val="1"/>
                    </c:strCache>
                  </c:strRef>
                </c:tx>
                <c:spPr>
                  <a:ln w="34925" cap="rnd">
                    <a:solidFill>
                      <a:schemeClr val="accent3"/>
                    </a:solidFill>
                    <a:round/>
                  </a:ln>
                  <a:effectLst>
                    <a:outerShdw blurRad="57150" dist="19050" dir="5400000" algn="ctr" rotWithShape="0">
                      <a:srgbClr val="000000">
                        <a:alpha val="63000"/>
                      </a:srgbClr>
                    </a:outerShd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xmlns:c16r2="http://schemas.microsoft.com/office/drawing/2015/06/chart" xmlns:c15="http://schemas.microsoft.com/office/drawing/2012/char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numRef>
                    <c:extLst xmlns:c15="http://schemas.microsoft.com/office/drawing/2012/chart">
                      <c:ext xmlns:c15="http://schemas.microsoft.com/office/drawing/2012/chart" uri="{02D57815-91ED-43cb-92C2-25804820EDAC}">
                        <c15:formulaRef>
                          <c15:sqref>'FIRM 02'!$B$93:$D$93</c15:sqref>
                        </c15:formulaRef>
                      </c:ext>
                    </c:extLst>
                    <c:numCache>
                      <c:formatCode>General</c:formatCode>
                      <c:ptCount val="3"/>
                      <c:pt idx="0">
                        <c:v>2019</c:v>
                      </c:pt>
                      <c:pt idx="1">
                        <c:v>2020</c:v>
                      </c:pt>
                      <c:pt idx="2">
                        <c:v>2021</c:v>
                      </c:pt>
                    </c:numCache>
                  </c:numRef>
                </c:cat>
                <c:val>
                  <c:numRef>
                    <c:extLst xmlns:c15="http://schemas.microsoft.com/office/drawing/2012/chart">
                      <c:ext xmlns:c15="http://schemas.microsoft.com/office/drawing/2012/chart" uri="{02D57815-91ED-43cb-92C2-25804820EDAC}">
                        <c15:formulaRef>
                          <c15:sqref>'FIRM 02'!$B$96:$D$96</c15:sqref>
                        </c15:formulaRef>
                      </c:ext>
                    </c:extLst>
                    <c:numCache>
                      <c:formatCode>0.00</c:formatCode>
                      <c:ptCount val="3"/>
                    </c:numCache>
                  </c:numRef>
                </c:val>
                <c:smooth val="0"/>
                <c:extLst xmlns:c16r2="http://schemas.microsoft.com/office/drawing/2015/06/chart" xmlns:c15="http://schemas.microsoft.com/office/drawing/2012/chart">
                  <c:ext xmlns:c16="http://schemas.microsoft.com/office/drawing/2014/chart" uri="{C3380CC4-5D6E-409C-BE32-E72D297353CC}">
                    <c16:uniqueId val="{00000002-C5E6-4EF2-A42C-D5243435DEDC}"/>
                  </c:ext>
                </c:extLst>
              </c15:ser>
            </c15:filteredLineSeries>
          </c:ext>
        </c:extLst>
      </c:lineChart>
      <c:catAx>
        <c:axId val="327329432"/>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27328648"/>
        <c:crosses val="autoZero"/>
        <c:auto val="1"/>
        <c:lblAlgn val="ctr"/>
        <c:lblOffset val="100"/>
        <c:noMultiLvlLbl val="0"/>
      </c:catAx>
      <c:valAx>
        <c:axId val="327328648"/>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27329432"/>
        <c:crosses val="autoZero"/>
        <c:crossBetween val="between"/>
      </c:valAx>
      <c:spPr>
        <a:noFill/>
        <a:ln>
          <a:noFill/>
        </a:ln>
        <a:effectLst/>
      </c:spPr>
    </c:plotArea>
    <c:legend>
      <c:legendPos val="b"/>
      <c:layout>
        <c:manualLayout>
          <c:xMode val="edge"/>
          <c:yMode val="edge"/>
          <c:x val="8.6907261592300958E-2"/>
          <c:y val="0.62647424295843612"/>
          <c:w val="0.82193535018648989"/>
          <c:h val="0.335683472401770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4.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5.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6.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7.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8.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9.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0.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1.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2.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3.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4.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5.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6.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7.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8.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9.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0.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1.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3.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4.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5.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6.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7.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8.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9.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0.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4.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5.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7.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8.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9.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0.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4.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5.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7.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8.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9.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0.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1.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2.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3.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4.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5.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3" Type="http://schemas.openxmlformats.org/officeDocument/2006/relationships/chart" Target="../charts/chart43.xml"/><Relationship Id="rId2" Type="http://schemas.openxmlformats.org/officeDocument/2006/relationships/chart" Target="../charts/chart42.xml"/><Relationship Id="rId1" Type="http://schemas.openxmlformats.org/officeDocument/2006/relationships/chart" Target="../charts/chart41.xml"/><Relationship Id="rId5" Type="http://schemas.openxmlformats.org/officeDocument/2006/relationships/chart" Target="../charts/chart45.xml"/><Relationship Id="rId4" Type="http://schemas.openxmlformats.org/officeDocument/2006/relationships/chart" Target="../charts/chart44.xml"/></Relationships>
</file>

<file path=xl/drawings/_rels/drawing11.xml.rels><?xml version="1.0" encoding="UTF-8" standalone="yes"?>
<Relationships xmlns="http://schemas.openxmlformats.org/package/2006/relationships"><Relationship Id="rId3" Type="http://schemas.openxmlformats.org/officeDocument/2006/relationships/chart" Target="../charts/chart48.xml"/><Relationship Id="rId2" Type="http://schemas.openxmlformats.org/officeDocument/2006/relationships/chart" Target="../charts/chart47.xml"/><Relationship Id="rId1" Type="http://schemas.openxmlformats.org/officeDocument/2006/relationships/chart" Target="../charts/chart46.xml"/><Relationship Id="rId5" Type="http://schemas.openxmlformats.org/officeDocument/2006/relationships/chart" Target="../charts/chart50.xml"/><Relationship Id="rId4" Type="http://schemas.openxmlformats.org/officeDocument/2006/relationships/chart" Target="../charts/chart49.xml"/></Relationships>
</file>

<file path=xl/drawings/_rels/drawing12.xml.rels><?xml version="1.0" encoding="UTF-8" standalone="yes"?>
<Relationships xmlns="http://schemas.openxmlformats.org/package/2006/relationships"><Relationship Id="rId3" Type="http://schemas.openxmlformats.org/officeDocument/2006/relationships/chart" Target="../charts/chart53.xml"/><Relationship Id="rId2" Type="http://schemas.openxmlformats.org/officeDocument/2006/relationships/chart" Target="../charts/chart52.xml"/><Relationship Id="rId1" Type="http://schemas.openxmlformats.org/officeDocument/2006/relationships/chart" Target="../charts/chart51.xml"/><Relationship Id="rId5" Type="http://schemas.openxmlformats.org/officeDocument/2006/relationships/chart" Target="../charts/chart55.xml"/><Relationship Id="rId4" Type="http://schemas.openxmlformats.org/officeDocument/2006/relationships/chart" Target="../charts/chart54.xml"/></Relationships>
</file>

<file path=xl/drawings/_rels/drawing13.xml.rels><?xml version="1.0" encoding="UTF-8" standalone="yes"?>
<Relationships xmlns="http://schemas.openxmlformats.org/package/2006/relationships"><Relationship Id="rId3" Type="http://schemas.openxmlformats.org/officeDocument/2006/relationships/chart" Target="../charts/chart58.xml"/><Relationship Id="rId2" Type="http://schemas.openxmlformats.org/officeDocument/2006/relationships/chart" Target="../charts/chart57.xml"/><Relationship Id="rId1" Type="http://schemas.openxmlformats.org/officeDocument/2006/relationships/chart" Target="../charts/chart56.xml"/><Relationship Id="rId5" Type="http://schemas.openxmlformats.org/officeDocument/2006/relationships/chart" Target="../charts/chart60.xml"/><Relationship Id="rId4" Type="http://schemas.openxmlformats.org/officeDocument/2006/relationships/chart" Target="../charts/chart59.xml"/></Relationships>
</file>

<file path=xl/drawings/_rels/drawing14.xml.rels><?xml version="1.0" encoding="UTF-8" standalone="yes"?>
<Relationships xmlns="http://schemas.openxmlformats.org/package/2006/relationships"><Relationship Id="rId3" Type="http://schemas.openxmlformats.org/officeDocument/2006/relationships/chart" Target="../charts/chart63.xml"/><Relationship Id="rId2" Type="http://schemas.openxmlformats.org/officeDocument/2006/relationships/chart" Target="../charts/chart62.xml"/><Relationship Id="rId1" Type="http://schemas.openxmlformats.org/officeDocument/2006/relationships/chart" Target="../charts/chart61.xml"/><Relationship Id="rId5" Type="http://schemas.openxmlformats.org/officeDocument/2006/relationships/chart" Target="../charts/chart65.xml"/><Relationship Id="rId4" Type="http://schemas.openxmlformats.org/officeDocument/2006/relationships/chart" Target="../charts/chart6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3.xml"/><Relationship Id="rId2" Type="http://schemas.openxmlformats.org/officeDocument/2006/relationships/chart" Target="../charts/chart12.xml"/><Relationship Id="rId1" Type="http://schemas.openxmlformats.org/officeDocument/2006/relationships/chart" Target="../charts/chart11.xml"/><Relationship Id="rId5" Type="http://schemas.openxmlformats.org/officeDocument/2006/relationships/chart" Target="../charts/chart15.xml"/><Relationship Id="rId4" Type="http://schemas.openxmlformats.org/officeDocument/2006/relationships/chart" Target="../charts/chart1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18.xml"/><Relationship Id="rId2" Type="http://schemas.openxmlformats.org/officeDocument/2006/relationships/chart" Target="../charts/chart17.xml"/><Relationship Id="rId1" Type="http://schemas.openxmlformats.org/officeDocument/2006/relationships/chart" Target="../charts/chart16.xml"/><Relationship Id="rId5" Type="http://schemas.openxmlformats.org/officeDocument/2006/relationships/chart" Target="../charts/chart20.xml"/><Relationship Id="rId4" Type="http://schemas.openxmlformats.org/officeDocument/2006/relationships/chart" Target="../charts/chart19.xml"/></Relationships>
</file>

<file path=xl/drawings/_rels/drawing6.xml.rels><?xml version="1.0" encoding="UTF-8" standalone="yes"?>
<Relationships xmlns="http://schemas.openxmlformats.org/package/2006/relationships"><Relationship Id="rId3" Type="http://schemas.openxmlformats.org/officeDocument/2006/relationships/chart" Target="../charts/chart23.xml"/><Relationship Id="rId2" Type="http://schemas.openxmlformats.org/officeDocument/2006/relationships/chart" Target="../charts/chart22.xml"/><Relationship Id="rId1" Type="http://schemas.openxmlformats.org/officeDocument/2006/relationships/chart" Target="../charts/chart21.xml"/><Relationship Id="rId5" Type="http://schemas.openxmlformats.org/officeDocument/2006/relationships/chart" Target="../charts/chart25.xml"/><Relationship Id="rId4" Type="http://schemas.openxmlformats.org/officeDocument/2006/relationships/chart" Target="../charts/chart24.xml"/></Relationships>
</file>

<file path=xl/drawings/_rels/drawing7.xml.rels><?xml version="1.0" encoding="UTF-8" standalone="yes"?>
<Relationships xmlns="http://schemas.openxmlformats.org/package/2006/relationships"><Relationship Id="rId3" Type="http://schemas.openxmlformats.org/officeDocument/2006/relationships/chart" Target="../charts/chart28.xml"/><Relationship Id="rId2" Type="http://schemas.openxmlformats.org/officeDocument/2006/relationships/chart" Target="../charts/chart27.xml"/><Relationship Id="rId1" Type="http://schemas.openxmlformats.org/officeDocument/2006/relationships/chart" Target="../charts/chart26.xml"/><Relationship Id="rId5" Type="http://schemas.openxmlformats.org/officeDocument/2006/relationships/chart" Target="../charts/chart30.xml"/><Relationship Id="rId4" Type="http://schemas.openxmlformats.org/officeDocument/2006/relationships/chart" Target="../charts/chart29.xml"/></Relationships>
</file>

<file path=xl/drawings/_rels/drawing8.xml.rels><?xml version="1.0" encoding="UTF-8" standalone="yes"?>
<Relationships xmlns="http://schemas.openxmlformats.org/package/2006/relationships"><Relationship Id="rId3" Type="http://schemas.openxmlformats.org/officeDocument/2006/relationships/chart" Target="../charts/chart33.xml"/><Relationship Id="rId2" Type="http://schemas.openxmlformats.org/officeDocument/2006/relationships/chart" Target="../charts/chart32.xml"/><Relationship Id="rId1" Type="http://schemas.openxmlformats.org/officeDocument/2006/relationships/chart" Target="../charts/chart31.xml"/><Relationship Id="rId5" Type="http://schemas.openxmlformats.org/officeDocument/2006/relationships/chart" Target="../charts/chart35.xml"/><Relationship Id="rId4" Type="http://schemas.openxmlformats.org/officeDocument/2006/relationships/chart" Target="../charts/chart34.xml"/></Relationships>
</file>

<file path=xl/drawings/_rels/drawing9.xml.rels><?xml version="1.0" encoding="UTF-8" standalone="yes"?>
<Relationships xmlns="http://schemas.openxmlformats.org/package/2006/relationships"><Relationship Id="rId3" Type="http://schemas.openxmlformats.org/officeDocument/2006/relationships/chart" Target="../charts/chart38.xml"/><Relationship Id="rId2" Type="http://schemas.openxmlformats.org/officeDocument/2006/relationships/chart" Target="../charts/chart37.xml"/><Relationship Id="rId1" Type="http://schemas.openxmlformats.org/officeDocument/2006/relationships/chart" Target="../charts/chart36.xml"/><Relationship Id="rId5" Type="http://schemas.openxmlformats.org/officeDocument/2006/relationships/chart" Target="../charts/chart40.xml"/><Relationship Id="rId4" Type="http://schemas.openxmlformats.org/officeDocument/2006/relationships/chart" Target="../charts/chart39.xml"/></Relationships>
</file>

<file path=xl/drawings/drawing1.xml><?xml version="1.0" encoding="utf-8"?>
<xdr:wsDr xmlns:xdr="http://schemas.openxmlformats.org/drawingml/2006/spreadsheetDrawing" xmlns:a="http://schemas.openxmlformats.org/drawingml/2006/main">
  <xdr:twoCellAnchor>
    <xdr:from>
      <xdr:col>2</xdr:col>
      <xdr:colOff>485775</xdr:colOff>
      <xdr:row>3</xdr:row>
      <xdr:rowOff>85725</xdr:rowOff>
    </xdr:from>
    <xdr:to>
      <xdr:col>6</xdr:col>
      <xdr:colOff>247650</xdr:colOff>
      <xdr:row>5</xdr:row>
      <xdr:rowOff>180975</xdr:rowOff>
    </xdr:to>
    <xdr:pic>
      <xdr:nvPicPr>
        <xdr:cNvPr id="2" name="Picture 2" descr="823467-szabistfb-1421524079"/>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04975" y="657225"/>
          <a:ext cx="2200275" cy="476250"/>
        </a:xfrm>
        <a:prstGeom prst="roundRect">
          <a:avLst>
            <a:gd name="adj" fmla="val 4167"/>
          </a:avLst>
        </a:prstGeom>
        <a:solidFill>
          <a:srgbClr val="FFFFFF"/>
        </a:solidFill>
        <a:ln w="76200" cap="sq">
          <a:solidFill>
            <a:srgbClr val="EAEAEA"/>
          </a:solidFill>
          <a:miter lim="800000"/>
        </a:ln>
        <a:effectLst>
          <a:reflection blurRad="12700" stA="33000" endPos="28000" dist="5000" dir="5400000" sy="-100000" algn="bl" rotWithShape="0"/>
        </a:effectLst>
        <a:scene3d>
          <a:camera prst="orthographicFront"/>
          <a:lightRig rig="threePt" dir="t">
            <a:rot lat="0" lon="0" rev="2700000"/>
          </a:lightRig>
        </a:scene3d>
        <a:sp3d contourW="6350">
          <a:bevelT h="38100"/>
          <a:contourClr>
            <a:srgbClr val="C0C0C0"/>
          </a:contourClr>
        </a:sp3d>
        <a:extLst/>
      </xdr:spPr>
    </xdr:pic>
    <xdr:clientData/>
  </xdr:twoCellAnchor>
</xdr:wsDr>
</file>

<file path=xl/drawings/drawing10.xml><?xml version="1.0" encoding="utf-8"?>
<xdr:wsDr xmlns:xdr="http://schemas.openxmlformats.org/drawingml/2006/spreadsheetDrawing" xmlns:a="http://schemas.openxmlformats.org/drawingml/2006/main">
  <xdr:twoCellAnchor>
    <xdr:from>
      <xdr:col>0</xdr:col>
      <xdr:colOff>0</xdr:colOff>
      <xdr:row>97</xdr:row>
      <xdr:rowOff>190499</xdr:rowOff>
    </xdr:from>
    <xdr:to>
      <xdr:col>2</xdr:col>
      <xdr:colOff>9526</xdr:colOff>
      <xdr:row>110</xdr:row>
      <xdr:rowOff>180974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762000</xdr:colOff>
      <xdr:row>98</xdr:row>
      <xdr:rowOff>23812</xdr:rowOff>
    </xdr:from>
    <xdr:to>
      <xdr:col>9</xdr:col>
      <xdr:colOff>76200</xdr:colOff>
      <xdr:row>111</xdr:row>
      <xdr:rowOff>9525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113</xdr:row>
      <xdr:rowOff>33337</xdr:rowOff>
    </xdr:from>
    <xdr:to>
      <xdr:col>2</xdr:col>
      <xdr:colOff>152400</xdr:colOff>
      <xdr:row>127</xdr:row>
      <xdr:rowOff>109537</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133</xdr:row>
      <xdr:rowOff>23812</xdr:rowOff>
    </xdr:from>
    <xdr:to>
      <xdr:col>2</xdr:col>
      <xdr:colOff>9525</xdr:colOff>
      <xdr:row>147</xdr:row>
      <xdr:rowOff>100012</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728662</xdr:colOff>
      <xdr:row>113</xdr:row>
      <xdr:rowOff>23812</xdr:rowOff>
    </xdr:from>
    <xdr:to>
      <xdr:col>9</xdr:col>
      <xdr:colOff>42862</xdr:colOff>
      <xdr:row>127</xdr:row>
      <xdr:rowOff>100012</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0</xdr:col>
      <xdr:colOff>1</xdr:colOff>
      <xdr:row>122</xdr:row>
      <xdr:rowOff>63102</xdr:rowOff>
    </xdr:from>
    <xdr:to>
      <xdr:col>6</xdr:col>
      <xdr:colOff>523876</xdr:colOff>
      <xdr:row>136</xdr:row>
      <xdr:rowOff>139302</xdr:rowOff>
    </xdr:to>
    <xdr:graphicFrame macro="">
      <xdr:nvGraphicFramePr>
        <xdr:cNvPr id="2" name="Chart 1">
          <a:extLst>
            <a:ext uri="{FF2B5EF4-FFF2-40B4-BE49-F238E27FC236}">
              <a16:creationId xmlns:a16="http://schemas.microsoft.com/office/drawing/2014/main" xmlns="" id="{00000000-0008-0000-07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184546</xdr:colOff>
      <xdr:row>122</xdr:row>
      <xdr:rowOff>75009</xdr:rowOff>
    </xdr:from>
    <xdr:to>
      <xdr:col>12</xdr:col>
      <xdr:colOff>553640</xdr:colOff>
      <xdr:row>136</xdr:row>
      <xdr:rowOff>151209</xdr:rowOff>
    </xdr:to>
    <xdr:graphicFrame macro="">
      <xdr:nvGraphicFramePr>
        <xdr:cNvPr id="3" name="Chart 2">
          <a:extLst>
            <a:ext uri="{FF2B5EF4-FFF2-40B4-BE49-F238E27FC236}">
              <a16:creationId xmlns:a16="http://schemas.microsoft.com/office/drawing/2014/main" xmlns="" id="{00000000-0008-0000-07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125015</xdr:colOff>
      <xdr:row>122</xdr:row>
      <xdr:rowOff>51196</xdr:rowOff>
    </xdr:from>
    <xdr:to>
      <xdr:col>19</xdr:col>
      <xdr:colOff>410765</xdr:colOff>
      <xdr:row>136</xdr:row>
      <xdr:rowOff>127396</xdr:rowOff>
    </xdr:to>
    <xdr:graphicFrame macro="">
      <xdr:nvGraphicFramePr>
        <xdr:cNvPr id="4" name="Chart 3">
          <a:extLst>
            <a:ext uri="{FF2B5EF4-FFF2-40B4-BE49-F238E27FC236}">
              <a16:creationId xmlns:a16="http://schemas.microsoft.com/office/drawing/2014/main" xmlns="" id="{00000000-0008-0000-07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434578</xdr:colOff>
      <xdr:row>138</xdr:row>
      <xdr:rowOff>27384</xdr:rowOff>
    </xdr:from>
    <xdr:to>
      <xdr:col>9</xdr:col>
      <xdr:colOff>422671</xdr:colOff>
      <xdr:row>152</xdr:row>
      <xdr:rowOff>103584</xdr:rowOff>
    </xdr:to>
    <xdr:graphicFrame macro="">
      <xdr:nvGraphicFramePr>
        <xdr:cNvPr id="5" name="Chart 4">
          <a:extLst>
            <a:ext uri="{FF2B5EF4-FFF2-40B4-BE49-F238E27FC236}">
              <a16:creationId xmlns:a16="http://schemas.microsoft.com/office/drawing/2014/main" xmlns="" id="{00000000-0008-0000-07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744139</xdr:colOff>
      <xdr:row>138</xdr:row>
      <xdr:rowOff>39291</xdr:rowOff>
    </xdr:from>
    <xdr:to>
      <xdr:col>16</xdr:col>
      <xdr:colOff>41671</xdr:colOff>
      <xdr:row>152</xdr:row>
      <xdr:rowOff>115491</xdr:rowOff>
    </xdr:to>
    <xdr:graphicFrame macro="">
      <xdr:nvGraphicFramePr>
        <xdr:cNvPr id="6" name="Chart 5">
          <a:extLst>
            <a:ext uri="{FF2B5EF4-FFF2-40B4-BE49-F238E27FC236}">
              <a16:creationId xmlns:a16="http://schemas.microsoft.com/office/drawing/2014/main" xmlns="" id="{00000000-0008-0000-07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0</xdr:col>
      <xdr:colOff>71437</xdr:colOff>
      <xdr:row>123</xdr:row>
      <xdr:rowOff>27384</xdr:rowOff>
    </xdr:from>
    <xdr:to>
      <xdr:col>7</xdr:col>
      <xdr:colOff>392906</xdr:colOff>
      <xdr:row>137</xdr:row>
      <xdr:rowOff>103584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23813</xdr:colOff>
      <xdr:row>123</xdr:row>
      <xdr:rowOff>27384</xdr:rowOff>
    </xdr:from>
    <xdr:to>
      <xdr:col>13</xdr:col>
      <xdr:colOff>631032</xdr:colOff>
      <xdr:row>137</xdr:row>
      <xdr:rowOff>103584</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1012032</xdr:colOff>
      <xdr:row>123</xdr:row>
      <xdr:rowOff>27384</xdr:rowOff>
    </xdr:from>
    <xdr:to>
      <xdr:col>20</xdr:col>
      <xdr:colOff>35720</xdr:colOff>
      <xdr:row>137</xdr:row>
      <xdr:rowOff>103584</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17859</xdr:colOff>
      <xdr:row>138</xdr:row>
      <xdr:rowOff>158353</xdr:rowOff>
    </xdr:from>
    <xdr:to>
      <xdr:col>10</xdr:col>
      <xdr:colOff>446484</xdr:colOff>
      <xdr:row>153</xdr:row>
      <xdr:rowOff>44053</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101203</xdr:colOff>
      <xdr:row>138</xdr:row>
      <xdr:rowOff>98822</xdr:rowOff>
    </xdr:from>
    <xdr:to>
      <xdr:col>15</xdr:col>
      <xdr:colOff>815578</xdr:colOff>
      <xdr:row>152</xdr:row>
      <xdr:rowOff>175022</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0</xdr:col>
      <xdr:colOff>16808</xdr:colOff>
      <xdr:row>129</xdr:row>
      <xdr:rowOff>23531</xdr:rowOff>
    </xdr:from>
    <xdr:to>
      <xdr:col>7</xdr:col>
      <xdr:colOff>476249</xdr:colOff>
      <xdr:row>143</xdr:row>
      <xdr:rowOff>99731</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16807</xdr:colOff>
      <xdr:row>129</xdr:row>
      <xdr:rowOff>34737</xdr:rowOff>
    </xdr:from>
    <xdr:to>
      <xdr:col>13</xdr:col>
      <xdr:colOff>801219</xdr:colOff>
      <xdr:row>143</xdr:row>
      <xdr:rowOff>110937</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296955</xdr:colOff>
      <xdr:row>129</xdr:row>
      <xdr:rowOff>68355</xdr:rowOff>
    </xdr:from>
    <xdr:to>
      <xdr:col>21</xdr:col>
      <xdr:colOff>364191</xdr:colOff>
      <xdr:row>143</xdr:row>
      <xdr:rowOff>144555</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521073</xdr:colOff>
      <xdr:row>144</xdr:row>
      <xdr:rowOff>146796</xdr:rowOff>
    </xdr:from>
    <xdr:to>
      <xdr:col>9</xdr:col>
      <xdr:colOff>465043</xdr:colOff>
      <xdr:row>159</xdr:row>
      <xdr:rowOff>32496</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913278</xdr:colOff>
      <xdr:row>145</xdr:row>
      <xdr:rowOff>1120</xdr:rowOff>
    </xdr:from>
    <xdr:to>
      <xdr:col>16</xdr:col>
      <xdr:colOff>274543</xdr:colOff>
      <xdr:row>159</xdr:row>
      <xdr:rowOff>77320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0</xdr:col>
      <xdr:colOff>0</xdr:colOff>
      <xdr:row>145</xdr:row>
      <xdr:rowOff>18217</xdr:rowOff>
    </xdr:from>
    <xdr:to>
      <xdr:col>2</xdr:col>
      <xdr:colOff>1076511</xdr:colOff>
      <xdr:row>155</xdr:row>
      <xdr:rowOff>170961</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159</xdr:row>
      <xdr:rowOff>16972</xdr:rowOff>
    </xdr:from>
    <xdr:to>
      <xdr:col>2</xdr:col>
      <xdr:colOff>1095375</xdr:colOff>
      <xdr:row>169</xdr:row>
      <xdr:rowOff>122604</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173</xdr:row>
      <xdr:rowOff>21737</xdr:rowOff>
    </xdr:from>
    <xdr:to>
      <xdr:col>2</xdr:col>
      <xdr:colOff>1095375</xdr:colOff>
      <xdr:row>182</xdr:row>
      <xdr:rowOff>158750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186</xdr:row>
      <xdr:rowOff>25994</xdr:rowOff>
    </xdr:from>
    <xdr:to>
      <xdr:col>3</xdr:col>
      <xdr:colOff>3174</xdr:colOff>
      <xdr:row>197</xdr:row>
      <xdr:rowOff>122116</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201</xdr:row>
      <xdr:rowOff>70411</xdr:rowOff>
    </xdr:from>
    <xdr:to>
      <xdr:col>3</xdr:col>
      <xdr:colOff>9524</xdr:colOff>
      <xdr:row>212</xdr:row>
      <xdr:rowOff>138478</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oneCellAnchor>
    <xdr:from>
      <xdr:col>2</xdr:col>
      <xdr:colOff>952500</xdr:colOff>
      <xdr:row>145</xdr:row>
      <xdr:rowOff>123825</xdr:rowOff>
    </xdr:from>
    <xdr:ext cx="184731" cy="264560"/>
    <xdr:sp macro="" textlink="">
      <xdr:nvSpPr>
        <xdr:cNvPr id="7" name="TextBox 6"/>
        <xdr:cNvSpPr txBox="1"/>
      </xdr:nvSpPr>
      <xdr:spPr>
        <a:xfrm>
          <a:off x="1828800" y="277463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twoCellAnchor>
    <xdr:from>
      <xdr:col>2</xdr:col>
      <xdr:colOff>1099040</xdr:colOff>
      <xdr:row>159</xdr:row>
      <xdr:rowOff>42253</xdr:rowOff>
    </xdr:from>
    <xdr:to>
      <xdr:col>9</xdr:col>
      <xdr:colOff>170963</xdr:colOff>
      <xdr:row>169</xdr:row>
      <xdr:rowOff>137502</xdr:rowOff>
    </xdr:to>
    <xdr:sp macro="" textlink="">
      <xdr:nvSpPr>
        <xdr:cNvPr id="8" name="Content Placeholder 2"/>
        <xdr:cNvSpPr>
          <a:spLocks noGrp="1"/>
        </xdr:cNvSpPr>
      </xdr:nvSpPr>
      <xdr:spPr>
        <a:xfrm>
          <a:off x="1832465" y="30331753"/>
          <a:ext cx="3824898" cy="2000249"/>
        </a:xfrm>
        <a:prstGeom prst="rect">
          <a:avLst/>
        </a:prstGeom>
        <a:solidFill>
          <a:schemeClr val="bg2"/>
        </a:solidFill>
      </xdr:spPr>
      <xdr:txBody>
        <a:bodyPr vert="horz" wrap="square" lIns="0" tIns="45720" rIns="0" bIns="45720" rtlCol="0">
          <a:normAutofit/>
        </a:bodyPr>
        <a:lstStyle>
          <a:lvl1pPr marL="91440" indent="-91440" algn="l" defTabSz="914400" rtl="0" eaLnBrk="1" latinLnBrk="0" hangingPunct="1">
            <a:lnSpc>
              <a:spcPct val="90000"/>
            </a:lnSpc>
            <a:spcBef>
              <a:spcPts val="1200"/>
            </a:spcBef>
            <a:spcAft>
              <a:spcPts val="200"/>
            </a:spcAft>
            <a:buClr>
              <a:schemeClr val="accent1"/>
            </a:buClr>
            <a:buSzPct val="100000"/>
            <a:buFont typeface="Calibri" panose="020F0502020204030204" pitchFamily="34" charset="0"/>
            <a:buChar char=" "/>
            <a:defRPr sz="2000" kern="1200">
              <a:solidFill>
                <a:schemeClr val="tx1">
                  <a:lumMod val="75000"/>
                  <a:lumOff val="25000"/>
                </a:schemeClr>
              </a:solidFill>
              <a:latin typeface="+mn-lt"/>
              <a:ea typeface="+mn-ea"/>
              <a:cs typeface="+mn-cs"/>
            </a:defRPr>
          </a:lvl1pPr>
          <a:lvl2pPr marL="384048" indent="-182880" algn="l" defTabSz="914400" rtl="0" eaLnBrk="1" latinLnBrk="0" hangingPunct="1">
            <a:lnSpc>
              <a:spcPct val="90000"/>
            </a:lnSpc>
            <a:spcBef>
              <a:spcPts val="200"/>
            </a:spcBef>
            <a:spcAft>
              <a:spcPts val="400"/>
            </a:spcAft>
            <a:buClr>
              <a:schemeClr val="accent1"/>
            </a:buClr>
            <a:buFont typeface="Calibri" pitchFamily="34" charset="0"/>
            <a:buChar char="◦"/>
            <a:defRPr sz="1800" kern="1200">
              <a:solidFill>
                <a:schemeClr val="tx1">
                  <a:lumMod val="75000"/>
                  <a:lumOff val="25000"/>
                </a:schemeClr>
              </a:solidFill>
              <a:latin typeface="+mn-lt"/>
              <a:ea typeface="+mn-ea"/>
              <a:cs typeface="+mn-cs"/>
            </a:defRPr>
          </a:lvl2pPr>
          <a:lvl3pPr marL="566928" indent="-182880" algn="l" defTabSz="914400" rtl="0" eaLnBrk="1" latinLnBrk="0" hangingPunct="1">
            <a:lnSpc>
              <a:spcPct val="90000"/>
            </a:lnSpc>
            <a:spcBef>
              <a:spcPts val="200"/>
            </a:spcBef>
            <a:spcAft>
              <a:spcPts val="400"/>
            </a:spcAft>
            <a:buClr>
              <a:schemeClr val="accent1"/>
            </a:buClr>
            <a:buFont typeface="Calibri" pitchFamily="34" charset="0"/>
            <a:buChar char="◦"/>
            <a:defRPr sz="1400" kern="1200">
              <a:solidFill>
                <a:schemeClr val="tx1">
                  <a:lumMod val="75000"/>
                  <a:lumOff val="25000"/>
                </a:schemeClr>
              </a:solidFill>
              <a:latin typeface="+mn-lt"/>
              <a:ea typeface="+mn-ea"/>
              <a:cs typeface="+mn-cs"/>
            </a:defRPr>
          </a:lvl3pPr>
          <a:lvl4pPr marL="749808" indent="-182880" algn="l" defTabSz="914400" rtl="0" eaLnBrk="1" latinLnBrk="0" hangingPunct="1">
            <a:lnSpc>
              <a:spcPct val="90000"/>
            </a:lnSpc>
            <a:spcBef>
              <a:spcPts val="200"/>
            </a:spcBef>
            <a:spcAft>
              <a:spcPts val="400"/>
            </a:spcAft>
            <a:buClr>
              <a:schemeClr val="accent1"/>
            </a:buClr>
            <a:buFont typeface="Calibri" pitchFamily="34" charset="0"/>
            <a:buChar char="◦"/>
            <a:defRPr sz="1400" kern="1200">
              <a:solidFill>
                <a:schemeClr val="tx1">
                  <a:lumMod val="75000"/>
                  <a:lumOff val="25000"/>
                </a:schemeClr>
              </a:solidFill>
              <a:latin typeface="+mn-lt"/>
              <a:ea typeface="+mn-ea"/>
              <a:cs typeface="+mn-cs"/>
            </a:defRPr>
          </a:lvl4pPr>
          <a:lvl5pPr marL="932688" indent="-182880" algn="l" defTabSz="914400" rtl="0" eaLnBrk="1" latinLnBrk="0" hangingPunct="1">
            <a:lnSpc>
              <a:spcPct val="90000"/>
            </a:lnSpc>
            <a:spcBef>
              <a:spcPts val="200"/>
            </a:spcBef>
            <a:spcAft>
              <a:spcPts val="400"/>
            </a:spcAft>
            <a:buClr>
              <a:schemeClr val="accent1"/>
            </a:buClr>
            <a:buFont typeface="Calibri" pitchFamily="34" charset="0"/>
            <a:buChar char="◦"/>
            <a:defRPr sz="1400" kern="1200">
              <a:solidFill>
                <a:schemeClr val="tx1">
                  <a:lumMod val="75000"/>
                  <a:lumOff val="25000"/>
                </a:schemeClr>
              </a:solidFill>
              <a:latin typeface="+mn-lt"/>
              <a:ea typeface="+mn-ea"/>
              <a:cs typeface="+mn-cs"/>
            </a:defRPr>
          </a:lvl5pPr>
          <a:lvl6pPr marL="1100000" indent="-228600" algn="l" defTabSz="914400" rtl="0" eaLnBrk="1" latinLnBrk="0" hangingPunct="1">
            <a:lnSpc>
              <a:spcPct val="90000"/>
            </a:lnSpc>
            <a:spcBef>
              <a:spcPts val="200"/>
            </a:spcBef>
            <a:spcAft>
              <a:spcPts val="400"/>
            </a:spcAft>
            <a:buClr>
              <a:schemeClr val="accent1"/>
            </a:buClr>
            <a:buFont typeface="Calibri" pitchFamily="34" charset="0"/>
            <a:buChar char="◦"/>
            <a:defRPr sz="1400" kern="1200">
              <a:solidFill>
                <a:schemeClr val="tx1">
                  <a:lumMod val="75000"/>
                  <a:lumOff val="25000"/>
                </a:schemeClr>
              </a:solidFill>
              <a:latin typeface="+mn-lt"/>
              <a:ea typeface="+mn-ea"/>
              <a:cs typeface="+mn-cs"/>
            </a:defRPr>
          </a:lvl6pPr>
          <a:lvl7pPr marL="1300000" indent="-228600" algn="l" defTabSz="914400" rtl="0" eaLnBrk="1" latinLnBrk="0" hangingPunct="1">
            <a:lnSpc>
              <a:spcPct val="90000"/>
            </a:lnSpc>
            <a:spcBef>
              <a:spcPts val="200"/>
            </a:spcBef>
            <a:spcAft>
              <a:spcPts val="400"/>
            </a:spcAft>
            <a:buClr>
              <a:schemeClr val="accent1"/>
            </a:buClr>
            <a:buFont typeface="Calibri" pitchFamily="34" charset="0"/>
            <a:buChar char="◦"/>
            <a:defRPr sz="1400" kern="1200">
              <a:solidFill>
                <a:schemeClr val="tx1">
                  <a:lumMod val="75000"/>
                  <a:lumOff val="25000"/>
                </a:schemeClr>
              </a:solidFill>
              <a:latin typeface="+mn-lt"/>
              <a:ea typeface="+mn-ea"/>
              <a:cs typeface="+mn-cs"/>
            </a:defRPr>
          </a:lvl7pPr>
          <a:lvl8pPr marL="1500000" indent="-228600" algn="l" defTabSz="914400" rtl="0" eaLnBrk="1" latinLnBrk="0" hangingPunct="1">
            <a:lnSpc>
              <a:spcPct val="90000"/>
            </a:lnSpc>
            <a:spcBef>
              <a:spcPts val="200"/>
            </a:spcBef>
            <a:spcAft>
              <a:spcPts val="400"/>
            </a:spcAft>
            <a:buClr>
              <a:schemeClr val="accent1"/>
            </a:buClr>
            <a:buFont typeface="Calibri" pitchFamily="34" charset="0"/>
            <a:buChar char="◦"/>
            <a:defRPr sz="1400" kern="1200">
              <a:solidFill>
                <a:schemeClr val="tx1">
                  <a:lumMod val="75000"/>
                  <a:lumOff val="25000"/>
                </a:schemeClr>
              </a:solidFill>
              <a:latin typeface="+mn-lt"/>
              <a:ea typeface="+mn-ea"/>
              <a:cs typeface="+mn-cs"/>
            </a:defRPr>
          </a:lvl8pPr>
          <a:lvl9pPr marL="1700000" indent="-228600" algn="l" defTabSz="914400" rtl="0" eaLnBrk="1" latinLnBrk="0" hangingPunct="1">
            <a:lnSpc>
              <a:spcPct val="90000"/>
            </a:lnSpc>
            <a:spcBef>
              <a:spcPts val="200"/>
            </a:spcBef>
            <a:spcAft>
              <a:spcPts val="400"/>
            </a:spcAft>
            <a:buClr>
              <a:schemeClr val="accent1"/>
            </a:buClr>
            <a:buFont typeface="Calibri" pitchFamily="34" charset="0"/>
            <a:buChar char="◦"/>
            <a:defRPr sz="1400" kern="1200">
              <a:solidFill>
                <a:schemeClr val="tx1">
                  <a:lumMod val="75000"/>
                  <a:lumOff val="25000"/>
                </a:schemeClr>
              </a:solidFill>
              <a:latin typeface="+mn-lt"/>
              <a:ea typeface="+mn-ea"/>
              <a:cs typeface="+mn-cs"/>
            </a:defRPr>
          </a:lvl9pPr>
        </a:lstStyle>
        <a:p>
          <a:pPr marL="91440" marR="0" lvl="0" indent="-91440" algn="l" defTabSz="914400" rtl="0" eaLnBrk="1" fontAlgn="auto" latinLnBrk="0" hangingPunct="1">
            <a:lnSpc>
              <a:spcPct val="90000"/>
            </a:lnSpc>
            <a:spcBef>
              <a:spcPts val="1200"/>
            </a:spcBef>
            <a:spcAft>
              <a:spcPts val="200"/>
            </a:spcAft>
            <a:buClr>
              <a:schemeClr val="accent1"/>
            </a:buClr>
            <a:buSzPct val="100000"/>
            <a:buFont typeface="Calibri" panose="020F0502020204030204" pitchFamily="34" charset="0"/>
            <a:buChar char=" "/>
            <a:tabLst/>
            <a:defRPr/>
          </a:pPr>
          <a:r>
            <a:rPr lang="en-US" sz="1200" b="1">
              <a:solidFill>
                <a:schemeClr val="tx1"/>
              </a:solidFill>
              <a:latin typeface="Times New Roman" panose="02020603050405020304" pitchFamily="18" charset="0"/>
              <a:cs typeface="Times New Roman" panose="02020603050405020304" pitchFamily="18" charset="0"/>
            </a:rPr>
            <a:t>INTERPRETATION</a:t>
          </a:r>
        </a:p>
        <a:p>
          <a:pPr marL="91440" marR="0" lvl="0" indent="-91440" algn="l" defTabSz="914400" rtl="0" eaLnBrk="1" fontAlgn="auto" latinLnBrk="0" hangingPunct="1">
            <a:lnSpc>
              <a:spcPct val="90000"/>
            </a:lnSpc>
            <a:spcBef>
              <a:spcPts val="1200"/>
            </a:spcBef>
            <a:spcAft>
              <a:spcPts val="200"/>
            </a:spcAft>
            <a:buClr>
              <a:schemeClr val="accent1"/>
            </a:buClr>
            <a:buSzPct val="100000"/>
            <a:buFont typeface="Calibri" panose="020F0502020204030204" pitchFamily="34" charset="0"/>
            <a:buChar char=" "/>
            <a:tabLst/>
            <a:defRPr/>
          </a:pPr>
          <a:r>
            <a:rPr lang="en-US" sz="1200">
              <a:latin typeface="Times New Roman" panose="02020603050405020304" pitchFamily="18" charset="0"/>
              <a:cs typeface="Times New Roman" panose="02020603050405020304" pitchFamily="18" charset="0"/>
            </a:rPr>
            <a:t>Inventory turnover was increase on 2020 because of greater efficiency,</a:t>
          </a:r>
          <a:r>
            <a:rPr lang="en-US" sz="1200" baseline="0">
              <a:latin typeface="Times New Roman" panose="02020603050405020304" pitchFamily="18" charset="0"/>
              <a:cs typeface="Times New Roman" panose="02020603050405020304" pitchFamily="18" charset="0"/>
            </a:rPr>
            <a:t> </a:t>
          </a:r>
          <a:r>
            <a:rPr lang="en-US" sz="1200">
              <a:latin typeface="Times New Roman" panose="02020603050405020304" pitchFamily="18" charset="0"/>
              <a:cs typeface="Times New Roman" panose="02020603050405020304" pitchFamily="18" charset="0"/>
            </a:rPr>
            <a:t>or may be indicator that Stocks are being run down and there may be problems in meeting demand in future</a:t>
          </a:r>
        </a:p>
        <a:p>
          <a:pPr marL="91440" marR="0" lvl="0" indent="-91440" algn="l" defTabSz="914400" rtl="0" eaLnBrk="1" fontAlgn="auto" latinLnBrk="0" hangingPunct="1">
            <a:lnSpc>
              <a:spcPct val="90000"/>
            </a:lnSpc>
            <a:spcBef>
              <a:spcPts val="1200"/>
            </a:spcBef>
            <a:spcAft>
              <a:spcPts val="200"/>
            </a:spcAft>
            <a:buClr>
              <a:schemeClr val="accent1"/>
            </a:buClr>
            <a:buSzPct val="100000"/>
            <a:buFont typeface="Calibri" panose="020F0502020204030204" pitchFamily="34" charset="0"/>
            <a:buChar char=" "/>
            <a:tabLst/>
            <a:defRPr/>
          </a:pPr>
          <a:r>
            <a:rPr lang="en-US" sz="1200">
              <a:latin typeface="Times New Roman" panose="02020603050405020304" pitchFamily="18" charset="0"/>
              <a:cs typeface="Times New Roman" panose="02020603050405020304" pitchFamily="18" charset="0"/>
            </a:rPr>
            <a:t> </a:t>
          </a:r>
          <a:r>
            <a:rPr lang="en-US" sz="1200" kern="1200">
              <a:solidFill>
                <a:schemeClr val="tx1">
                  <a:lumMod val="75000"/>
                  <a:lumOff val="25000"/>
                </a:schemeClr>
              </a:solidFill>
              <a:effectLst/>
              <a:latin typeface="Times New Roman" panose="02020603050405020304" pitchFamily="18" charset="0"/>
              <a:ea typeface="+mn-ea"/>
              <a:cs typeface="Times New Roman" panose="02020603050405020304" pitchFamily="18" charset="0"/>
            </a:rPr>
            <a:t>Day sales outstanding show that industry Customer’s not paying their bills on time. This deprives the industry of funds that could be used to reduce bank loans or some Other type of costly capital.</a:t>
          </a:r>
        </a:p>
        <a:p>
          <a:pPr marL="91440" marR="0" lvl="0" indent="-91440" algn="l" defTabSz="914400" rtl="0" eaLnBrk="1" fontAlgn="auto" latinLnBrk="0" hangingPunct="1">
            <a:lnSpc>
              <a:spcPct val="90000"/>
            </a:lnSpc>
            <a:spcBef>
              <a:spcPts val="1200"/>
            </a:spcBef>
            <a:spcAft>
              <a:spcPts val="200"/>
            </a:spcAft>
            <a:buClr>
              <a:schemeClr val="accent1"/>
            </a:buClr>
            <a:buSzPct val="100000"/>
            <a:buFont typeface="Calibri" panose="020F0502020204030204" pitchFamily="34" charset="0"/>
            <a:buChar char=" "/>
            <a:tabLst/>
            <a:defRPr/>
          </a:pPr>
          <a:r>
            <a:rPr lang="en-US" sz="1200">
              <a:latin typeface="Times New Roman" panose="02020603050405020304" pitchFamily="18" charset="0"/>
              <a:cs typeface="Times New Roman" panose="02020603050405020304" pitchFamily="18" charset="0"/>
            </a:rPr>
            <a:t>The asset turn over is increasing in during these 3 years, which show that industry is using its assets effectively.</a:t>
          </a:r>
        </a:p>
      </xdr:txBody>
    </xdr:sp>
    <xdr:clientData/>
  </xdr:twoCellAnchor>
  <xdr:twoCellAnchor>
    <xdr:from>
      <xdr:col>3</xdr:col>
      <xdr:colOff>3174</xdr:colOff>
      <xdr:row>173</xdr:row>
      <xdr:rowOff>24422</xdr:rowOff>
    </xdr:from>
    <xdr:to>
      <xdr:col>9</xdr:col>
      <xdr:colOff>195385</xdr:colOff>
      <xdr:row>182</xdr:row>
      <xdr:rowOff>171449</xdr:rowOff>
    </xdr:to>
    <xdr:sp macro="" textlink="">
      <xdr:nvSpPr>
        <xdr:cNvPr id="9" name="Content Placeholder 2"/>
        <xdr:cNvSpPr>
          <a:spLocks noGrp="1"/>
        </xdr:cNvSpPr>
      </xdr:nvSpPr>
      <xdr:spPr>
        <a:xfrm>
          <a:off x="1831974" y="32980922"/>
          <a:ext cx="3849811" cy="1861527"/>
        </a:xfrm>
        <a:prstGeom prst="rect">
          <a:avLst/>
        </a:prstGeom>
        <a:solidFill>
          <a:schemeClr val="bg2"/>
        </a:solidFill>
      </xdr:spPr>
      <xdr:txBody>
        <a:bodyPr vert="horz" wrap="square" lIns="0" tIns="45720" rIns="0" bIns="45720" rtlCol="0">
          <a:normAutofit/>
        </a:bodyPr>
        <a:lstStyle>
          <a:lvl1pPr marL="91440" indent="-91440" algn="l" defTabSz="914400" rtl="0" eaLnBrk="1" latinLnBrk="0" hangingPunct="1">
            <a:lnSpc>
              <a:spcPct val="90000"/>
            </a:lnSpc>
            <a:spcBef>
              <a:spcPts val="1200"/>
            </a:spcBef>
            <a:spcAft>
              <a:spcPts val="200"/>
            </a:spcAft>
            <a:buClr>
              <a:schemeClr val="accent1"/>
            </a:buClr>
            <a:buSzPct val="100000"/>
            <a:buFont typeface="Calibri" panose="020F0502020204030204" pitchFamily="34" charset="0"/>
            <a:buChar char=" "/>
            <a:defRPr sz="2000" kern="1200">
              <a:solidFill>
                <a:schemeClr val="tx1">
                  <a:lumMod val="75000"/>
                  <a:lumOff val="25000"/>
                </a:schemeClr>
              </a:solidFill>
              <a:latin typeface="+mn-lt"/>
              <a:ea typeface="+mn-ea"/>
              <a:cs typeface="+mn-cs"/>
            </a:defRPr>
          </a:lvl1pPr>
          <a:lvl2pPr marL="384048" indent="-182880" algn="l" defTabSz="914400" rtl="0" eaLnBrk="1" latinLnBrk="0" hangingPunct="1">
            <a:lnSpc>
              <a:spcPct val="90000"/>
            </a:lnSpc>
            <a:spcBef>
              <a:spcPts val="200"/>
            </a:spcBef>
            <a:spcAft>
              <a:spcPts val="400"/>
            </a:spcAft>
            <a:buClr>
              <a:schemeClr val="accent1"/>
            </a:buClr>
            <a:buFont typeface="Calibri" pitchFamily="34" charset="0"/>
            <a:buChar char="◦"/>
            <a:defRPr sz="1800" kern="1200">
              <a:solidFill>
                <a:schemeClr val="tx1">
                  <a:lumMod val="75000"/>
                  <a:lumOff val="25000"/>
                </a:schemeClr>
              </a:solidFill>
              <a:latin typeface="+mn-lt"/>
              <a:ea typeface="+mn-ea"/>
              <a:cs typeface="+mn-cs"/>
            </a:defRPr>
          </a:lvl2pPr>
          <a:lvl3pPr marL="566928" indent="-182880" algn="l" defTabSz="914400" rtl="0" eaLnBrk="1" latinLnBrk="0" hangingPunct="1">
            <a:lnSpc>
              <a:spcPct val="90000"/>
            </a:lnSpc>
            <a:spcBef>
              <a:spcPts val="200"/>
            </a:spcBef>
            <a:spcAft>
              <a:spcPts val="400"/>
            </a:spcAft>
            <a:buClr>
              <a:schemeClr val="accent1"/>
            </a:buClr>
            <a:buFont typeface="Calibri" pitchFamily="34" charset="0"/>
            <a:buChar char="◦"/>
            <a:defRPr sz="1400" kern="1200">
              <a:solidFill>
                <a:schemeClr val="tx1">
                  <a:lumMod val="75000"/>
                  <a:lumOff val="25000"/>
                </a:schemeClr>
              </a:solidFill>
              <a:latin typeface="+mn-lt"/>
              <a:ea typeface="+mn-ea"/>
              <a:cs typeface="+mn-cs"/>
            </a:defRPr>
          </a:lvl3pPr>
          <a:lvl4pPr marL="749808" indent="-182880" algn="l" defTabSz="914400" rtl="0" eaLnBrk="1" latinLnBrk="0" hangingPunct="1">
            <a:lnSpc>
              <a:spcPct val="90000"/>
            </a:lnSpc>
            <a:spcBef>
              <a:spcPts val="200"/>
            </a:spcBef>
            <a:spcAft>
              <a:spcPts val="400"/>
            </a:spcAft>
            <a:buClr>
              <a:schemeClr val="accent1"/>
            </a:buClr>
            <a:buFont typeface="Calibri" pitchFamily="34" charset="0"/>
            <a:buChar char="◦"/>
            <a:defRPr sz="1400" kern="1200">
              <a:solidFill>
                <a:schemeClr val="tx1">
                  <a:lumMod val="75000"/>
                  <a:lumOff val="25000"/>
                </a:schemeClr>
              </a:solidFill>
              <a:latin typeface="+mn-lt"/>
              <a:ea typeface="+mn-ea"/>
              <a:cs typeface="+mn-cs"/>
            </a:defRPr>
          </a:lvl4pPr>
          <a:lvl5pPr marL="932688" indent="-182880" algn="l" defTabSz="914400" rtl="0" eaLnBrk="1" latinLnBrk="0" hangingPunct="1">
            <a:lnSpc>
              <a:spcPct val="90000"/>
            </a:lnSpc>
            <a:spcBef>
              <a:spcPts val="200"/>
            </a:spcBef>
            <a:spcAft>
              <a:spcPts val="400"/>
            </a:spcAft>
            <a:buClr>
              <a:schemeClr val="accent1"/>
            </a:buClr>
            <a:buFont typeface="Calibri" pitchFamily="34" charset="0"/>
            <a:buChar char="◦"/>
            <a:defRPr sz="1400" kern="1200">
              <a:solidFill>
                <a:schemeClr val="tx1">
                  <a:lumMod val="75000"/>
                  <a:lumOff val="25000"/>
                </a:schemeClr>
              </a:solidFill>
              <a:latin typeface="+mn-lt"/>
              <a:ea typeface="+mn-ea"/>
              <a:cs typeface="+mn-cs"/>
            </a:defRPr>
          </a:lvl5pPr>
          <a:lvl6pPr marL="1100000" indent="-228600" algn="l" defTabSz="914400" rtl="0" eaLnBrk="1" latinLnBrk="0" hangingPunct="1">
            <a:lnSpc>
              <a:spcPct val="90000"/>
            </a:lnSpc>
            <a:spcBef>
              <a:spcPts val="200"/>
            </a:spcBef>
            <a:spcAft>
              <a:spcPts val="400"/>
            </a:spcAft>
            <a:buClr>
              <a:schemeClr val="accent1"/>
            </a:buClr>
            <a:buFont typeface="Calibri" pitchFamily="34" charset="0"/>
            <a:buChar char="◦"/>
            <a:defRPr sz="1400" kern="1200">
              <a:solidFill>
                <a:schemeClr val="tx1">
                  <a:lumMod val="75000"/>
                  <a:lumOff val="25000"/>
                </a:schemeClr>
              </a:solidFill>
              <a:latin typeface="+mn-lt"/>
              <a:ea typeface="+mn-ea"/>
              <a:cs typeface="+mn-cs"/>
            </a:defRPr>
          </a:lvl6pPr>
          <a:lvl7pPr marL="1300000" indent="-228600" algn="l" defTabSz="914400" rtl="0" eaLnBrk="1" latinLnBrk="0" hangingPunct="1">
            <a:lnSpc>
              <a:spcPct val="90000"/>
            </a:lnSpc>
            <a:spcBef>
              <a:spcPts val="200"/>
            </a:spcBef>
            <a:spcAft>
              <a:spcPts val="400"/>
            </a:spcAft>
            <a:buClr>
              <a:schemeClr val="accent1"/>
            </a:buClr>
            <a:buFont typeface="Calibri" pitchFamily="34" charset="0"/>
            <a:buChar char="◦"/>
            <a:defRPr sz="1400" kern="1200">
              <a:solidFill>
                <a:schemeClr val="tx1">
                  <a:lumMod val="75000"/>
                  <a:lumOff val="25000"/>
                </a:schemeClr>
              </a:solidFill>
              <a:latin typeface="+mn-lt"/>
              <a:ea typeface="+mn-ea"/>
              <a:cs typeface="+mn-cs"/>
            </a:defRPr>
          </a:lvl7pPr>
          <a:lvl8pPr marL="1500000" indent="-228600" algn="l" defTabSz="914400" rtl="0" eaLnBrk="1" latinLnBrk="0" hangingPunct="1">
            <a:lnSpc>
              <a:spcPct val="90000"/>
            </a:lnSpc>
            <a:spcBef>
              <a:spcPts val="200"/>
            </a:spcBef>
            <a:spcAft>
              <a:spcPts val="400"/>
            </a:spcAft>
            <a:buClr>
              <a:schemeClr val="accent1"/>
            </a:buClr>
            <a:buFont typeface="Calibri" pitchFamily="34" charset="0"/>
            <a:buChar char="◦"/>
            <a:defRPr sz="1400" kern="1200">
              <a:solidFill>
                <a:schemeClr val="tx1">
                  <a:lumMod val="75000"/>
                  <a:lumOff val="25000"/>
                </a:schemeClr>
              </a:solidFill>
              <a:latin typeface="+mn-lt"/>
              <a:ea typeface="+mn-ea"/>
              <a:cs typeface="+mn-cs"/>
            </a:defRPr>
          </a:lvl8pPr>
          <a:lvl9pPr marL="1700000" indent="-228600" algn="l" defTabSz="914400" rtl="0" eaLnBrk="1" latinLnBrk="0" hangingPunct="1">
            <a:lnSpc>
              <a:spcPct val="90000"/>
            </a:lnSpc>
            <a:spcBef>
              <a:spcPts val="200"/>
            </a:spcBef>
            <a:spcAft>
              <a:spcPts val="400"/>
            </a:spcAft>
            <a:buClr>
              <a:schemeClr val="accent1"/>
            </a:buClr>
            <a:buFont typeface="Calibri" pitchFamily="34" charset="0"/>
            <a:buChar char="◦"/>
            <a:defRPr sz="1400" kern="1200">
              <a:solidFill>
                <a:schemeClr val="tx1">
                  <a:lumMod val="75000"/>
                  <a:lumOff val="25000"/>
                </a:schemeClr>
              </a:solidFill>
              <a:latin typeface="+mn-lt"/>
              <a:ea typeface="+mn-ea"/>
              <a:cs typeface="+mn-cs"/>
            </a:defRPr>
          </a:lvl9pPr>
        </a:lstStyle>
        <a:p>
          <a:r>
            <a:rPr lang="en-US" sz="1200" b="1">
              <a:solidFill>
                <a:schemeClr val="tx1"/>
              </a:solidFill>
              <a:latin typeface="Times New Roman" panose="02020603050405020304" pitchFamily="18" charset="0"/>
              <a:cs typeface="Times New Roman" panose="02020603050405020304" pitchFamily="18" charset="0"/>
            </a:rPr>
            <a:t>INTERPRETATION</a:t>
          </a:r>
        </a:p>
        <a:p>
          <a:r>
            <a:rPr lang="en-US" sz="1200">
              <a:latin typeface="Times New Roman" panose="02020603050405020304" pitchFamily="18" charset="0"/>
              <a:cs typeface="Times New Roman" panose="02020603050405020304" pitchFamily="18" charset="0"/>
            </a:rPr>
            <a:t>In 2019 to 2020 too much debt may be caused by uncontrolled debt levels that can lead to credit downwards or worse. on the other hand, In 2021 the debt is low May be because of the company’s operation can generate a higher rate of return than the interest rate on its loan, then the debt is helping to fuel industry growth in profit.</a:t>
          </a:r>
        </a:p>
        <a:p>
          <a:r>
            <a:rPr lang="en-US" sz="1200">
              <a:latin typeface="Times New Roman" panose="02020603050405020304" pitchFamily="18" charset="0"/>
              <a:cs typeface="Times New Roman" panose="02020603050405020304" pitchFamily="18" charset="0"/>
            </a:rPr>
            <a:t>Interest coverage ratio was decreased in these three years. Because industry is burdened by debt and expanses.</a:t>
          </a:r>
        </a:p>
      </xdr:txBody>
    </xdr:sp>
    <xdr:clientData/>
  </xdr:twoCellAnchor>
  <xdr:oneCellAnchor>
    <xdr:from>
      <xdr:col>2</xdr:col>
      <xdr:colOff>1076325</xdr:colOff>
      <xdr:row>186</xdr:row>
      <xdr:rowOff>24424</xdr:rowOff>
    </xdr:from>
    <xdr:ext cx="4295775" cy="2275742"/>
    <xdr:sp macro="" textlink="">
      <xdr:nvSpPr>
        <xdr:cNvPr id="10" name="TextBox 9"/>
        <xdr:cNvSpPr txBox="1"/>
      </xdr:nvSpPr>
      <xdr:spPr>
        <a:xfrm>
          <a:off x="1828800" y="35457424"/>
          <a:ext cx="4295775" cy="2275742"/>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rtl="0" eaLnBrk="1" latinLnBrk="0" hangingPunct="1"/>
          <a:r>
            <a:rPr lang="en-US" sz="1200">
              <a:solidFill>
                <a:schemeClr val="tx1"/>
              </a:solidFill>
              <a:effectLst/>
              <a:latin typeface="Times New Roman" panose="02020603050405020304" pitchFamily="18" charset="0"/>
              <a:ea typeface="+mn-ea"/>
              <a:cs typeface="Times New Roman" panose="02020603050405020304" pitchFamily="18" charset="0"/>
            </a:rPr>
            <a:t> </a:t>
          </a:r>
          <a:r>
            <a:rPr lang="en-US" sz="1200" b="1">
              <a:solidFill>
                <a:schemeClr val="tx1"/>
              </a:solidFill>
              <a:effectLst/>
              <a:latin typeface="Times New Roman" panose="02020603050405020304" pitchFamily="18" charset="0"/>
              <a:ea typeface="+mn-ea"/>
              <a:cs typeface="Times New Roman" panose="02020603050405020304" pitchFamily="18" charset="0"/>
            </a:rPr>
            <a:t>INTERPRETATION</a:t>
          </a:r>
        </a:p>
        <a:p>
          <a:pPr rtl="0" eaLnBrk="1" latinLnBrk="0" hangingPunct="1"/>
          <a:r>
            <a:rPr lang="en-US" sz="1200">
              <a:solidFill>
                <a:schemeClr val="tx1">
                  <a:lumMod val="75000"/>
                  <a:lumOff val="25000"/>
                </a:schemeClr>
              </a:solidFill>
              <a:effectLst/>
              <a:latin typeface="Times New Roman" panose="02020603050405020304" pitchFamily="18" charset="0"/>
              <a:ea typeface="+mn-ea"/>
              <a:cs typeface="Times New Roman" panose="02020603050405020304" pitchFamily="18" charset="0"/>
            </a:rPr>
            <a:t>Graph show that, the operating margin was very high in 2019, but during 2 years industry reduced it’s operating margin may be because of high Inventory and low DSO.</a:t>
          </a:r>
          <a:endParaRPr lang="en-US" sz="1200">
            <a:solidFill>
              <a:schemeClr val="tx1">
                <a:lumMod val="75000"/>
                <a:lumOff val="25000"/>
              </a:schemeClr>
            </a:solidFill>
            <a:effectLst/>
            <a:latin typeface="Times New Roman" panose="02020603050405020304" pitchFamily="18" charset="0"/>
            <a:cs typeface="Times New Roman" panose="02020603050405020304" pitchFamily="18" charset="0"/>
          </a:endParaRPr>
        </a:p>
        <a:p>
          <a:pPr rtl="0" eaLnBrk="1" latinLnBrk="0" hangingPunct="1"/>
          <a:r>
            <a:rPr lang="en-US" sz="1200">
              <a:solidFill>
                <a:schemeClr val="tx1">
                  <a:lumMod val="75000"/>
                  <a:lumOff val="25000"/>
                </a:schemeClr>
              </a:solidFill>
              <a:effectLst/>
              <a:latin typeface="Times New Roman" panose="02020603050405020304" pitchFamily="18" charset="0"/>
              <a:ea typeface="+mn-ea"/>
              <a:cs typeface="Times New Roman" panose="02020603050405020304" pitchFamily="18" charset="0"/>
            </a:rPr>
            <a:t> The profit margin in increasing from past year. Because  the firm has low operating cost. </a:t>
          </a:r>
        </a:p>
        <a:p>
          <a:pPr rtl="0" eaLnBrk="1" latinLnBrk="0" hangingPunct="1"/>
          <a:r>
            <a:rPr lang="en-US" sz="1200">
              <a:solidFill>
                <a:schemeClr val="tx1">
                  <a:lumMod val="75000"/>
                  <a:lumOff val="25000"/>
                </a:schemeClr>
              </a:solidFill>
              <a:effectLst/>
              <a:latin typeface="Times New Roman" panose="02020603050405020304" pitchFamily="18" charset="0"/>
              <a:ea typeface="+mn-ea"/>
              <a:cs typeface="Times New Roman" panose="02020603050405020304" pitchFamily="18" charset="0"/>
            </a:rPr>
            <a:t> In 2021 the return of asset is high because of increasing of the interest and decreasing of the debt amount.</a:t>
          </a:r>
          <a:endParaRPr lang="en-US" sz="1200">
            <a:solidFill>
              <a:schemeClr val="tx1">
                <a:lumMod val="75000"/>
                <a:lumOff val="25000"/>
              </a:schemeClr>
            </a:solidFill>
            <a:effectLst/>
            <a:latin typeface="Times New Roman" panose="02020603050405020304" pitchFamily="18" charset="0"/>
            <a:cs typeface="Times New Roman" panose="02020603050405020304" pitchFamily="18" charset="0"/>
          </a:endParaRPr>
        </a:p>
        <a:p>
          <a:pPr rtl="0" eaLnBrk="1" latinLnBrk="0" hangingPunct="1"/>
          <a:r>
            <a:rPr lang="en-US" sz="1200">
              <a:solidFill>
                <a:schemeClr val="tx1">
                  <a:lumMod val="75000"/>
                  <a:lumOff val="25000"/>
                </a:schemeClr>
              </a:solidFill>
              <a:effectLst/>
              <a:latin typeface="Times New Roman" panose="02020603050405020304" pitchFamily="18" charset="0"/>
              <a:ea typeface="+mn-ea"/>
              <a:cs typeface="Times New Roman" panose="02020603050405020304" pitchFamily="18" charset="0"/>
            </a:rPr>
            <a:t> ROE was low in 2020 because of insufficient management in utilizing it’s equity base and return its investor while in 2021 there was a better ROE results from the companies greater use of debt.</a:t>
          </a:r>
          <a:endParaRPr lang="en-US" sz="1200">
            <a:solidFill>
              <a:schemeClr val="tx1">
                <a:lumMod val="75000"/>
                <a:lumOff val="25000"/>
              </a:schemeClr>
            </a:solidFill>
            <a:effectLst/>
            <a:latin typeface="Times New Roman" panose="02020603050405020304" pitchFamily="18" charset="0"/>
            <a:cs typeface="Times New Roman" panose="02020603050405020304" pitchFamily="18" charset="0"/>
          </a:endParaRPr>
        </a:p>
        <a:p>
          <a:pPr rtl="0" eaLnBrk="1" latinLnBrk="0" hangingPunct="1"/>
          <a:r>
            <a:rPr lang="en-US" sz="1200">
              <a:solidFill>
                <a:schemeClr val="tx1">
                  <a:lumMod val="75000"/>
                  <a:lumOff val="25000"/>
                </a:schemeClr>
              </a:solidFill>
              <a:effectLst/>
              <a:latin typeface="Times New Roman" panose="02020603050405020304" pitchFamily="18" charset="0"/>
              <a:ea typeface="+mn-ea"/>
              <a:cs typeface="Times New Roman" panose="02020603050405020304" pitchFamily="18" charset="0"/>
            </a:rPr>
            <a:t> In 2021, the betterment in turnover ratios and poor profit margin On sales, industry has increase its PEP ratios.</a:t>
          </a:r>
          <a:endParaRPr lang="en-US" sz="1200">
            <a:solidFill>
              <a:schemeClr val="tx1">
                <a:lumMod val="75000"/>
                <a:lumOff val="25000"/>
              </a:schemeClr>
            </a:solidFill>
            <a:effectLst/>
            <a:latin typeface="Times New Roman" panose="02020603050405020304" pitchFamily="18" charset="0"/>
            <a:cs typeface="Times New Roman" panose="02020603050405020304" pitchFamily="18" charset="0"/>
          </a:endParaRPr>
        </a:p>
        <a:p>
          <a:endParaRPr lang="en-US" sz="1200">
            <a:latin typeface="Times New Roman" panose="02020603050405020304" pitchFamily="18" charset="0"/>
            <a:cs typeface="Times New Roman" panose="02020603050405020304" pitchFamily="18" charset="0"/>
          </a:endParaRPr>
        </a:p>
      </xdr:txBody>
    </xdr:sp>
    <xdr:clientData/>
  </xdr:oneCellAnchor>
  <xdr:twoCellAnchor>
    <xdr:from>
      <xdr:col>3</xdr:col>
      <xdr:colOff>28575</xdr:colOff>
      <xdr:row>201</xdr:row>
      <xdr:rowOff>24423</xdr:rowOff>
    </xdr:from>
    <xdr:to>
      <xdr:col>9</xdr:col>
      <xdr:colOff>183173</xdr:colOff>
      <xdr:row>212</xdr:row>
      <xdr:rowOff>123825</xdr:rowOff>
    </xdr:to>
    <xdr:sp macro="" textlink="">
      <xdr:nvSpPr>
        <xdr:cNvPr id="11" name="Content Placeholder 2"/>
        <xdr:cNvSpPr>
          <a:spLocks noGrp="1"/>
        </xdr:cNvSpPr>
      </xdr:nvSpPr>
      <xdr:spPr>
        <a:xfrm>
          <a:off x="1857375" y="38314923"/>
          <a:ext cx="3812198" cy="2194902"/>
        </a:xfrm>
        <a:prstGeom prst="rect">
          <a:avLst/>
        </a:prstGeom>
        <a:solidFill>
          <a:schemeClr val="bg2"/>
        </a:solidFill>
      </xdr:spPr>
      <xdr:txBody>
        <a:bodyPr vert="horz" wrap="square" lIns="0" tIns="45720" rIns="0" bIns="45720" rtlCol="0">
          <a:normAutofit/>
        </a:bodyPr>
        <a:lstStyle>
          <a:lvl1pPr marL="91440" indent="-91440" algn="l" defTabSz="914400" rtl="0" eaLnBrk="1" latinLnBrk="0" hangingPunct="1">
            <a:lnSpc>
              <a:spcPct val="90000"/>
            </a:lnSpc>
            <a:spcBef>
              <a:spcPts val="1200"/>
            </a:spcBef>
            <a:spcAft>
              <a:spcPts val="200"/>
            </a:spcAft>
            <a:buClr>
              <a:schemeClr val="accent1"/>
            </a:buClr>
            <a:buSzPct val="100000"/>
            <a:buFont typeface="Calibri" panose="020F0502020204030204" pitchFamily="34" charset="0"/>
            <a:buChar char=" "/>
            <a:defRPr sz="2000" kern="1200">
              <a:solidFill>
                <a:schemeClr val="tx1">
                  <a:lumMod val="75000"/>
                  <a:lumOff val="25000"/>
                </a:schemeClr>
              </a:solidFill>
              <a:latin typeface="+mn-lt"/>
              <a:ea typeface="+mn-ea"/>
              <a:cs typeface="+mn-cs"/>
            </a:defRPr>
          </a:lvl1pPr>
          <a:lvl2pPr marL="384048" indent="-182880" algn="l" defTabSz="914400" rtl="0" eaLnBrk="1" latinLnBrk="0" hangingPunct="1">
            <a:lnSpc>
              <a:spcPct val="90000"/>
            </a:lnSpc>
            <a:spcBef>
              <a:spcPts val="200"/>
            </a:spcBef>
            <a:spcAft>
              <a:spcPts val="400"/>
            </a:spcAft>
            <a:buClr>
              <a:schemeClr val="accent1"/>
            </a:buClr>
            <a:buFont typeface="Calibri" pitchFamily="34" charset="0"/>
            <a:buChar char="◦"/>
            <a:defRPr sz="1800" kern="1200">
              <a:solidFill>
                <a:schemeClr val="tx1">
                  <a:lumMod val="75000"/>
                  <a:lumOff val="25000"/>
                </a:schemeClr>
              </a:solidFill>
              <a:latin typeface="+mn-lt"/>
              <a:ea typeface="+mn-ea"/>
              <a:cs typeface="+mn-cs"/>
            </a:defRPr>
          </a:lvl2pPr>
          <a:lvl3pPr marL="566928" indent="-182880" algn="l" defTabSz="914400" rtl="0" eaLnBrk="1" latinLnBrk="0" hangingPunct="1">
            <a:lnSpc>
              <a:spcPct val="90000"/>
            </a:lnSpc>
            <a:spcBef>
              <a:spcPts val="200"/>
            </a:spcBef>
            <a:spcAft>
              <a:spcPts val="400"/>
            </a:spcAft>
            <a:buClr>
              <a:schemeClr val="accent1"/>
            </a:buClr>
            <a:buFont typeface="Calibri" pitchFamily="34" charset="0"/>
            <a:buChar char="◦"/>
            <a:defRPr sz="1400" kern="1200">
              <a:solidFill>
                <a:schemeClr val="tx1">
                  <a:lumMod val="75000"/>
                  <a:lumOff val="25000"/>
                </a:schemeClr>
              </a:solidFill>
              <a:latin typeface="+mn-lt"/>
              <a:ea typeface="+mn-ea"/>
              <a:cs typeface="+mn-cs"/>
            </a:defRPr>
          </a:lvl3pPr>
          <a:lvl4pPr marL="749808" indent="-182880" algn="l" defTabSz="914400" rtl="0" eaLnBrk="1" latinLnBrk="0" hangingPunct="1">
            <a:lnSpc>
              <a:spcPct val="90000"/>
            </a:lnSpc>
            <a:spcBef>
              <a:spcPts val="200"/>
            </a:spcBef>
            <a:spcAft>
              <a:spcPts val="400"/>
            </a:spcAft>
            <a:buClr>
              <a:schemeClr val="accent1"/>
            </a:buClr>
            <a:buFont typeface="Calibri" pitchFamily="34" charset="0"/>
            <a:buChar char="◦"/>
            <a:defRPr sz="1400" kern="1200">
              <a:solidFill>
                <a:schemeClr val="tx1">
                  <a:lumMod val="75000"/>
                  <a:lumOff val="25000"/>
                </a:schemeClr>
              </a:solidFill>
              <a:latin typeface="+mn-lt"/>
              <a:ea typeface="+mn-ea"/>
              <a:cs typeface="+mn-cs"/>
            </a:defRPr>
          </a:lvl4pPr>
          <a:lvl5pPr marL="932688" indent="-182880" algn="l" defTabSz="914400" rtl="0" eaLnBrk="1" latinLnBrk="0" hangingPunct="1">
            <a:lnSpc>
              <a:spcPct val="90000"/>
            </a:lnSpc>
            <a:spcBef>
              <a:spcPts val="200"/>
            </a:spcBef>
            <a:spcAft>
              <a:spcPts val="400"/>
            </a:spcAft>
            <a:buClr>
              <a:schemeClr val="accent1"/>
            </a:buClr>
            <a:buFont typeface="Calibri" pitchFamily="34" charset="0"/>
            <a:buChar char="◦"/>
            <a:defRPr sz="1400" kern="1200">
              <a:solidFill>
                <a:schemeClr val="tx1">
                  <a:lumMod val="75000"/>
                  <a:lumOff val="25000"/>
                </a:schemeClr>
              </a:solidFill>
              <a:latin typeface="+mn-lt"/>
              <a:ea typeface="+mn-ea"/>
              <a:cs typeface="+mn-cs"/>
            </a:defRPr>
          </a:lvl5pPr>
          <a:lvl6pPr marL="1100000" indent="-228600" algn="l" defTabSz="914400" rtl="0" eaLnBrk="1" latinLnBrk="0" hangingPunct="1">
            <a:lnSpc>
              <a:spcPct val="90000"/>
            </a:lnSpc>
            <a:spcBef>
              <a:spcPts val="200"/>
            </a:spcBef>
            <a:spcAft>
              <a:spcPts val="400"/>
            </a:spcAft>
            <a:buClr>
              <a:schemeClr val="accent1"/>
            </a:buClr>
            <a:buFont typeface="Calibri" pitchFamily="34" charset="0"/>
            <a:buChar char="◦"/>
            <a:defRPr sz="1400" kern="1200">
              <a:solidFill>
                <a:schemeClr val="tx1">
                  <a:lumMod val="75000"/>
                  <a:lumOff val="25000"/>
                </a:schemeClr>
              </a:solidFill>
              <a:latin typeface="+mn-lt"/>
              <a:ea typeface="+mn-ea"/>
              <a:cs typeface="+mn-cs"/>
            </a:defRPr>
          </a:lvl6pPr>
          <a:lvl7pPr marL="1300000" indent="-228600" algn="l" defTabSz="914400" rtl="0" eaLnBrk="1" latinLnBrk="0" hangingPunct="1">
            <a:lnSpc>
              <a:spcPct val="90000"/>
            </a:lnSpc>
            <a:spcBef>
              <a:spcPts val="200"/>
            </a:spcBef>
            <a:spcAft>
              <a:spcPts val="400"/>
            </a:spcAft>
            <a:buClr>
              <a:schemeClr val="accent1"/>
            </a:buClr>
            <a:buFont typeface="Calibri" pitchFamily="34" charset="0"/>
            <a:buChar char="◦"/>
            <a:defRPr sz="1400" kern="1200">
              <a:solidFill>
                <a:schemeClr val="tx1">
                  <a:lumMod val="75000"/>
                  <a:lumOff val="25000"/>
                </a:schemeClr>
              </a:solidFill>
              <a:latin typeface="+mn-lt"/>
              <a:ea typeface="+mn-ea"/>
              <a:cs typeface="+mn-cs"/>
            </a:defRPr>
          </a:lvl7pPr>
          <a:lvl8pPr marL="1500000" indent="-228600" algn="l" defTabSz="914400" rtl="0" eaLnBrk="1" latinLnBrk="0" hangingPunct="1">
            <a:lnSpc>
              <a:spcPct val="90000"/>
            </a:lnSpc>
            <a:spcBef>
              <a:spcPts val="200"/>
            </a:spcBef>
            <a:spcAft>
              <a:spcPts val="400"/>
            </a:spcAft>
            <a:buClr>
              <a:schemeClr val="accent1"/>
            </a:buClr>
            <a:buFont typeface="Calibri" pitchFamily="34" charset="0"/>
            <a:buChar char="◦"/>
            <a:defRPr sz="1400" kern="1200">
              <a:solidFill>
                <a:schemeClr val="tx1">
                  <a:lumMod val="75000"/>
                  <a:lumOff val="25000"/>
                </a:schemeClr>
              </a:solidFill>
              <a:latin typeface="+mn-lt"/>
              <a:ea typeface="+mn-ea"/>
              <a:cs typeface="+mn-cs"/>
            </a:defRPr>
          </a:lvl8pPr>
          <a:lvl9pPr marL="1700000" indent="-228600" algn="l" defTabSz="914400" rtl="0" eaLnBrk="1" latinLnBrk="0" hangingPunct="1">
            <a:lnSpc>
              <a:spcPct val="90000"/>
            </a:lnSpc>
            <a:spcBef>
              <a:spcPts val="200"/>
            </a:spcBef>
            <a:spcAft>
              <a:spcPts val="400"/>
            </a:spcAft>
            <a:buClr>
              <a:schemeClr val="accent1"/>
            </a:buClr>
            <a:buFont typeface="Calibri" pitchFamily="34" charset="0"/>
            <a:buChar char="◦"/>
            <a:defRPr sz="1400" kern="1200">
              <a:solidFill>
                <a:schemeClr val="tx1">
                  <a:lumMod val="75000"/>
                  <a:lumOff val="25000"/>
                </a:schemeClr>
              </a:solidFill>
              <a:latin typeface="+mn-lt"/>
              <a:ea typeface="+mn-ea"/>
              <a:cs typeface="+mn-cs"/>
            </a:defRPr>
          </a:lvl9pPr>
        </a:lstStyle>
        <a:p>
          <a:endParaRPr lang="en-US" sz="1200" b="1">
            <a:solidFill>
              <a:schemeClr val="tx1"/>
            </a:solidFill>
            <a:latin typeface="Times New Roman" panose="02020603050405020304" pitchFamily="18" charset="0"/>
            <a:cs typeface="Times New Roman" panose="02020603050405020304" pitchFamily="18" charset="0"/>
          </a:endParaRPr>
        </a:p>
        <a:p>
          <a:r>
            <a:rPr lang="en-US" sz="1200" b="1">
              <a:solidFill>
                <a:schemeClr val="tx1"/>
              </a:solidFill>
              <a:latin typeface="Times New Roman" panose="02020603050405020304" pitchFamily="18" charset="0"/>
              <a:cs typeface="Times New Roman" panose="02020603050405020304" pitchFamily="18" charset="0"/>
            </a:rPr>
            <a:t>INTERPRETATION</a:t>
          </a:r>
        </a:p>
        <a:p>
          <a:r>
            <a:rPr lang="en-US" sz="1200">
              <a:latin typeface="Times New Roman" panose="02020603050405020304" pitchFamily="18" charset="0"/>
              <a:cs typeface="Times New Roman" panose="02020603050405020304" pitchFamily="18" charset="0"/>
            </a:rPr>
            <a:t>In 2020,when industry have high M/B ratios, indicates that are well regarded by investor _ which mean low risk and high growth. But. 2021 there were a high risk and low growth because of decreased M/B.</a:t>
          </a:r>
        </a:p>
        <a:p>
          <a:r>
            <a:rPr lang="en-US" sz="1200">
              <a:latin typeface="Times New Roman" panose="02020603050405020304" pitchFamily="18" charset="0"/>
              <a:cs typeface="Times New Roman" panose="02020603050405020304" pitchFamily="18" charset="0"/>
            </a:rPr>
            <a:t>Price per earnings ratios are relatively high in 2020to 2021 with strong growth prospects and little risk .</a:t>
          </a:r>
        </a:p>
        <a:p>
          <a:pPr marL="0" indent="0">
            <a:buNone/>
          </a:pPr>
          <a:endParaRPr lang="en-US" sz="1200">
            <a:latin typeface="Times New Roman" panose="02020603050405020304" pitchFamily="18" charset="0"/>
            <a:cs typeface="Times New Roman" panose="02020603050405020304" pitchFamily="18" charset="0"/>
          </a:endParaRPr>
        </a:p>
      </xdr:txBody>
    </xdr:sp>
    <xdr:clientData/>
  </xdr:twoCellAnchor>
  <xdr:oneCellAnchor>
    <xdr:from>
      <xdr:col>2</xdr:col>
      <xdr:colOff>1095375</xdr:colOff>
      <xdr:row>145</xdr:row>
      <xdr:rowOff>37124</xdr:rowOff>
    </xdr:from>
    <xdr:ext cx="4276726" cy="2075472"/>
    <xdr:sp macro="" textlink="">
      <xdr:nvSpPr>
        <xdr:cNvPr id="12" name="TextBox 11"/>
        <xdr:cNvSpPr txBox="1"/>
      </xdr:nvSpPr>
      <xdr:spPr>
        <a:xfrm>
          <a:off x="1828800" y="27659624"/>
          <a:ext cx="4276726" cy="2075472"/>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200" b="1">
              <a:solidFill>
                <a:schemeClr val="tx1"/>
              </a:solidFill>
              <a:effectLst/>
              <a:latin typeface="Times New Roman" panose="02020603050405020304" pitchFamily="18" charset="0"/>
              <a:ea typeface="+mn-ea"/>
              <a:cs typeface="Times New Roman" panose="02020603050405020304" pitchFamily="18" charset="0"/>
            </a:rPr>
            <a:t>INTERPRETATION</a:t>
          </a:r>
        </a:p>
        <a:p>
          <a:endParaRPr lang="en-US" sz="1100">
            <a:solidFill>
              <a:schemeClr val="tx1"/>
            </a:solidFill>
            <a:effectLst/>
            <a:latin typeface="+mn-lt"/>
            <a:ea typeface="+mn-ea"/>
            <a:cs typeface="+mn-cs"/>
          </a:endParaRPr>
        </a:p>
        <a:p>
          <a:r>
            <a:rPr lang="en-US" sz="1100">
              <a:solidFill>
                <a:schemeClr val="tx1">
                  <a:lumMod val="75000"/>
                  <a:lumOff val="25000"/>
                </a:schemeClr>
              </a:solidFill>
              <a:effectLst/>
              <a:latin typeface="Times New Roman" panose="02020603050405020304" pitchFamily="18" charset="0"/>
              <a:ea typeface="+mn-ea"/>
              <a:cs typeface="Times New Roman" panose="02020603050405020304" pitchFamily="18" charset="0"/>
            </a:rPr>
            <a:t>In 2019, current ratios of the company stood at 1.107 and quick ratios stood at 0.679. this depict that current ratio is above than 1, which means company has more current asset as compared to more current liabilities.</a:t>
          </a:r>
          <a:endParaRPr lang="en-US">
            <a:solidFill>
              <a:schemeClr val="tx1">
                <a:lumMod val="75000"/>
                <a:lumOff val="25000"/>
              </a:schemeClr>
            </a:solidFill>
            <a:effectLst/>
            <a:latin typeface="Times New Roman" panose="02020603050405020304" pitchFamily="18" charset="0"/>
            <a:cs typeface="Times New Roman" panose="02020603050405020304" pitchFamily="18" charset="0"/>
          </a:endParaRPr>
        </a:p>
        <a:p>
          <a:r>
            <a:rPr lang="en-US" sz="1100" baseline="0">
              <a:solidFill>
                <a:schemeClr val="tx1">
                  <a:lumMod val="75000"/>
                  <a:lumOff val="25000"/>
                </a:schemeClr>
              </a:solidFill>
              <a:effectLst/>
              <a:latin typeface="Times New Roman" panose="02020603050405020304" pitchFamily="18" charset="0"/>
              <a:ea typeface="+mn-ea"/>
              <a:cs typeface="Times New Roman" panose="02020603050405020304" pitchFamily="18" charset="0"/>
            </a:rPr>
            <a:t> </a:t>
          </a:r>
          <a:r>
            <a:rPr lang="en-US" sz="1100">
              <a:solidFill>
                <a:schemeClr val="tx1">
                  <a:lumMod val="75000"/>
                  <a:lumOff val="25000"/>
                </a:schemeClr>
              </a:solidFill>
              <a:effectLst/>
              <a:latin typeface="Times New Roman" panose="02020603050405020304" pitchFamily="18" charset="0"/>
              <a:ea typeface="+mn-ea"/>
              <a:cs typeface="Times New Roman" panose="02020603050405020304" pitchFamily="18" charset="0"/>
            </a:rPr>
            <a:t>Further, quick ratios is well below current asset level which shows that company has significant inventory level.</a:t>
          </a:r>
          <a:endParaRPr lang="en-US">
            <a:solidFill>
              <a:schemeClr val="tx1">
                <a:lumMod val="75000"/>
                <a:lumOff val="25000"/>
              </a:schemeClr>
            </a:solidFill>
            <a:effectLst/>
            <a:latin typeface="Times New Roman" panose="02020603050405020304" pitchFamily="18" charset="0"/>
            <a:cs typeface="Times New Roman" panose="02020603050405020304" pitchFamily="18" charset="0"/>
          </a:endParaRPr>
        </a:p>
        <a:p>
          <a:r>
            <a:rPr lang="en-US" sz="1100">
              <a:solidFill>
                <a:schemeClr val="tx1">
                  <a:lumMod val="75000"/>
                  <a:lumOff val="25000"/>
                </a:schemeClr>
              </a:solidFill>
              <a:effectLst/>
              <a:latin typeface="Times New Roman" panose="02020603050405020304" pitchFamily="18" charset="0"/>
              <a:ea typeface="+mn-ea"/>
              <a:cs typeface="Times New Roman" panose="02020603050405020304" pitchFamily="18" charset="0"/>
            </a:rPr>
            <a:t>Both ratios has fallen in 2022and both are below t o 1. this decline is due to drop in current asset level. In addition, current ratio have ticked up again in 2021 and stood at  0.960. respectively, the main reason for this increase is due to significant decline in current liability portion.</a:t>
          </a:r>
          <a:endParaRPr lang="en-US">
            <a:solidFill>
              <a:schemeClr val="tx1">
                <a:lumMod val="75000"/>
                <a:lumOff val="25000"/>
              </a:schemeClr>
            </a:solidFill>
            <a:effectLst/>
            <a:latin typeface="Times New Roman" panose="02020603050405020304" pitchFamily="18" charset="0"/>
            <a:cs typeface="Times New Roman" panose="02020603050405020304" pitchFamily="18" charset="0"/>
          </a:endParaRPr>
        </a:p>
        <a:p>
          <a:endParaRPr lang="en-US" sz="1100">
            <a:latin typeface="Times New Roman" panose="02020603050405020304" pitchFamily="18" charset="0"/>
            <a:cs typeface="Times New Roman" panose="02020603050405020304" pitchFamily="18" charset="0"/>
          </a:endParaRPr>
        </a:p>
      </xdr:txBody>
    </xdr:sp>
    <xdr:clientData/>
  </xdr:oneCellAnchor>
</xdr:wsDr>
</file>

<file path=xl/drawings/drawing2.xml><?xml version="1.0" encoding="utf-8"?>
<xdr:wsDr xmlns:xdr="http://schemas.openxmlformats.org/drawingml/2006/spreadsheetDrawing" xmlns:a="http://schemas.openxmlformats.org/drawingml/2006/main">
  <xdr:twoCellAnchor>
    <xdr:from>
      <xdr:col>0</xdr:col>
      <xdr:colOff>0</xdr:colOff>
      <xdr:row>148</xdr:row>
      <xdr:rowOff>9525</xdr:rowOff>
    </xdr:from>
    <xdr:to>
      <xdr:col>3</xdr:col>
      <xdr:colOff>66675</xdr:colOff>
      <xdr:row>162</xdr:row>
      <xdr:rowOff>85725</xdr:rowOff>
    </xdr:to>
    <xdr:graphicFrame macro="">
      <xdr:nvGraphicFramePr>
        <xdr:cNvPr id="2" name="Chart 1">
          <a:extLst>
            <a:ext uri="{FF2B5EF4-FFF2-40B4-BE49-F238E27FC236}">
              <a16:creationId xmlns:a16="http://schemas.microsoft.com/office/drawing/2014/main" xmlns="" id="{AFB6C3E9-AC76-450D-8F04-EF1DA1B58C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148</xdr:row>
      <xdr:rowOff>0</xdr:rowOff>
    </xdr:from>
    <xdr:to>
      <xdr:col>11</xdr:col>
      <xdr:colOff>590550</xdr:colOff>
      <xdr:row>162</xdr:row>
      <xdr:rowOff>76200</xdr:rowOff>
    </xdr:to>
    <xdr:graphicFrame macro="">
      <xdr:nvGraphicFramePr>
        <xdr:cNvPr id="3" name="Chart 2">
          <a:extLst>
            <a:ext uri="{FF2B5EF4-FFF2-40B4-BE49-F238E27FC236}">
              <a16:creationId xmlns:a16="http://schemas.microsoft.com/office/drawing/2014/main" xmlns="" id="{840D37F7-5B9C-46CE-A9E8-54D830BE37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165</xdr:row>
      <xdr:rowOff>171450</xdr:rowOff>
    </xdr:from>
    <xdr:to>
      <xdr:col>2</xdr:col>
      <xdr:colOff>628650</xdr:colOff>
      <xdr:row>180</xdr:row>
      <xdr:rowOff>57150</xdr:rowOff>
    </xdr:to>
    <xdr:graphicFrame macro="">
      <xdr:nvGraphicFramePr>
        <xdr:cNvPr id="4" name="Chart 3">
          <a:extLst>
            <a:ext uri="{FF2B5EF4-FFF2-40B4-BE49-F238E27FC236}">
              <a16:creationId xmlns:a16="http://schemas.microsoft.com/office/drawing/2014/main" xmlns="" id="{7A724690-6A11-4AF0-B31C-07E95C393C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0</xdr:colOff>
      <xdr:row>166</xdr:row>
      <xdr:rowOff>0</xdr:rowOff>
    </xdr:from>
    <xdr:to>
      <xdr:col>12</xdr:col>
      <xdr:colOff>26831</xdr:colOff>
      <xdr:row>181</xdr:row>
      <xdr:rowOff>13415</xdr:rowOff>
    </xdr:to>
    <xdr:graphicFrame macro="">
      <xdr:nvGraphicFramePr>
        <xdr:cNvPr id="5" name="Chart 4">
          <a:extLst>
            <a:ext uri="{FF2B5EF4-FFF2-40B4-BE49-F238E27FC236}">
              <a16:creationId xmlns:a16="http://schemas.microsoft.com/office/drawing/2014/main" xmlns="" id="{0D8320A8-E3D5-4CB4-8295-29C4653C4F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184</xdr:row>
      <xdr:rowOff>0</xdr:rowOff>
    </xdr:from>
    <xdr:to>
      <xdr:col>2</xdr:col>
      <xdr:colOff>628650</xdr:colOff>
      <xdr:row>198</xdr:row>
      <xdr:rowOff>76200</xdr:rowOff>
    </xdr:to>
    <xdr:graphicFrame macro="">
      <xdr:nvGraphicFramePr>
        <xdr:cNvPr id="6" name="Chart 5">
          <a:extLst>
            <a:ext uri="{FF2B5EF4-FFF2-40B4-BE49-F238E27FC236}">
              <a16:creationId xmlns:a16="http://schemas.microsoft.com/office/drawing/2014/main" xmlns="" id="{41EA718C-5713-4EFE-9939-E36D6277EC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142874</xdr:colOff>
      <xdr:row>143</xdr:row>
      <xdr:rowOff>142874</xdr:rowOff>
    </xdr:from>
    <xdr:to>
      <xdr:col>2</xdr:col>
      <xdr:colOff>714374</xdr:colOff>
      <xdr:row>156</xdr:row>
      <xdr:rowOff>180975</xdr:rowOff>
    </xdr:to>
    <xdr:graphicFrame macro="">
      <xdr:nvGraphicFramePr>
        <xdr:cNvPr id="2" name="Chart 1">
          <a:extLst>
            <a:ext uri="{FF2B5EF4-FFF2-40B4-BE49-F238E27FC236}">
              <a16:creationId xmlns:a16="http://schemas.microsoft.com/office/drawing/2014/main" xmlns="" id="{B63BBAF5-4A38-D913-FC42-9369AF810D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38100</xdr:colOff>
      <xdr:row>142</xdr:row>
      <xdr:rowOff>104775</xdr:rowOff>
    </xdr:from>
    <xdr:to>
      <xdr:col>11</xdr:col>
      <xdr:colOff>47625</xdr:colOff>
      <xdr:row>156</xdr:row>
      <xdr:rowOff>171450</xdr:rowOff>
    </xdr:to>
    <xdr:graphicFrame macro="">
      <xdr:nvGraphicFramePr>
        <xdr:cNvPr id="3" name="Chart 2">
          <a:extLst>
            <a:ext uri="{FF2B5EF4-FFF2-40B4-BE49-F238E27FC236}">
              <a16:creationId xmlns:a16="http://schemas.microsoft.com/office/drawing/2014/main" xmlns="" id="{4FB067D6-1361-8448-A60B-EB1BDF622C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0</xdr:colOff>
      <xdr:row>162</xdr:row>
      <xdr:rowOff>1</xdr:rowOff>
    </xdr:from>
    <xdr:to>
      <xdr:col>11</xdr:col>
      <xdr:colOff>28575</xdr:colOff>
      <xdr:row>178</xdr:row>
      <xdr:rowOff>114301</xdr:rowOff>
    </xdr:to>
    <xdr:graphicFrame macro="">
      <xdr:nvGraphicFramePr>
        <xdr:cNvPr id="4" name="Chart 3">
          <a:extLst>
            <a:ext uri="{FF2B5EF4-FFF2-40B4-BE49-F238E27FC236}">
              <a16:creationId xmlns:a16="http://schemas.microsoft.com/office/drawing/2014/main" xmlns="" id="{26B4E47C-75E7-4B36-8354-C1582E6C20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162</xdr:row>
      <xdr:rowOff>95249</xdr:rowOff>
    </xdr:from>
    <xdr:to>
      <xdr:col>2</xdr:col>
      <xdr:colOff>857249</xdr:colOff>
      <xdr:row>179</xdr:row>
      <xdr:rowOff>47624</xdr:rowOff>
    </xdr:to>
    <xdr:graphicFrame macro="">
      <xdr:nvGraphicFramePr>
        <xdr:cNvPr id="5" name="Chart 4">
          <a:extLst>
            <a:ext uri="{FF2B5EF4-FFF2-40B4-BE49-F238E27FC236}">
              <a16:creationId xmlns:a16="http://schemas.microsoft.com/office/drawing/2014/main" xmlns="" id="{FD73E437-BCEF-42AE-B3C4-57AD158E2B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186</xdr:row>
      <xdr:rowOff>28575</xdr:rowOff>
    </xdr:from>
    <xdr:to>
      <xdr:col>1</xdr:col>
      <xdr:colOff>1524000</xdr:colOff>
      <xdr:row>200</xdr:row>
      <xdr:rowOff>85725</xdr:rowOff>
    </xdr:to>
    <xdr:graphicFrame macro="">
      <xdr:nvGraphicFramePr>
        <xdr:cNvPr id="6" name="Chart 5">
          <a:extLst>
            <a:ext uri="{FF2B5EF4-FFF2-40B4-BE49-F238E27FC236}">
              <a16:creationId xmlns:a16="http://schemas.microsoft.com/office/drawing/2014/main" xmlns="" id="{D3C46733-5FD0-4761-B581-81C82B8459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6</xdr:col>
      <xdr:colOff>0</xdr:colOff>
      <xdr:row>149</xdr:row>
      <xdr:rowOff>0</xdr:rowOff>
    </xdr:from>
    <xdr:to>
      <xdr:col>11</xdr:col>
      <xdr:colOff>323850</xdr:colOff>
      <xdr:row>163</xdr:row>
      <xdr:rowOff>76200</xdr:rowOff>
    </xdr:to>
    <xdr:graphicFrame macro="">
      <xdr:nvGraphicFramePr>
        <xdr:cNvPr id="2" name="Chart 1">
          <a:extLst>
            <a:ext uri="{FF2B5EF4-FFF2-40B4-BE49-F238E27FC236}">
              <a16:creationId xmlns:a16="http://schemas.microsoft.com/office/drawing/2014/main" xmlns="" id="{BB192727-746B-4B33-A25C-58B097EFBD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168</xdr:row>
      <xdr:rowOff>0</xdr:rowOff>
    </xdr:from>
    <xdr:to>
      <xdr:col>1</xdr:col>
      <xdr:colOff>1457325</xdr:colOff>
      <xdr:row>182</xdr:row>
      <xdr:rowOff>76200</xdr:rowOff>
    </xdr:to>
    <xdr:graphicFrame macro="">
      <xdr:nvGraphicFramePr>
        <xdr:cNvPr id="3" name="Chart 2">
          <a:extLst>
            <a:ext uri="{FF2B5EF4-FFF2-40B4-BE49-F238E27FC236}">
              <a16:creationId xmlns:a16="http://schemas.microsoft.com/office/drawing/2014/main" xmlns="" id="{F1B87D33-5CA9-47B4-8998-285A58C8BD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609599</xdr:colOff>
      <xdr:row>168</xdr:row>
      <xdr:rowOff>28574</xdr:rowOff>
    </xdr:from>
    <xdr:to>
      <xdr:col>11</xdr:col>
      <xdr:colOff>600074</xdr:colOff>
      <xdr:row>182</xdr:row>
      <xdr:rowOff>76199</xdr:rowOff>
    </xdr:to>
    <xdr:graphicFrame macro="">
      <xdr:nvGraphicFramePr>
        <xdr:cNvPr id="4" name="Chart 3">
          <a:extLst>
            <a:ext uri="{FF2B5EF4-FFF2-40B4-BE49-F238E27FC236}">
              <a16:creationId xmlns:a16="http://schemas.microsoft.com/office/drawing/2014/main" xmlns="" id="{C76C203F-C8C9-4317-8312-C16B68F5FA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187</xdr:row>
      <xdr:rowOff>0</xdr:rowOff>
    </xdr:from>
    <xdr:to>
      <xdr:col>1</xdr:col>
      <xdr:colOff>1457325</xdr:colOff>
      <xdr:row>201</xdr:row>
      <xdr:rowOff>76200</xdr:rowOff>
    </xdr:to>
    <xdr:graphicFrame macro="">
      <xdr:nvGraphicFramePr>
        <xdr:cNvPr id="5" name="Chart 4">
          <a:extLst>
            <a:ext uri="{FF2B5EF4-FFF2-40B4-BE49-F238E27FC236}">
              <a16:creationId xmlns:a16="http://schemas.microsoft.com/office/drawing/2014/main" xmlns="" id="{5C65364C-4435-4F92-85BE-199AA4581F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149</xdr:row>
      <xdr:rowOff>38100</xdr:rowOff>
    </xdr:from>
    <xdr:to>
      <xdr:col>1</xdr:col>
      <xdr:colOff>1457325</xdr:colOff>
      <xdr:row>163</xdr:row>
      <xdr:rowOff>114300</xdr:rowOff>
    </xdr:to>
    <xdr:graphicFrame macro="">
      <xdr:nvGraphicFramePr>
        <xdr:cNvPr id="6" name="Chart 5">
          <a:extLst>
            <a:ext uri="{FF2B5EF4-FFF2-40B4-BE49-F238E27FC236}">
              <a16:creationId xmlns:a16="http://schemas.microsoft.com/office/drawing/2014/main" xmlns="" id="{F62A198F-B326-4557-AE13-BBC5098095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47624</xdr:colOff>
      <xdr:row>138</xdr:row>
      <xdr:rowOff>161925</xdr:rowOff>
    </xdr:from>
    <xdr:to>
      <xdr:col>4</xdr:col>
      <xdr:colOff>257175</xdr:colOff>
      <xdr:row>151</xdr:row>
      <xdr:rowOff>85725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9525</xdr:colOff>
      <xdr:row>138</xdr:row>
      <xdr:rowOff>80962</xdr:rowOff>
    </xdr:from>
    <xdr:to>
      <xdr:col>10</xdr:col>
      <xdr:colOff>0</xdr:colOff>
      <xdr:row>151</xdr:row>
      <xdr:rowOff>114300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9524</xdr:colOff>
      <xdr:row>153</xdr:row>
      <xdr:rowOff>33337</xdr:rowOff>
    </xdr:from>
    <xdr:to>
      <xdr:col>4</xdr:col>
      <xdr:colOff>295274</xdr:colOff>
      <xdr:row>167</xdr:row>
      <xdr:rowOff>142875</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9525</xdr:colOff>
      <xdr:row>153</xdr:row>
      <xdr:rowOff>9525</xdr:rowOff>
    </xdr:from>
    <xdr:to>
      <xdr:col>10</xdr:col>
      <xdr:colOff>0</xdr:colOff>
      <xdr:row>167</xdr:row>
      <xdr:rowOff>142875</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85725</xdr:colOff>
      <xdr:row>169</xdr:row>
      <xdr:rowOff>33337</xdr:rowOff>
    </xdr:from>
    <xdr:to>
      <xdr:col>4</xdr:col>
      <xdr:colOff>390526</xdr:colOff>
      <xdr:row>182</xdr:row>
      <xdr:rowOff>171450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47625</xdr:colOff>
      <xdr:row>140</xdr:row>
      <xdr:rowOff>157162</xdr:rowOff>
    </xdr:from>
    <xdr:to>
      <xdr:col>4</xdr:col>
      <xdr:colOff>28575</xdr:colOff>
      <xdr:row>155</xdr:row>
      <xdr:rowOff>119062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19050</xdr:colOff>
      <xdr:row>141</xdr:row>
      <xdr:rowOff>14287</xdr:rowOff>
    </xdr:from>
    <xdr:to>
      <xdr:col>11</xdr:col>
      <xdr:colOff>638175</xdr:colOff>
      <xdr:row>155</xdr:row>
      <xdr:rowOff>166687</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66675</xdr:colOff>
      <xdr:row>157</xdr:row>
      <xdr:rowOff>147637</xdr:rowOff>
    </xdr:from>
    <xdr:to>
      <xdr:col>3</xdr:col>
      <xdr:colOff>742950</xdr:colOff>
      <xdr:row>172</xdr:row>
      <xdr:rowOff>33337</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0</xdr:colOff>
      <xdr:row>157</xdr:row>
      <xdr:rowOff>128587</xdr:rowOff>
    </xdr:from>
    <xdr:to>
      <xdr:col>11</xdr:col>
      <xdr:colOff>619125</xdr:colOff>
      <xdr:row>172</xdr:row>
      <xdr:rowOff>14287</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438150</xdr:colOff>
      <xdr:row>174</xdr:row>
      <xdr:rowOff>23812</xdr:rowOff>
    </xdr:from>
    <xdr:to>
      <xdr:col>7</xdr:col>
      <xdr:colOff>228600</xdr:colOff>
      <xdr:row>188</xdr:row>
      <xdr:rowOff>100012</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407629</xdr:colOff>
      <xdr:row>136</xdr:row>
      <xdr:rowOff>169811</xdr:rowOff>
    </xdr:from>
    <xdr:to>
      <xdr:col>3</xdr:col>
      <xdr:colOff>850080</xdr:colOff>
      <xdr:row>150</xdr:row>
      <xdr:rowOff>188656</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305209</xdr:colOff>
      <xdr:row>136</xdr:row>
      <xdr:rowOff>169811</xdr:rowOff>
    </xdr:from>
    <xdr:to>
      <xdr:col>9</xdr:col>
      <xdr:colOff>94226</xdr:colOff>
      <xdr:row>150</xdr:row>
      <xdr:rowOff>188655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469080</xdr:colOff>
      <xdr:row>154</xdr:row>
      <xdr:rowOff>46907</xdr:rowOff>
    </xdr:from>
    <xdr:to>
      <xdr:col>3</xdr:col>
      <xdr:colOff>942258</xdr:colOff>
      <xdr:row>168</xdr:row>
      <xdr:rowOff>65752</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428112</xdr:colOff>
      <xdr:row>154</xdr:row>
      <xdr:rowOff>5939</xdr:rowOff>
    </xdr:from>
    <xdr:to>
      <xdr:col>9</xdr:col>
      <xdr:colOff>217129</xdr:colOff>
      <xdr:row>168</xdr:row>
      <xdr:rowOff>24784</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2732549</xdr:colOff>
      <xdr:row>169</xdr:row>
      <xdr:rowOff>180052</xdr:rowOff>
    </xdr:from>
    <xdr:to>
      <xdr:col>7</xdr:col>
      <xdr:colOff>133145</xdr:colOff>
      <xdr:row>184</xdr:row>
      <xdr:rowOff>4301</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97</xdr:row>
      <xdr:rowOff>1122</xdr:rowOff>
    </xdr:from>
    <xdr:to>
      <xdr:col>2</xdr:col>
      <xdr:colOff>341779</xdr:colOff>
      <xdr:row>113</xdr:row>
      <xdr:rowOff>100854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240926</xdr:colOff>
      <xdr:row>97</xdr:row>
      <xdr:rowOff>12326</xdr:rowOff>
    </xdr:from>
    <xdr:to>
      <xdr:col>9</xdr:col>
      <xdr:colOff>117661</xdr:colOff>
      <xdr:row>113</xdr:row>
      <xdr:rowOff>123265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115</xdr:row>
      <xdr:rowOff>34739</xdr:rowOff>
    </xdr:from>
    <xdr:to>
      <xdr:col>2</xdr:col>
      <xdr:colOff>336176</xdr:colOff>
      <xdr:row>128</xdr:row>
      <xdr:rowOff>179294</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130</xdr:row>
      <xdr:rowOff>23533</xdr:rowOff>
    </xdr:from>
    <xdr:to>
      <xdr:col>2</xdr:col>
      <xdr:colOff>330574</xdr:colOff>
      <xdr:row>144</xdr:row>
      <xdr:rowOff>99733</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106453</xdr:colOff>
      <xdr:row>115</xdr:row>
      <xdr:rowOff>1120</xdr:rowOff>
    </xdr:from>
    <xdr:to>
      <xdr:col>8</xdr:col>
      <xdr:colOff>588306</xdr:colOff>
      <xdr:row>129</xdr:row>
      <xdr:rowOff>77320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0</xdr:colOff>
      <xdr:row>91</xdr:row>
      <xdr:rowOff>176212</xdr:rowOff>
    </xdr:from>
    <xdr:to>
      <xdr:col>1</xdr:col>
      <xdr:colOff>333375</xdr:colOff>
      <xdr:row>106</xdr:row>
      <xdr:rowOff>61912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814387</xdr:colOff>
      <xdr:row>92</xdr:row>
      <xdr:rowOff>23812</xdr:rowOff>
    </xdr:from>
    <xdr:to>
      <xdr:col>9</xdr:col>
      <xdr:colOff>52387</xdr:colOff>
      <xdr:row>106</xdr:row>
      <xdr:rowOff>100012</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108</xdr:row>
      <xdr:rowOff>28575</xdr:rowOff>
    </xdr:from>
    <xdr:to>
      <xdr:col>1</xdr:col>
      <xdr:colOff>514350</xdr:colOff>
      <xdr:row>121</xdr:row>
      <xdr:rowOff>28574</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122</xdr:row>
      <xdr:rowOff>185737</xdr:rowOff>
    </xdr:from>
    <xdr:to>
      <xdr:col>1</xdr:col>
      <xdr:colOff>461962</xdr:colOff>
      <xdr:row>137</xdr:row>
      <xdr:rowOff>71437</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78441</xdr:colOff>
      <xdr:row>108</xdr:row>
      <xdr:rowOff>23530</xdr:rowOff>
    </xdr:from>
    <xdr:to>
      <xdr:col>9</xdr:col>
      <xdr:colOff>201706</xdr:colOff>
      <xdr:row>122</xdr:row>
      <xdr:rowOff>99730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778"/>
  <sheetViews>
    <sheetView workbookViewId="0">
      <selection activeCell="G1" sqref="G1"/>
    </sheetView>
  </sheetViews>
  <sheetFormatPr defaultRowHeight="15"/>
  <cols>
    <col min="2" max="4" width="9.140625" customWidth="1"/>
    <col min="5" max="5" width="17" customWidth="1"/>
    <col min="6" max="6" width="6.85546875" customWidth="1"/>
    <col min="7" max="7" width="80.42578125" customWidth="1"/>
    <col min="8" max="8" width="70.5703125" customWidth="1"/>
  </cols>
  <sheetData>
    <row r="1" spans="1:25" ht="15" customHeight="1">
      <c r="A1" s="629"/>
      <c r="B1" s="629"/>
      <c r="C1" s="629"/>
      <c r="D1" s="629"/>
      <c r="E1" s="629"/>
      <c r="F1" s="629"/>
      <c r="G1" s="629"/>
      <c r="H1" s="629"/>
      <c r="I1" s="629"/>
      <c r="J1" s="629"/>
      <c r="K1" s="629"/>
      <c r="L1" s="629"/>
      <c r="M1" s="629"/>
      <c r="N1" s="629"/>
      <c r="O1" s="629"/>
      <c r="P1" s="629"/>
      <c r="Q1" s="628"/>
      <c r="R1" s="628"/>
      <c r="S1" s="628"/>
      <c r="T1" s="628"/>
      <c r="U1" s="628"/>
      <c r="V1" s="628"/>
      <c r="W1" s="627"/>
      <c r="X1" s="627"/>
      <c r="Y1" s="627"/>
    </row>
    <row r="2" spans="1:25" ht="23.25">
      <c r="A2" s="629"/>
      <c r="B2" s="629"/>
      <c r="C2" s="629"/>
      <c r="D2" s="629"/>
      <c r="E2" s="629"/>
      <c r="F2" s="629"/>
      <c r="G2" s="638"/>
      <c r="H2" s="630"/>
      <c r="I2" s="629"/>
      <c r="J2" s="629"/>
      <c r="K2" s="629"/>
      <c r="L2" s="629"/>
      <c r="M2" s="629"/>
      <c r="N2" s="629"/>
      <c r="O2" s="629"/>
      <c r="P2" s="629"/>
      <c r="Q2" s="628"/>
      <c r="R2" s="628"/>
      <c r="S2" s="628"/>
      <c r="T2" s="628"/>
      <c r="U2" s="628"/>
      <c r="V2" s="628"/>
      <c r="W2" s="627"/>
      <c r="X2" s="627"/>
      <c r="Y2" s="627"/>
    </row>
    <row r="3" spans="1:25" ht="15" customHeight="1">
      <c r="A3" s="629"/>
      <c r="B3" s="629"/>
      <c r="C3" s="629"/>
      <c r="D3" s="629"/>
      <c r="E3" s="629"/>
      <c r="F3" s="629"/>
      <c r="G3" s="637"/>
      <c r="H3" s="630"/>
      <c r="I3" s="629"/>
      <c r="J3" s="629"/>
      <c r="K3" s="629"/>
      <c r="L3" s="629"/>
      <c r="M3" s="629"/>
      <c r="N3" s="629"/>
      <c r="O3" s="629"/>
      <c r="P3" s="629"/>
      <c r="Q3" s="628"/>
      <c r="R3" s="628"/>
      <c r="S3" s="628"/>
      <c r="T3" s="628"/>
      <c r="U3" s="628"/>
      <c r="V3" s="628"/>
      <c r="W3" s="627"/>
      <c r="X3" s="627"/>
      <c r="Y3" s="627"/>
    </row>
    <row r="4" spans="1:25" ht="81">
      <c r="A4" s="629"/>
      <c r="B4" s="629"/>
      <c r="C4" s="629"/>
      <c r="D4" s="629"/>
      <c r="E4" s="629"/>
      <c r="F4" s="629"/>
      <c r="G4" s="636" t="s">
        <v>490</v>
      </c>
      <c r="H4" s="630"/>
      <c r="I4" s="629"/>
      <c r="J4" s="629"/>
      <c r="K4" s="629"/>
      <c r="L4" s="629"/>
      <c r="M4" s="629"/>
      <c r="N4" s="629"/>
      <c r="O4" s="629"/>
      <c r="P4" s="629"/>
      <c r="Q4" s="628"/>
      <c r="R4" s="628"/>
      <c r="S4" s="628"/>
      <c r="T4" s="628"/>
      <c r="U4" s="628"/>
      <c r="V4" s="628"/>
      <c r="W4" s="627"/>
      <c r="X4" s="627"/>
      <c r="Y4" s="627"/>
    </row>
    <row r="5" spans="1:25" ht="20.25">
      <c r="A5" s="629"/>
      <c r="B5" s="629"/>
      <c r="C5" s="629"/>
      <c r="D5" s="629"/>
      <c r="E5" s="629"/>
      <c r="F5" s="629"/>
      <c r="G5" s="635" t="s">
        <v>489</v>
      </c>
      <c r="H5" s="630"/>
      <c r="I5" s="629"/>
      <c r="J5" s="629"/>
      <c r="K5" s="629"/>
      <c r="L5" s="629"/>
      <c r="M5" s="629"/>
      <c r="N5" s="629"/>
      <c r="O5" s="629"/>
      <c r="P5" s="629"/>
      <c r="Q5" s="628"/>
      <c r="R5" s="628"/>
      <c r="S5" s="628"/>
      <c r="T5" s="628"/>
      <c r="U5" s="628"/>
      <c r="V5" s="628"/>
      <c r="W5" s="627"/>
      <c r="X5" s="627"/>
      <c r="Y5" s="627"/>
    </row>
    <row r="6" spans="1:25" ht="20.25">
      <c r="A6" s="629"/>
      <c r="B6" s="629"/>
      <c r="C6" s="629"/>
      <c r="D6" s="629"/>
      <c r="E6" s="629"/>
      <c r="F6" s="629"/>
      <c r="G6" s="634" t="s">
        <v>488</v>
      </c>
      <c r="H6" s="630"/>
      <c r="I6" s="629"/>
      <c r="J6" s="629"/>
      <c r="K6" s="629"/>
      <c r="L6" s="629"/>
      <c r="M6" s="629"/>
      <c r="N6" s="629"/>
      <c r="O6" s="629"/>
      <c r="P6" s="629"/>
      <c r="Q6" s="628"/>
      <c r="R6" s="628"/>
      <c r="S6" s="628"/>
      <c r="T6" s="628"/>
      <c r="U6" s="628"/>
      <c r="V6" s="628"/>
      <c r="W6" s="627"/>
      <c r="X6" s="627"/>
      <c r="Y6" s="627"/>
    </row>
    <row r="7" spans="1:25" ht="20.25">
      <c r="A7" s="629"/>
      <c r="B7" s="629"/>
      <c r="C7" s="629"/>
      <c r="D7" s="629"/>
      <c r="E7" s="629"/>
      <c r="F7" s="629"/>
      <c r="G7" s="631"/>
      <c r="H7" s="630"/>
      <c r="I7" s="629"/>
      <c r="J7" s="629"/>
      <c r="K7" s="629"/>
      <c r="L7" s="629"/>
      <c r="M7" s="629"/>
      <c r="N7" s="629"/>
      <c r="O7" s="629"/>
      <c r="P7" s="629"/>
      <c r="Q7" s="628"/>
      <c r="R7" s="628"/>
      <c r="S7" s="628"/>
      <c r="T7" s="628"/>
      <c r="U7" s="628"/>
      <c r="V7" s="628"/>
      <c r="W7" s="627"/>
      <c r="X7" s="627"/>
      <c r="Y7" s="627"/>
    </row>
    <row r="8" spans="1:25" ht="20.25">
      <c r="A8" s="629"/>
      <c r="B8" s="629"/>
      <c r="C8" s="630"/>
      <c r="D8" s="630"/>
      <c r="E8" s="630"/>
      <c r="F8" s="630"/>
      <c r="G8" s="632" t="s">
        <v>487</v>
      </c>
      <c r="H8" s="630"/>
      <c r="I8" s="629"/>
      <c r="J8" s="629"/>
      <c r="K8" s="629"/>
      <c r="L8" s="629"/>
      <c r="M8" s="629"/>
      <c r="N8" s="629"/>
      <c r="O8" s="629"/>
      <c r="P8" s="629"/>
      <c r="Q8" s="628"/>
      <c r="R8" s="628"/>
      <c r="S8" s="628"/>
      <c r="T8" s="628"/>
      <c r="U8" s="628"/>
      <c r="V8" s="628"/>
      <c r="W8" s="627"/>
      <c r="X8" s="627"/>
      <c r="Y8" s="627"/>
    </row>
    <row r="9" spans="1:25" ht="23.25" customHeight="1">
      <c r="A9" s="629"/>
      <c r="B9" s="629"/>
      <c r="C9" s="630"/>
      <c r="D9" s="630"/>
      <c r="E9" s="630"/>
      <c r="F9" s="630"/>
      <c r="G9" s="633" t="s">
        <v>486</v>
      </c>
      <c r="H9" s="630"/>
      <c r="I9" s="629"/>
      <c r="J9" s="629"/>
      <c r="K9" s="629"/>
      <c r="L9" s="629"/>
      <c r="M9" s="629"/>
      <c r="N9" s="629"/>
      <c r="O9" s="629"/>
      <c r="P9" s="629"/>
      <c r="Q9" s="628"/>
      <c r="R9" s="628"/>
      <c r="S9" s="628"/>
      <c r="T9" s="628"/>
      <c r="U9" s="628"/>
      <c r="V9" s="628"/>
      <c r="W9" s="627"/>
      <c r="X9" s="627"/>
      <c r="Y9" s="627"/>
    </row>
    <row r="10" spans="1:25" ht="26.25" customHeight="1">
      <c r="A10" s="629"/>
      <c r="B10" s="629"/>
      <c r="C10" s="630"/>
      <c r="D10" s="630"/>
      <c r="E10" s="630"/>
      <c r="F10" s="630"/>
      <c r="G10" s="632" t="s">
        <v>485</v>
      </c>
      <c r="H10" s="630"/>
      <c r="I10" s="629"/>
      <c r="J10" s="629"/>
      <c r="K10" s="629"/>
      <c r="L10" s="629"/>
      <c r="M10" s="629"/>
      <c r="N10" s="629"/>
      <c r="O10" s="629"/>
      <c r="P10" s="629"/>
      <c r="Q10" s="628"/>
      <c r="R10" s="628"/>
      <c r="S10" s="628"/>
      <c r="T10" s="628"/>
      <c r="U10" s="628"/>
      <c r="V10" s="628"/>
      <c r="W10" s="627"/>
      <c r="X10" s="627"/>
      <c r="Y10" s="627"/>
    </row>
    <row r="11" spans="1:25" ht="21">
      <c r="A11" s="629"/>
      <c r="B11" s="629"/>
      <c r="C11" s="630"/>
      <c r="D11" s="630"/>
      <c r="E11" s="630"/>
      <c r="F11" s="630"/>
      <c r="G11" s="633" t="s">
        <v>484</v>
      </c>
      <c r="H11" s="630"/>
      <c r="I11" s="629"/>
      <c r="J11" s="629"/>
      <c r="K11" s="629"/>
      <c r="L11" s="629"/>
      <c r="M11" s="629"/>
      <c r="N11" s="629"/>
      <c r="O11" s="629"/>
      <c r="P11" s="629"/>
      <c r="Q11" s="628"/>
      <c r="R11" s="628"/>
      <c r="S11" s="628"/>
      <c r="T11" s="628"/>
      <c r="U11" s="628"/>
      <c r="V11" s="628"/>
      <c r="W11" s="627"/>
      <c r="X11" s="627"/>
      <c r="Y11" s="627"/>
    </row>
    <row r="12" spans="1:25" ht="21">
      <c r="A12" s="629"/>
      <c r="B12" s="629"/>
      <c r="C12" s="630"/>
      <c r="D12" s="630"/>
      <c r="E12" s="630"/>
      <c r="F12" s="630"/>
      <c r="G12" s="633"/>
      <c r="H12" s="630"/>
      <c r="I12" s="629"/>
      <c r="J12" s="629"/>
      <c r="K12" s="629"/>
      <c r="L12" s="629"/>
      <c r="M12" s="629"/>
      <c r="N12" s="629"/>
      <c r="O12" s="629"/>
      <c r="P12" s="629"/>
      <c r="Q12" s="628"/>
      <c r="R12" s="628"/>
      <c r="S12" s="628"/>
      <c r="T12" s="628"/>
      <c r="U12" s="628"/>
      <c r="V12" s="628"/>
      <c r="W12" s="627"/>
      <c r="X12" s="627"/>
      <c r="Y12" s="627"/>
    </row>
    <row r="13" spans="1:25" ht="18" customHeight="1">
      <c r="A13" s="629"/>
      <c r="B13" s="629"/>
      <c r="C13" s="630"/>
      <c r="D13" s="630"/>
      <c r="E13" s="630"/>
      <c r="F13" s="630"/>
      <c r="G13" s="632" t="s">
        <v>483</v>
      </c>
      <c r="H13" s="630"/>
      <c r="I13" s="629"/>
      <c r="J13" s="629"/>
      <c r="K13" s="629"/>
      <c r="L13" s="629"/>
      <c r="M13" s="629"/>
      <c r="N13" s="629"/>
      <c r="O13" s="629"/>
      <c r="P13" s="629"/>
      <c r="Q13" s="628"/>
      <c r="R13" s="628"/>
      <c r="S13" s="628"/>
      <c r="T13" s="628"/>
      <c r="U13" s="628"/>
      <c r="V13" s="628"/>
      <c r="W13" s="627"/>
      <c r="X13" s="627"/>
      <c r="Y13" s="627"/>
    </row>
    <row r="14" spans="1:25" ht="17.25" customHeight="1">
      <c r="A14" s="629"/>
      <c r="B14" s="629"/>
      <c r="C14" s="629"/>
      <c r="D14" s="630"/>
      <c r="E14" s="629"/>
      <c r="F14" s="629"/>
      <c r="G14" s="964" t="s">
        <v>482</v>
      </c>
      <c r="H14" s="964"/>
      <c r="I14" s="964"/>
      <c r="J14" s="964"/>
      <c r="K14" s="629"/>
      <c r="L14" s="629"/>
      <c r="M14" s="629"/>
      <c r="N14" s="629"/>
      <c r="O14" s="629"/>
      <c r="P14" s="629"/>
      <c r="Q14" s="628"/>
      <c r="R14" s="628"/>
      <c r="S14" s="628"/>
      <c r="T14" s="628"/>
      <c r="U14" s="628"/>
      <c r="V14" s="628"/>
      <c r="W14" s="627"/>
      <c r="X14" s="627"/>
      <c r="Y14" s="627"/>
    </row>
    <row r="15" spans="1:25" ht="12.75" customHeight="1">
      <c r="A15" s="629"/>
      <c r="B15" s="629"/>
      <c r="C15" s="965"/>
      <c r="D15" s="965"/>
      <c r="E15" s="965"/>
      <c r="F15" s="965"/>
      <c r="G15" s="964" t="s">
        <v>700</v>
      </c>
      <c r="H15" s="964"/>
      <c r="I15" s="964"/>
      <c r="J15" s="964"/>
      <c r="K15" s="629"/>
      <c r="L15" s="629"/>
      <c r="M15" s="629"/>
      <c r="N15" s="629"/>
      <c r="O15" s="629"/>
      <c r="P15" s="629"/>
      <c r="Q15" s="628"/>
      <c r="R15" s="628"/>
      <c r="S15" s="628"/>
      <c r="T15" s="628"/>
      <c r="U15" s="628"/>
      <c r="V15" s="628"/>
      <c r="W15" s="627"/>
      <c r="X15" s="627"/>
      <c r="Y15" s="627"/>
    </row>
    <row r="16" spans="1:25" ht="15" customHeight="1">
      <c r="A16" s="629"/>
      <c r="B16" s="629"/>
      <c r="C16" s="629"/>
      <c r="D16" s="629"/>
      <c r="E16" s="629"/>
      <c r="F16" s="629"/>
      <c r="G16" s="964" t="s">
        <v>701</v>
      </c>
      <c r="H16" s="964"/>
      <c r="I16" s="964"/>
      <c r="J16" s="964"/>
      <c r="K16" s="629"/>
      <c r="L16" s="629"/>
      <c r="M16" s="629"/>
      <c r="N16" s="629"/>
      <c r="O16" s="629"/>
      <c r="P16" s="629"/>
      <c r="Q16" s="628"/>
      <c r="R16" s="628"/>
      <c r="S16" s="628"/>
      <c r="T16" s="628"/>
      <c r="U16" s="628"/>
      <c r="V16" s="628"/>
      <c r="W16" s="627"/>
      <c r="X16" s="627"/>
      <c r="Y16" s="627"/>
    </row>
    <row r="17" spans="1:25" ht="15" customHeight="1">
      <c r="A17" s="629"/>
      <c r="B17" s="629"/>
      <c r="C17" s="629"/>
      <c r="D17" s="629"/>
      <c r="E17" s="629"/>
      <c r="F17" s="629"/>
      <c r="G17" s="964" t="s">
        <v>702</v>
      </c>
      <c r="H17" s="964"/>
      <c r="I17" s="964"/>
      <c r="J17" s="964"/>
      <c r="K17" s="629"/>
      <c r="L17" s="629"/>
      <c r="M17" s="629"/>
      <c r="N17" s="629"/>
      <c r="O17" s="629"/>
      <c r="P17" s="629"/>
      <c r="Q17" s="628"/>
      <c r="R17" s="628"/>
      <c r="S17" s="628"/>
      <c r="T17" s="628"/>
      <c r="U17" s="628"/>
      <c r="V17" s="628"/>
      <c r="W17" s="627"/>
      <c r="X17" s="627"/>
      <c r="Y17" s="627"/>
    </row>
    <row r="18" spans="1:25" ht="15" customHeight="1">
      <c r="A18" s="629"/>
      <c r="B18" s="629"/>
      <c r="C18" s="629"/>
      <c r="D18" s="629"/>
      <c r="E18" s="629"/>
      <c r="F18" s="629"/>
      <c r="G18" s="964" t="s">
        <v>703</v>
      </c>
      <c r="H18" s="964"/>
      <c r="I18" s="964"/>
      <c r="J18" s="964"/>
      <c r="K18" s="629"/>
      <c r="L18" s="629"/>
      <c r="M18" s="629"/>
      <c r="N18" s="629"/>
      <c r="O18" s="629"/>
      <c r="P18" s="629"/>
      <c r="Q18" s="628"/>
      <c r="R18" s="628"/>
      <c r="S18" s="628"/>
      <c r="T18" s="628"/>
      <c r="U18" s="628"/>
      <c r="V18" s="628"/>
      <c r="W18" s="627"/>
      <c r="X18" s="627"/>
      <c r="Y18" s="627"/>
    </row>
    <row r="19" spans="1:25" ht="15" customHeight="1">
      <c r="A19" s="629"/>
      <c r="B19" s="629"/>
      <c r="C19" s="629"/>
      <c r="D19" s="629"/>
      <c r="E19" s="629"/>
      <c r="F19" s="629"/>
      <c r="G19" s="630"/>
      <c r="H19" s="630"/>
      <c r="I19" s="629"/>
      <c r="J19" s="629"/>
      <c r="K19" s="629"/>
      <c r="L19" s="629"/>
      <c r="M19" s="629"/>
      <c r="N19" s="629"/>
      <c r="O19" s="629"/>
      <c r="P19" s="629"/>
      <c r="Q19" s="628"/>
      <c r="R19" s="628"/>
      <c r="S19" s="628"/>
      <c r="T19" s="628"/>
      <c r="U19" s="628"/>
      <c r="V19" s="628"/>
      <c r="W19" s="627"/>
      <c r="X19" s="627"/>
      <c r="Y19" s="627"/>
    </row>
    <row r="20" spans="1:25" ht="15" customHeight="1">
      <c r="A20" s="629"/>
      <c r="B20" s="629"/>
      <c r="C20" s="629"/>
      <c r="D20" s="629"/>
      <c r="E20" s="629"/>
      <c r="F20" s="629"/>
      <c r="G20" s="630"/>
      <c r="H20" s="630"/>
      <c r="I20" s="629"/>
      <c r="J20" s="629"/>
      <c r="K20" s="629"/>
      <c r="L20" s="629"/>
      <c r="M20" s="629"/>
      <c r="N20" s="629"/>
      <c r="O20" s="629"/>
      <c r="P20" s="629"/>
      <c r="Q20" s="628"/>
      <c r="R20" s="628"/>
      <c r="S20" s="628"/>
      <c r="T20" s="628"/>
      <c r="U20" s="628"/>
      <c r="V20" s="628"/>
      <c r="W20" s="627"/>
      <c r="X20" s="627"/>
      <c r="Y20" s="627"/>
    </row>
    <row r="21" spans="1:25" ht="20.25">
      <c r="A21" s="629"/>
      <c r="B21" s="629"/>
      <c r="C21" s="629"/>
      <c r="D21" s="629"/>
      <c r="E21" s="629"/>
      <c r="F21" s="629"/>
      <c r="G21" s="631"/>
      <c r="H21" s="630"/>
      <c r="I21" s="629"/>
      <c r="J21" s="629"/>
      <c r="K21" s="629"/>
      <c r="L21" s="629"/>
      <c r="M21" s="629"/>
      <c r="N21" s="629"/>
      <c r="O21" s="629"/>
      <c r="P21" s="629"/>
      <c r="Q21" s="628"/>
      <c r="R21" s="628"/>
      <c r="S21" s="628"/>
      <c r="T21" s="628"/>
      <c r="U21" s="628"/>
      <c r="V21" s="628"/>
      <c r="W21" s="627"/>
      <c r="X21" s="627"/>
      <c r="Y21" s="627"/>
    </row>
    <row r="22" spans="1:25" ht="15" customHeight="1">
      <c r="A22" s="629"/>
      <c r="B22" s="629"/>
      <c r="C22" s="629"/>
      <c r="D22" s="629"/>
      <c r="E22" s="629"/>
      <c r="F22" s="629"/>
      <c r="G22" s="629"/>
      <c r="H22" s="629"/>
      <c r="I22" s="629"/>
      <c r="J22" s="629"/>
      <c r="K22" s="629"/>
      <c r="L22" s="629"/>
      <c r="M22" s="629"/>
      <c r="N22" s="629"/>
      <c r="O22" s="629"/>
      <c r="P22" s="629"/>
      <c r="Q22" s="628"/>
      <c r="R22" s="628"/>
      <c r="S22" s="628"/>
      <c r="T22" s="628"/>
      <c r="U22" s="628"/>
      <c r="V22" s="628"/>
      <c r="W22" s="627"/>
      <c r="X22" s="627"/>
      <c r="Y22" s="627"/>
    </row>
    <row r="23" spans="1:25" ht="15" customHeight="1">
      <c r="A23" s="629"/>
      <c r="B23" s="629"/>
      <c r="C23" s="629"/>
      <c r="D23" s="629"/>
      <c r="E23" s="629"/>
      <c r="F23" s="629"/>
      <c r="G23" s="629"/>
      <c r="H23" s="629"/>
      <c r="I23" s="629"/>
      <c r="J23" s="629"/>
      <c r="K23" s="629"/>
      <c r="L23" s="629"/>
      <c r="M23" s="629"/>
      <c r="N23" s="629"/>
      <c r="O23" s="629"/>
      <c r="P23" s="629"/>
      <c r="Q23" s="628"/>
      <c r="R23" s="628"/>
      <c r="S23" s="628"/>
      <c r="T23" s="628"/>
      <c r="U23" s="628"/>
      <c r="V23" s="628"/>
      <c r="W23" s="627"/>
      <c r="X23" s="627"/>
      <c r="Y23" s="627"/>
    </row>
    <row r="24" spans="1:25" ht="15" customHeight="1">
      <c r="A24" s="629"/>
      <c r="B24" s="629"/>
      <c r="C24" s="629"/>
      <c r="D24" s="629"/>
      <c r="E24" s="629"/>
      <c r="F24" s="629"/>
      <c r="G24" s="629"/>
      <c r="H24" s="629"/>
      <c r="I24" s="629"/>
      <c r="J24" s="629"/>
      <c r="K24" s="629"/>
      <c r="L24" s="629"/>
      <c r="M24" s="629"/>
      <c r="N24" s="629"/>
      <c r="O24" s="629"/>
      <c r="P24" s="629"/>
      <c r="Q24" s="628"/>
      <c r="R24" s="628"/>
      <c r="S24" s="628"/>
      <c r="T24" s="628"/>
      <c r="U24" s="628"/>
      <c r="V24" s="628"/>
      <c r="W24" s="627"/>
      <c r="X24" s="627"/>
      <c r="Y24" s="627"/>
    </row>
    <row r="25" spans="1:25" ht="15" customHeight="1">
      <c r="A25" s="629"/>
      <c r="B25" s="629"/>
      <c r="C25" s="629"/>
      <c r="D25" s="629"/>
      <c r="E25" s="629"/>
      <c r="F25" s="629"/>
      <c r="G25" s="629"/>
      <c r="H25" s="629"/>
      <c r="I25" s="629"/>
      <c r="J25" s="629"/>
      <c r="K25" s="629"/>
      <c r="L25" s="629"/>
      <c r="M25" s="629"/>
      <c r="N25" s="629"/>
      <c r="O25" s="629"/>
      <c r="P25" s="629"/>
      <c r="Q25" s="628"/>
      <c r="R25" s="628"/>
      <c r="S25" s="628"/>
      <c r="T25" s="628"/>
      <c r="U25" s="628"/>
      <c r="V25" s="628"/>
      <c r="W25" s="627"/>
      <c r="X25" s="627"/>
      <c r="Y25" s="627"/>
    </row>
    <row r="26" spans="1:25" ht="15" customHeight="1">
      <c r="A26" s="629"/>
      <c r="B26" s="629"/>
      <c r="C26" s="629"/>
      <c r="D26" s="629"/>
      <c r="E26" s="629"/>
      <c r="F26" s="629"/>
      <c r="G26" s="629"/>
      <c r="H26" s="629"/>
      <c r="I26" s="629"/>
      <c r="J26" s="629"/>
      <c r="K26" s="629"/>
      <c r="L26" s="629"/>
      <c r="M26" s="629"/>
      <c r="N26" s="629"/>
      <c r="O26" s="629"/>
      <c r="P26" s="629"/>
      <c r="Q26" s="628"/>
      <c r="R26" s="628"/>
      <c r="S26" s="628"/>
      <c r="T26" s="628"/>
      <c r="U26" s="628"/>
      <c r="V26" s="628"/>
      <c r="W26" s="627"/>
      <c r="X26" s="627"/>
      <c r="Y26" s="627"/>
    </row>
    <row r="27" spans="1:25" ht="15" customHeight="1">
      <c r="A27" s="629"/>
      <c r="B27" s="629"/>
      <c r="C27" s="629"/>
      <c r="D27" s="629"/>
      <c r="E27" s="629"/>
      <c r="F27" s="629"/>
      <c r="G27" s="629"/>
      <c r="H27" s="629"/>
      <c r="I27" s="629"/>
      <c r="J27" s="629"/>
      <c r="K27" s="629"/>
      <c r="L27" s="629"/>
      <c r="M27" s="629"/>
      <c r="N27" s="629"/>
      <c r="O27" s="629"/>
      <c r="P27" s="629"/>
      <c r="Q27" s="628"/>
      <c r="R27" s="628"/>
      <c r="S27" s="628"/>
      <c r="T27" s="628"/>
      <c r="U27" s="628"/>
      <c r="V27" s="628"/>
      <c r="W27" s="627"/>
      <c r="X27" s="627"/>
      <c r="Y27" s="627"/>
    </row>
    <row r="28" spans="1:25" ht="15" customHeight="1">
      <c r="A28" s="629"/>
      <c r="B28" s="629"/>
      <c r="C28" s="629"/>
      <c r="D28" s="629"/>
      <c r="E28" s="629"/>
      <c r="F28" s="629"/>
      <c r="G28" s="629"/>
      <c r="H28" s="629"/>
      <c r="I28" s="629"/>
      <c r="J28" s="629"/>
      <c r="K28" s="629"/>
      <c r="L28" s="629"/>
      <c r="M28" s="629"/>
      <c r="N28" s="629"/>
      <c r="O28" s="629"/>
      <c r="P28" s="629"/>
      <c r="Q28" s="628"/>
      <c r="R28" s="628"/>
      <c r="S28" s="628"/>
      <c r="T28" s="628"/>
      <c r="U28" s="628"/>
      <c r="V28" s="628"/>
      <c r="W28" s="627"/>
      <c r="X28" s="627"/>
      <c r="Y28" s="627"/>
    </row>
    <row r="29" spans="1:25" ht="15" customHeight="1">
      <c r="A29" s="629"/>
      <c r="B29" s="629"/>
      <c r="C29" s="629"/>
      <c r="D29" s="629"/>
      <c r="E29" s="629"/>
      <c r="F29" s="629"/>
      <c r="G29" s="629"/>
      <c r="H29" s="629"/>
      <c r="I29" s="629"/>
      <c r="J29" s="629"/>
      <c r="K29" s="629"/>
      <c r="L29" s="629"/>
      <c r="M29" s="629"/>
      <c r="N29" s="629"/>
      <c r="O29" s="629"/>
      <c r="P29" s="629"/>
      <c r="Q29" s="628"/>
      <c r="R29" s="628"/>
      <c r="S29" s="628"/>
      <c r="T29" s="628"/>
      <c r="U29" s="628"/>
      <c r="V29" s="628"/>
      <c r="W29" s="627"/>
      <c r="X29" s="627"/>
      <c r="Y29" s="627"/>
    </row>
    <row r="30" spans="1:25" ht="15" customHeight="1">
      <c r="A30" s="629"/>
      <c r="B30" s="629"/>
      <c r="C30" s="629"/>
      <c r="D30" s="629"/>
      <c r="E30" s="629"/>
      <c r="F30" s="629"/>
      <c r="G30" s="629"/>
      <c r="H30" s="629"/>
      <c r="I30" s="629"/>
      <c r="J30" s="629"/>
      <c r="K30" s="629"/>
      <c r="L30" s="629"/>
      <c r="M30" s="629"/>
      <c r="N30" s="629"/>
      <c r="O30" s="629"/>
      <c r="P30" s="629"/>
      <c r="Q30" s="628"/>
      <c r="R30" s="628"/>
      <c r="S30" s="628"/>
      <c r="T30" s="628"/>
      <c r="U30" s="628"/>
      <c r="V30" s="628"/>
      <c r="W30" s="627"/>
      <c r="X30" s="627"/>
      <c r="Y30" s="627"/>
    </row>
    <row r="31" spans="1:25" ht="15" customHeight="1">
      <c r="A31" s="629"/>
      <c r="B31" s="629"/>
      <c r="C31" s="629"/>
      <c r="D31" s="629"/>
      <c r="E31" s="629"/>
      <c r="F31" s="629"/>
      <c r="G31" s="629"/>
      <c r="H31" s="629"/>
      <c r="I31" s="629"/>
      <c r="J31" s="629"/>
      <c r="K31" s="629"/>
      <c r="L31" s="629"/>
      <c r="M31" s="629"/>
      <c r="N31" s="629"/>
      <c r="O31" s="629"/>
      <c r="P31" s="629"/>
      <c r="Q31" s="628"/>
      <c r="R31" s="628"/>
      <c r="S31" s="628"/>
      <c r="T31" s="628"/>
      <c r="U31" s="628"/>
      <c r="V31" s="628"/>
      <c r="W31" s="627"/>
      <c r="X31" s="627"/>
      <c r="Y31" s="627"/>
    </row>
    <row r="32" spans="1:25" ht="15" customHeight="1">
      <c r="A32" s="629"/>
      <c r="B32" s="629"/>
      <c r="C32" s="629"/>
      <c r="D32" s="629"/>
      <c r="E32" s="629"/>
      <c r="F32" s="629"/>
      <c r="G32" s="629"/>
      <c r="H32" s="629"/>
      <c r="I32" s="629"/>
      <c r="J32" s="629"/>
      <c r="K32" s="629"/>
      <c r="L32" s="629"/>
      <c r="M32" s="629"/>
      <c r="N32" s="629"/>
      <c r="O32" s="629"/>
      <c r="P32" s="629"/>
      <c r="Q32" s="628"/>
      <c r="R32" s="628"/>
      <c r="S32" s="628"/>
      <c r="T32" s="628"/>
      <c r="U32" s="628"/>
      <c r="V32" s="628"/>
      <c r="W32" s="627"/>
      <c r="X32" s="627"/>
      <c r="Y32" s="627"/>
    </row>
    <row r="33" spans="1:25" ht="15" customHeight="1">
      <c r="A33" s="629"/>
      <c r="B33" s="629"/>
      <c r="C33" s="629"/>
      <c r="D33" s="629"/>
      <c r="E33" s="629"/>
      <c r="F33" s="629"/>
      <c r="G33" s="629"/>
      <c r="H33" s="629"/>
      <c r="I33" s="629"/>
      <c r="J33" s="629"/>
      <c r="K33" s="629"/>
      <c r="L33" s="629"/>
      <c r="M33" s="629"/>
      <c r="N33" s="629"/>
      <c r="O33" s="629"/>
      <c r="P33" s="629"/>
      <c r="Q33" s="628"/>
      <c r="R33" s="628"/>
      <c r="S33" s="628"/>
      <c r="T33" s="628"/>
      <c r="U33" s="628"/>
      <c r="V33" s="628"/>
      <c r="W33" s="627"/>
      <c r="X33" s="627"/>
      <c r="Y33" s="627"/>
    </row>
    <row r="34" spans="1:25" ht="15" customHeight="1">
      <c r="A34" s="629"/>
      <c r="B34" s="629"/>
      <c r="C34" s="629"/>
      <c r="D34" s="629"/>
      <c r="E34" s="629"/>
      <c r="F34" s="629"/>
      <c r="G34" s="629"/>
      <c r="H34" s="629"/>
      <c r="I34" s="629"/>
      <c r="J34" s="629"/>
      <c r="K34" s="629"/>
      <c r="L34" s="629"/>
      <c r="M34" s="629"/>
      <c r="N34" s="629"/>
      <c r="O34" s="629"/>
      <c r="P34" s="629"/>
      <c r="Q34" s="628"/>
      <c r="R34" s="628"/>
      <c r="S34" s="628"/>
      <c r="T34" s="628"/>
      <c r="U34" s="628"/>
      <c r="V34" s="628"/>
      <c r="W34" s="627"/>
      <c r="X34" s="627"/>
      <c r="Y34" s="627"/>
    </row>
    <row r="35" spans="1:25" ht="15" customHeight="1">
      <c r="A35" s="628"/>
      <c r="B35" s="628"/>
      <c r="C35" s="628"/>
      <c r="D35" s="628"/>
      <c r="E35" s="628"/>
      <c r="F35" s="628"/>
      <c r="G35" s="628"/>
      <c r="H35" s="628"/>
      <c r="I35" s="628"/>
      <c r="J35" s="628"/>
      <c r="K35" s="628"/>
      <c r="L35" s="628"/>
      <c r="M35" s="628"/>
      <c r="N35" s="628"/>
      <c r="O35" s="628"/>
      <c r="P35" s="628"/>
      <c r="Q35" s="628"/>
      <c r="R35" s="628"/>
      <c r="S35" s="628"/>
      <c r="T35" s="628"/>
      <c r="U35" s="628"/>
      <c r="V35" s="628"/>
      <c r="W35" s="627"/>
      <c r="X35" s="627"/>
      <c r="Y35" s="627"/>
    </row>
    <row r="36" spans="1:25" ht="15" customHeight="1">
      <c r="A36" s="628"/>
      <c r="B36" s="628"/>
      <c r="C36" s="628"/>
      <c r="D36" s="628"/>
      <c r="E36" s="628"/>
      <c r="F36" s="628"/>
      <c r="G36" s="628"/>
      <c r="H36" s="628"/>
      <c r="I36" s="628"/>
      <c r="J36" s="628"/>
      <c r="K36" s="628"/>
      <c r="L36" s="628"/>
      <c r="M36" s="628"/>
      <c r="N36" s="628"/>
      <c r="O36" s="628"/>
      <c r="P36" s="628"/>
      <c r="Q36" s="628"/>
      <c r="R36" s="628"/>
      <c r="S36" s="628"/>
      <c r="T36" s="628"/>
      <c r="U36" s="628"/>
      <c r="V36" s="628"/>
      <c r="W36" s="627"/>
      <c r="X36" s="627"/>
      <c r="Y36" s="627"/>
    </row>
    <row r="37" spans="1:25" ht="15" customHeight="1">
      <c r="A37" s="628"/>
      <c r="B37" s="628"/>
      <c r="C37" s="628"/>
      <c r="D37" s="628"/>
      <c r="E37" s="628"/>
      <c r="F37" s="628"/>
      <c r="G37" s="628"/>
      <c r="H37" s="628"/>
      <c r="I37" s="628"/>
      <c r="J37" s="628"/>
      <c r="K37" s="628"/>
      <c r="L37" s="628"/>
      <c r="M37" s="628"/>
      <c r="N37" s="628"/>
      <c r="O37" s="628"/>
      <c r="P37" s="628"/>
      <c r="Q37" s="628"/>
      <c r="R37" s="628"/>
      <c r="S37" s="628"/>
      <c r="T37" s="628"/>
      <c r="U37" s="628"/>
      <c r="V37" s="628"/>
      <c r="W37" s="627"/>
      <c r="X37" s="627"/>
      <c r="Y37" s="627"/>
    </row>
    <row r="38" spans="1:25" ht="15" customHeight="1">
      <c r="A38" s="628"/>
      <c r="B38" s="628"/>
      <c r="C38" s="628"/>
      <c r="D38" s="628"/>
      <c r="E38" s="628"/>
      <c r="F38" s="628"/>
      <c r="G38" s="628"/>
      <c r="H38" s="628"/>
      <c r="I38" s="628"/>
      <c r="J38" s="628"/>
      <c r="K38" s="628"/>
      <c r="L38" s="628"/>
      <c r="M38" s="628"/>
      <c r="N38" s="628"/>
      <c r="O38" s="628"/>
      <c r="P38" s="628"/>
      <c r="Q38" s="628"/>
      <c r="R38" s="628"/>
      <c r="S38" s="628"/>
      <c r="T38" s="628"/>
      <c r="U38" s="628"/>
      <c r="V38" s="628"/>
      <c r="W38" s="627"/>
      <c r="X38" s="627"/>
      <c r="Y38" s="627"/>
    </row>
    <row r="39" spans="1:25" ht="15" customHeight="1">
      <c r="A39" s="628"/>
      <c r="B39" s="628"/>
      <c r="C39" s="628"/>
      <c r="D39" s="628"/>
      <c r="E39" s="628"/>
      <c r="F39" s="628"/>
      <c r="G39" s="628"/>
      <c r="H39" s="628"/>
      <c r="I39" s="628"/>
      <c r="J39" s="628"/>
      <c r="K39" s="628"/>
      <c r="L39" s="628"/>
      <c r="M39" s="628"/>
      <c r="N39" s="628"/>
      <c r="O39" s="628"/>
      <c r="P39" s="628"/>
      <c r="Q39" s="628"/>
      <c r="R39" s="628"/>
      <c r="S39" s="628"/>
      <c r="T39" s="628"/>
      <c r="U39" s="628"/>
      <c r="V39" s="628"/>
      <c r="W39" s="627"/>
      <c r="X39" s="627"/>
      <c r="Y39" s="627"/>
    </row>
    <row r="40" spans="1:25" ht="15" customHeight="1">
      <c r="A40" s="628"/>
      <c r="B40" s="628"/>
      <c r="C40" s="628"/>
      <c r="D40" s="628"/>
      <c r="E40" s="628"/>
      <c r="F40" s="628"/>
      <c r="G40" s="628"/>
      <c r="H40" s="628"/>
      <c r="I40" s="628"/>
      <c r="J40" s="628"/>
      <c r="K40" s="628"/>
      <c r="L40" s="628"/>
      <c r="M40" s="628"/>
      <c r="N40" s="628"/>
      <c r="O40" s="628"/>
      <c r="P40" s="628"/>
      <c r="Q40" s="628"/>
      <c r="R40" s="628"/>
      <c r="S40" s="628"/>
      <c r="T40" s="628"/>
      <c r="U40" s="628"/>
      <c r="V40" s="628"/>
      <c r="W40" s="627"/>
      <c r="X40" s="627"/>
      <c r="Y40" s="627"/>
    </row>
    <row r="41" spans="1:25" ht="15" customHeight="1">
      <c r="A41" s="628"/>
      <c r="B41" s="628"/>
      <c r="C41" s="628"/>
      <c r="D41" s="628"/>
      <c r="E41" s="628"/>
      <c r="F41" s="628"/>
      <c r="G41" s="628"/>
      <c r="H41" s="628"/>
      <c r="I41" s="628"/>
      <c r="J41" s="628"/>
      <c r="K41" s="628"/>
      <c r="L41" s="628"/>
      <c r="M41" s="628"/>
      <c r="N41" s="628"/>
      <c r="O41" s="628"/>
      <c r="P41" s="628"/>
      <c r="Q41" s="628"/>
      <c r="R41" s="628"/>
      <c r="S41" s="628"/>
      <c r="T41" s="628"/>
      <c r="U41" s="628"/>
      <c r="V41" s="628"/>
      <c r="W41" s="627"/>
      <c r="X41" s="627"/>
      <c r="Y41" s="627"/>
    </row>
    <row r="42" spans="1:25" ht="15" customHeight="1">
      <c r="A42" s="628"/>
      <c r="B42" s="628"/>
      <c r="C42" s="628"/>
      <c r="D42" s="628"/>
      <c r="E42" s="628"/>
      <c r="F42" s="628"/>
      <c r="G42" s="628"/>
      <c r="H42" s="628"/>
      <c r="I42" s="628"/>
      <c r="J42" s="628"/>
      <c r="K42" s="628"/>
      <c r="L42" s="628"/>
      <c r="M42" s="628"/>
      <c r="N42" s="628"/>
      <c r="O42" s="628"/>
      <c r="P42" s="628"/>
      <c r="Q42" s="628"/>
      <c r="R42" s="628"/>
      <c r="S42" s="628"/>
      <c r="T42" s="628"/>
      <c r="U42" s="628"/>
      <c r="V42" s="628"/>
      <c r="W42" s="627"/>
      <c r="X42" s="627"/>
      <c r="Y42" s="627"/>
    </row>
    <row r="43" spans="1:25" ht="15" customHeight="1">
      <c r="A43" s="628"/>
      <c r="B43" s="628"/>
      <c r="C43" s="628"/>
      <c r="D43" s="628"/>
      <c r="E43" s="628"/>
      <c r="F43" s="628"/>
      <c r="G43" s="628"/>
      <c r="H43" s="628"/>
      <c r="I43" s="628"/>
      <c r="J43" s="628"/>
      <c r="K43" s="628"/>
      <c r="L43" s="628"/>
      <c r="M43" s="628"/>
      <c r="N43" s="628"/>
      <c r="O43" s="628"/>
      <c r="P43" s="628"/>
      <c r="Q43" s="628"/>
      <c r="R43" s="628"/>
      <c r="S43" s="628"/>
      <c r="T43" s="628"/>
      <c r="U43" s="628"/>
      <c r="V43" s="628"/>
      <c r="W43" s="627"/>
      <c r="X43" s="627"/>
      <c r="Y43" s="627"/>
    </row>
    <row r="44" spans="1:25" ht="15" customHeight="1">
      <c r="A44" s="628"/>
      <c r="B44" s="628"/>
      <c r="C44" s="628"/>
      <c r="D44" s="628"/>
      <c r="E44" s="628"/>
      <c r="F44" s="628"/>
      <c r="G44" s="628"/>
      <c r="H44" s="628"/>
      <c r="I44" s="628"/>
      <c r="J44" s="628"/>
      <c r="K44" s="628"/>
      <c r="L44" s="628"/>
      <c r="M44" s="628"/>
      <c r="N44" s="628"/>
      <c r="O44" s="628"/>
      <c r="P44" s="628"/>
      <c r="Q44" s="628"/>
      <c r="R44" s="628"/>
      <c r="S44" s="628"/>
      <c r="T44" s="628"/>
      <c r="U44" s="628"/>
      <c r="V44" s="628"/>
      <c r="W44" s="627"/>
      <c r="X44" s="627"/>
      <c r="Y44" s="627"/>
    </row>
    <row r="45" spans="1:25" ht="15" customHeight="1">
      <c r="A45" s="628"/>
      <c r="B45" s="628"/>
      <c r="C45" s="628"/>
      <c r="D45" s="628"/>
      <c r="E45" s="628"/>
      <c r="F45" s="628"/>
      <c r="G45" s="628"/>
      <c r="H45" s="628"/>
      <c r="I45" s="628"/>
      <c r="J45" s="628"/>
      <c r="K45" s="628"/>
      <c r="L45" s="628"/>
      <c r="M45" s="628"/>
      <c r="N45" s="628"/>
      <c r="O45" s="628"/>
      <c r="P45" s="628"/>
      <c r="Q45" s="628"/>
      <c r="R45" s="628"/>
      <c r="S45" s="628"/>
      <c r="T45" s="628"/>
      <c r="U45" s="628"/>
      <c r="V45" s="628"/>
      <c r="W45" s="627"/>
      <c r="X45" s="627"/>
      <c r="Y45" s="627"/>
    </row>
    <row r="46" spans="1:25" ht="15" customHeight="1">
      <c r="A46" s="628"/>
      <c r="B46" s="628"/>
      <c r="C46" s="628"/>
      <c r="D46" s="628"/>
      <c r="E46" s="628"/>
      <c r="F46" s="628"/>
      <c r="G46" s="628"/>
      <c r="H46" s="628"/>
      <c r="I46" s="628"/>
      <c r="J46" s="628"/>
      <c r="K46" s="628"/>
      <c r="L46" s="628"/>
      <c r="M46" s="628"/>
      <c r="N46" s="628"/>
      <c r="O46" s="628"/>
      <c r="P46" s="628"/>
      <c r="Q46" s="628"/>
      <c r="R46" s="628"/>
      <c r="S46" s="628"/>
      <c r="T46" s="628"/>
      <c r="U46" s="628"/>
      <c r="V46" s="628"/>
      <c r="W46" s="627"/>
      <c r="X46" s="627"/>
      <c r="Y46" s="627"/>
    </row>
    <row r="47" spans="1:25" ht="15" customHeight="1">
      <c r="A47" s="628"/>
      <c r="B47" s="628"/>
      <c r="C47" s="628"/>
      <c r="D47" s="628"/>
      <c r="E47" s="628"/>
      <c r="F47" s="628"/>
      <c r="G47" s="628"/>
      <c r="H47" s="628"/>
      <c r="I47" s="628"/>
      <c r="J47" s="628"/>
      <c r="K47" s="628"/>
      <c r="L47" s="628"/>
      <c r="M47" s="628"/>
      <c r="N47" s="628"/>
      <c r="O47" s="628"/>
      <c r="P47" s="628"/>
      <c r="Q47" s="628"/>
      <c r="R47" s="628"/>
      <c r="S47" s="628"/>
      <c r="T47" s="628"/>
      <c r="U47" s="628"/>
      <c r="V47" s="628"/>
      <c r="W47" s="627"/>
      <c r="X47" s="627"/>
      <c r="Y47" s="627"/>
    </row>
    <row r="48" spans="1:25" ht="15" customHeight="1">
      <c r="A48" s="628"/>
      <c r="B48" s="628"/>
      <c r="C48" s="628"/>
      <c r="D48" s="628"/>
      <c r="E48" s="628"/>
      <c r="F48" s="628"/>
      <c r="G48" s="628"/>
      <c r="H48" s="628"/>
      <c r="I48" s="628"/>
      <c r="J48" s="628"/>
      <c r="K48" s="628"/>
      <c r="L48" s="628"/>
      <c r="M48" s="628"/>
      <c r="N48" s="628"/>
      <c r="O48" s="628"/>
      <c r="P48" s="628"/>
      <c r="Q48" s="628"/>
      <c r="R48" s="628"/>
      <c r="S48" s="628"/>
      <c r="T48" s="628"/>
      <c r="U48" s="628"/>
      <c r="V48" s="628"/>
      <c r="W48" s="627"/>
      <c r="X48" s="627"/>
      <c r="Y48" s="627"/>
    </row>
    <row r="49" spans="1:25" ht="15" customHeight="1">
      <c r="A49" s="628"/>
      <c r="B49" s="628"/>
      <c r="C49" s="628"/>
      <c r="D49" s="628"/>
      <c r="E49" s="628"/>
      <c r="F49" s="628"/>
      <c r="G49" s="628"/>
      <c r="H49" s="628"/>
      <c r="I49" s="628"/>
      <c r="J49" s="628"/>
      <c r="K49" s="628"/>
      <c r="L49" s="628"/>
      <c r="M49" s="628"/>
      <c r="N49" s="628"/>
      <c r="O49" s="628"/>
      <c r="P49" s="628"/>
      <c r="Q49" s="628"/>
      <c r="R49" s="628"/>
      <c r="S49" s="628"/>
      <c r="T49" s="628"/>
      <c r="U49" s="628"/>
      <c r="V49" s="628"/>
      <c r="W49" s="627"/>
      <c r="X49" s="627"/>
      <c r="Y49" s="627"/>
    </row>
    <row r="50" spans="1:25" ht="15" customHeight="1">
      <c r="A50" s="628"/>
      <c r="B50" s="628"/>
      <c r="C50" s="628"/>
      <c r="D50" s="628"/>
      <c r="E50" s="628"/>
      <c r="F50" s="628"/>
      <c r="G50" s="628"/>
      <c r="H50" s="628"/>
      <c r="I50" s="628"/>
      <c r="J50" s="628"/>
      <c r="K50" s="628"/>
      <c r="L50" s="628"/>
      <c r="M50" s="628"/>
      <c r="N50" s="628"/>
      <c r="O50" s="628"/>
      <c r="P50" s="628"/>
      <c r="Q50" s="628"/>
      <c r="R50" s="628"/>
      <c r="S50" s="628"/>
      <c r="T50" s="628"/>
      <c r="U50" s="628"/>
      <c r="V50" s="628"/>
      <c r="W50" s="627"/>
      <c r="X50" s="627"/>
      <c r="Y50" s="627"/>
    </row>
    <row r="51" spans="1:25" ht="15" customHeight="1">
      <c r="A51" s="628"/>
      <c r="B51" s="628"/>
      <c r="C51" s="628"/>
      <c r="D51" s="628"/>
      <c r="E51" s="628"/>
      <c r="F51" s="628"/>
      <c r="G51" s="628"/>
      <c r="H51" s="628"/>
      <c r="I51" s="628"/>
      <c r="J51" s="628"/>
      <c r="K51" s="628"/>
      <c r="L51" s="628"/>
      <c r="M51" s="628"/>
      <c r="N51" s="628"/>
      <c r="O51" s="628"/>
      <c r="P51" s="628"/>
      <c r="Q51" s="628"/>
      <c r="R51" s="628"/>
      <c r="S51" s="628"/>
      <c r="T51" s="628"/>
      <c r="U51" s="628"/>
      <c r="V51" s="628"/>
      <c r="W51" s="627"/>
      <c r="X51" s="627"/>
      <c r="Y51" s="627"/>
    </row>
    <row r="52" spans="1:25" ht="15" customHeight="1">
      <c r="A52" s="628"/>
      <c r="B52" s="628"/>
      <c r="C52" s="628"/>
      <c r="D52" s="628"/>
      <c r="E52" s="628"/>
      <c r="F52" s="628"/>
      <c r="G52" s="628"/>
      <c r="H52" s="628"/>
      <c r="I52" s="628"/>
      <c r="J52" s="628"/>
      <c r="K52" s="628"/>
      <c r="L52" s="628"/>
      <c r="M52" s="628"/>
      <c r="N52" s="628"/>
      <c r="O52" s="628"/>
      <c r="P52" s="628"/>
      <c r="Q52" s="628"/>
      <c r="R52" s="628"/>
      <c r="S52" s="628"/>
      <c r="T52" s="628"/>
      <c r="U52" s="628"/>
      <c r="V52" s="628"/>
      <c r="W52" s="627"/>
      <c r="X52" s="627"/>
      <c r="Y52" s="627"/>
    </row>
    <row r="53" spans="1:25" ht="15" customHeight="1">
      <c r="A53" s="628"/>
      <c r="B53" s="628"/>
      <c r="C53" s="628"/>
      <c r="D53" s="628"/>
      <c r="E53" s="628"/>
      <c r="F53" s="628"/>
      <c r="G53" s="628"/>
      <c r="H53" s="628"/>
      <c r="I53" s="628"/>
      <c r="J53" s="628"/>
      <c r="K53" s="628"/>
      <c r="L53" s="628"/>
      <c r="M53" s="628"/>
      <c r="N53" s="628"/>
      <c r="O53" s="628"/>
      <c r="P53" s="628"/>
      <c r="Q53" s="628"/>
      <c r="R53" s="628"/>
      <c r="S53" s="628"/>
      <c r="T53" s="628"/>
      <c r="U53" s="628"/>
      <c r="V53" s="628"/>
      <c r="W53" s="627"/>
      <c r="X53" s="627"/>
      <c r="Y53" s="627"/>
    </row>
    <row r="54" spans="1:25" ht="15" customHeight="1">
      <c r="A54" s="628"/>
      <c r="B54" s="628"/>
      <c r="C54" s="628"/>
      <c r="D54" s="628"/>
      <c r="E54" s="628"/>
      <c r="F54" s="628"/>
      <c r="G54" s="628"/>
      <c r="H54" s="628"/>
      <c r="I54" s="628"/>
      <c r="J54" s="628"/>
      <c r="K54" s="628"/>
      <c r="L54" s="628"/>
      <c r="M54" s="628"/>
      <c r="N54" s="628"/>
      <c r="O54" s="628"/>
      <c r="P54" s="628"/>
      <c r="Q54" s="628"/>
      <c r="R54" s="628"/>
      <c r="S54" s="628"/>
      <c r="T54" s="628"/>
      <c r="U54" s="628"/>
      <c r="V54" s="628"/>
      <c r="W54" s="627"/>
      <c r="X54" s="627"/>
      <c r="Y54" s="627"/>
    </row>
    <row r="55" spans="1:25" ht="15" customHeight="1">
      <c r="A55" s="628"/>
      <c r="B55" s="628"/>
      <c r="C55" s="628"/>
      <c r="D55" s="628"/>
      <c r="E55" s="628"/>
      <c r="F55" s="628"/>
      <c r="G55" s="628"/>
      <c r="H55" s="628"/>
      <c r="I55" s="628"/>
      <c r="J55" s="628"/>
      <c r="K55" s="628"/>
      <c r="L55" s="628"/>
      <c r="M55" s="628"/>
      <c r="N55" s="628"/>
      <c r="O55" s="628"/>
      <c r="P55" s="628"/>
      <c r="Q55" s="628"/>
      <c r="R55" s="628"/>
      <c r="S55" s="628"/>
      <c r="T55" s="628"/>
      <c r="U55" s="628"/>
      <c r="V55" s="628"/>
      <c r="W55" s="627"/>
      <c r="X55" s="627"/>
      <c r="Y55" s="627"/>
    </row>
    <row r="56" spans="1:25" ht="15" customHeight="1">
      <c r="A56" s="628"/>
      <c r="B56" s="628"/>
      <c r="C56" s="628"/>
      <c r="D56" s="628"/>
      <c r="E56" s="628"/>
      <c r="F56" s="628"/>
      <c r="G56" s="628"/>
      <c r="H56" s="628"/>
      <c r="I56" s="628"/>
      <c r="J56" s="628"/>
      <c r="K56" s="628"/>
      <c r="L56" s="628"/>
      <c r="M56" s="628"/>
      <c r="N56" s="628"/>
      <c r="O56" s="628"/>
      <c r="P56" s="628"/>
      <c r="Q56" s="628"/>
      <c r="R56" s="628"/>
      <c r="S56" s="628"/>
      <c r="T56" s="628"/>
      <c r="U56" s="628"/>
      <c r="V56" s="628"/>
      <c r="W56" s="627"/>
      <c r="X56" s="627"/>
      <c r="Y56" s="627"/>
    </row>
    <row r="57" spans="1:25" ht="15" customHeight="1">
      <c r="A57" s="628"/>
      <c r="B57" s="628"/>
      <c r="C57" s="628"/>
      <c r="D57" s="628"/>
      <c r="E57" s="628"/>
      <c r="F57" s="628"/>
      <c r="G57" s="628"/>
      <c r="H57" s="628"/>
      <c r="I57" s="628"/>
      <c r="J57" s="628"/>
      <c r="K57" s="628"/>
      <c r="L57" s="628"/>
      <c r="M57" s="628"/>
      <c r="N57" s="628"/>
      <c r="O57" s="628"/>
      <c r="P57" s="628"/>
      <c r="Q57" s="628"/>
      <c r="R57" s="628"/>
      <c r="S57" s="628"/>
      <c r="T57" s="628"/>
      <c r="U57" s="628"/>
      <c r="V57" s="628"/>
      <c r="W57" s="627"/>
      <c r="X57" s="627"/>
      <c r="Y57" s="627"/>
    </row>
    <row r="58" spans="1:25" ht="15" customHeight="1">
      <c r="A58" s="628"/>
      <c r="B58" s="628"/>
      <c r="C58" s="628"/>
      <c r="D58" s="628"/>
      <c r="E58" s="628"/>
      <c r="F58" s="628"/>
      <c r="G58" s="628"/>
      <c r="H58" s="628"/>
      <c r="I58" s="628"/>
      <c r="J58" s="628"/>
      <c r="K58" s="628"/>
      <c r="L58" s="628"/>
      <c r="M58" s="628"/>
      <c r="N58" s="628"/>
      <c r="O58" s="628"/>
      <c r="P58" s="628"/>
      <c r="Q58" s="628"/>
      <c r="R58" s="628"/>
      <c r="S58" s="628"/>
      <c r="T58" s="628"/>
      <c r="U58" s="628"/>
      <c r="V58" s="628"/>
      <c r="W58" s="627"/>
      <c r="X58" s="627"/>
      <c r="Y58" s="627"/>
    </row>
    <row r="59" spans="1:25" ht="15" customHeight="1">
      <c r="A59" s="628"/>
      <c r="B59" s="628"/>
      <c r="C59" s="628"/>
      <c r="D59" s="628"/>
      <c r="E59" s="628"/>
      <c r="F59" s="628"/>
      <c r="G59" s="628"/>
      <c r="H59" s="628"/>
      <c r="I59" s="628"/>
      <c r="J59" s="628"/>
      <c r="K59" s="628"/>
      <c r="L59" s="628"/>
      <c r="M59" s="628"/>
      <c r="N59" s="628"/>
      <c r="O59" s="628"/>
      <c r="P59" s="628"/>
      <c r="Q59" s="628"/>
      <c r="R59" s="628"/>
      <c r="S59" s="628"/>
      <c r="T59" s="628"/>
      <c r="U59" s="628"/>
      <c r="V59" s="628"/>
      <c r="W59" s="627"/>
      <c r="X59" s="627"/>
      <c r="Y59" s="627"/>
    </row>
    <row r="60" spans="1:25" ht="15" customHeight="1">
      <c r="A60" s="628"/>
      <c r="B60" s="628"/>
      <c r="C60" s="628"/>
      <c r="D60" s="628"/>
      <c r="E60" s="628"/>
      <c r="F60" s="628"/>
      <c r="G60" s="628"/>
      <c r="H60" s="628"/>
      <c r="I60" s="628"/>
      <c r="J60" s="628"/>
      <c r="K60" s="628"/>
      <c r="L60" s="628"/>
      <c r="M60" s="628"/>
      <c r="N60" s="628"/>
      <c r="O60" s="628"/>
      <c r="P60" s="628"/>
      <c r="Q60" s="628"/>
      <c r="R60" s="628"/>
      <c r="S60" s="628"/>
      <c r="T60" s="628"/>
      <c r="U60" s="628"/>
      <c r="V60" s="628"/>
      <c r="W60" s="627"/>
      <c r="X60" s="627"/>
      <c r="Y60" s="627"/>
    </row>
    <row r="61" spans="1:25" ht="15" customHeight="1">
      <c r="A61" s="628"/>
      <c r="B61" s="628"/>
      <c r="C61" s="628"/>
      <c r="D61" s="628"/>
      <c r="E61" s="628"/>
      <c r="F61" s="628"/>
      <c r="G61" s="628"/>
      <c r="H61" s="628"/>
      <c r="I61" s="628"/>
      <c r="J61" s="628"/>
      <c r="K61" s="628"/>
      <c r="L61" s="628"/>
      <c r="M61" s="628"/>
      <c r="N61" s="628"/>
      <c r="O61" s="628"/>
      <c r="P61" s="628"/>
      <c r="Q61" s="628"/>
      <c r="R61" s="628"/>
      <c r="S61" s="628"/>
      <c r="T61" s="628"/>
      <c r="U61" s="628"/>
      <c r="V61" s="628"/>
      <c r="W61" s="627"/>
      <c r="X61" s="627"/>
      <c r="Y61" s="627"/>
    </row>
    <row r="62" spans="1:25" ht="15" customHeight="1">
      <c r="A62" s="628"/>
      <c r="B62" s="628"/>
      <c r="C62" s="628"/>
      <c r="D62" s="628"/>
      <c r="E62" s="628"/>
      <c r="F62" s="628"/>
      <c r="G62" s="628"/>
      <c r="H62" s="628"/>
      <c r="I62" s="628"/>
      <c r="J62" s="628"/>
      <c r="K62" s="628"/>
      <c r="L62" s="628"/>
      <c r="M62" s="628"/>
      <c r="N62" s="628"/>
      <c r="O62" s="628"/>
      <c r="P62" s="628"/>
      <c r="Q62" s="628"/>
      <c r="R62" s="628"/>
      <c r="S62" s="628"/>
      <c r="T62" s="628"/>
      <c r="U62" s="628"/>
      <c r="V62" s="628"/>
      <c r="W62" s="627"/>
      <c r="X62" s="627"/>
      <c r="Y62" s="627"/>
    </row>
    <row r="63" spans="1:25" ht="15" customHeight="1">
      <c r="A63" s="628"/>
      <c r="B63" s="628"/>
      <c r="C63" s="628"/>
      <c r="D63" s="628"/>
      <c r="E63" s="628"/>
      <c r="F63" s="628"/>
      <c r="G63" s="628"/>
      <c r="H63" s="628"/>
      <c r="I63" s="628"/>
      <c r="J63" s="628"/>
      <c r="K63" s="628"/>
      <c r="L63" s="628"/>
      <c r="M63" s="628"/>
      <c r="N63" s="628"/>
      <c r="O63" s="628"/>
      <c r="P63" s="628"/>
      <c r="Q63" s="628"/>
      <c r="R63" s="628"/>
      <c r="S63" s="628"/>
      <c r="T63" s="628"/>
      <c r="U63" s="628"/>
      <c r="V63" s="628"/>
      <c r="W63" s="627"/>
      <c r="X63" s="627"/>
      <c r="Y63" s="627"/>
    </row>
    <row r="64" spans="1:25" ht="15" customHeight="1">
      <c r="A64" s="628"/>
      <c r="B64" s="628"/>
      <c r="C64" s="628"/>
      <c r="D64" s="628"/>
      <c r="E64" s="628"/>
      <c r="F64" s="628"/>
      <c r="G64" s="628"/>
      <c r="H64" s="628"/>
      <c r="I64" s="628"/>
      <c r="J64" s="628"/>
      <c r="K64" s="628"/>
      <c r="L64" s="628"/>
      <c r="M64" s="628"/>
      <c r="N64" s="628"/>
      <c r="O64" s="628"/>
      <c r="P64" s="628"/>
      <c r="Q64" s="628"/>
      <c r="R64" s="628"/>
      <c r="S64" s="628"/>
      <c r="T64" s="628"/>
      <c r="U64" s="628"/>
      <c r="V64" s="628"/>
      <c r="W64" s="627"/>
      <c r="X64" s="627"/>
      <c r="Y64" s="627"/>
    </row>
    <row r="65" spans="1:25" ht="15" customHeight="1">
      <c r="A65" s="628"/>
      <c r="B65" s="628"/>
      <c r="C65" s="628"/>
      <c r="D65" s="628"/>
      <c r="E65" s="628"/>
      <c r="F65" s="628"/>
      <c r="G65" s="628"/>
      <c r="H65" s="628"/>
      <c r="I65" s="628"/>
      <c r="J65" s="628"/>
      <c r="K65" s="628"/>
      <c r="L65" s="628"/>
      <c r="M65" s="628"/>
      <c r="N65" s="628"/>
      <c r="O65" s="628"/>
      <c r="P65" s="628"/>
      <c r="Q65" s="628"/>
      <c r="R65" s="628"/>
      <c r="S65" s="628"/>
      <c r="T65" s="628"/>
      <c r="U65" s="628"/>
      <c r="V65" s="628"/>
      <c r="W65" s="627"/>
      <c r="X65" s="627"/>
      <c r="Y65" s="627"/>
    </row>
    <row r="66" spans="1:25" ht="15" customHeight="1">
      <c r="A66" s="628"/>
      <c r="B66" s="628"/>
      <c r="C66" s="628"/>
      <c r="D66" s="628"/>
      <c r="E66" s="628"/>
      <c r="F66" s="628"/>
      <c r="G66" s="628"/>
      <c r="H66" s="628"/>
      <c r="I66" s="628"/>
      <c r="J66" s="628"/>
      <c r="K66" s="628"/>
      <c r="L66" s="628"/>
      <c r="M66" s="628"/>
      <c r="N66" s="628"/>
      <c r="O66" s="628"/>
      <c r="P66" s="628"/>
      <c r="Q66" s="628"/>
      <c r="R66" s="628"/>
      <c r="S66" s="628"/>
      <c r="T66" s="628"/>
      <c r="U66" s="628"/>
      <c r="V66" s="628"/>
      <c r="W66" s="627"/>
      <c r="X66" s="627"/>
      <c r="Y66" s="627"/>
    </row>
    <row r="67" spans="1:25" ht="15" customHeight="1">
      <c r="A67" s="628"/>
      <c r="B67" s="628"/>
      <c r="C67" s="628"/>
      <c r="D67" s="628"/>
      <c r="E67" s="628"/>
      <c r="F67" s="628"/>
      <c r="G67" s="628"/>
      <c r="H67" s="628"/>
      <c r="I67" s="628"/>
      <c r="J67" s="628"/>
      <c r="K67" s="628"/>
      <c r="L67" s="628"/>
      <c r="M67" s="628"/>
      <c r="N67" s="628"/>
      <c r="O67" s="628"/>
      <c r="P67" s="628"/>
      <c r="Q67" s="628"/>
      <c r="R67" s="628"/>
      <c r="S67" s="628"/>
      <c r="T67" s="628"/>
      <c r="U67" s="628"/>
      <c r="V67" s="628"/>
      <c r="W67" s="627"/>
      <c r="X67" s="627"/>
      <c r="Y67" s="627"/>
    </row>
    <row r="68" spans="1:25" ht="15" customHeight="1">
      <c r="A68" s="628"/>
      <c r="B68" s="628"/>
      <c r="C68" s="628"/>
      <c r="D68" s="628"/>
      <c r="E68" s="628"/>
      <c r="F68" s="628"/>
      <c r="G68" s="628"/>
      <c r="H68" s="628"/>
      <c r="I68" s="628"/>
      <c r="J68" s="628"/>
      <c r="K68" s="628"/>
      <c r="L68" s="628"/>
      <c r="M68" s="628"/>
      <c r="N68" s="628"/>
      <c r="O68" s="628"/>
      <c r="P68" s="628"/>
      <c r="Q68" s="628"/>
      <c r="R68" s="628"/>
      <c r="S68" s="628"/>
      <c r="T68" s="628"/>
      <c r="U68" s="628"/>
      <c r="V68" s="628"/>
      <c r="W68" s="627"/>
      <c r="X68" s="627"/>
      <c r="Y68" s="627"/>
    </row>
    <row r="69" spans="1:25" ht="15" customHeight="1">
      <c r="A69" s="628"/>
      <c r="B69" s="628"/>
      <c r="C69" s="628"/>
      <c r="D69" s="628"/>
      <c r="E69" s="628"/>
      <c r="F69" s="628"/>
      <c r="G69" s="628"/>
      <c r="H69" s="628"/>
      <c r="I69" s="628"/>
      <c r="J69" s="628"/>
      <c r="K69" s="628"/>
      <c r="L69" s="628"/>
      <c r="M69" s="628"/>
      <c r="N69" s="628"/>
      <c r="O69" s="628"/>
      <c r="P69" s="628"/>
      <c r="Q69" s="628"/>
      <c r="R69" s="628"/>
      <c r="S69" s="628"/>
      <c r="T69" s="628"/>
      <c r="U69" s="628"/>
      <c r="V69" s="628"/>
      <c r="W69" s="627"/>
      <c r="X69" s="627"/>
      <c r="Y69" s="627"/>
    </row>
    <row r="70" spans="1:25" ht="15" customHeight="1">
      <c r="A70" s="628"/>
      <c r="B70" s="628"/>
      <c r="C70" s="628"/>
      <c r="D70" s="628"/>
      <c r="E70" s="628"/>
      <c r="F70" s="628"/>
      <c r="G70" s="628"/>
      <c r="H70" s="628"/>
      <c r="I70" s="628"/>
      <c r="J70" s="628"/>
      <c r="K70" s="628"/>
      <c r="L70" s="628"/>
      <c r="M70" s="628"/>
      <c r="N70" s="628"/>
      <c r="O70" s="628"/>
      <c r="P70" s="628"/>
      <c r="Q70" s="628"/>
      <c r="R70" s="628"/>
      <c r="S70" s="628"/>
      <c r="T70" s="628"/>
      <c r="U70" s="628"/>
      <c r="V70" s="628"/>
      <c r="W70" s="627"/>
      <c r="X70" s="627"/>
      <c r="Y70" s="627"/>
    </row>
    <row r="71" spans="1:25" ht="15" customHeight="1">
      <c r="A71" s="628"/>
      <c r="B71" s="628"/>
      <c r="C71" s="628"/>
      <c r="D71" s="628"/>
      <c r="E71" s="628"/>
      <c r="F71" s="628"/>
      <c r="G71" s="628"/>
      <c r="H71" s="628"/>
      <c r="I71" s="628"/>
      <c r="J71" s="628"/>
      <c r="K71" s="628"/>
      <c r="L71" s="628"/>
      <c r="M71" s="628"/>
      <c r="N71" s="628"/>
      <c r="O71" s="628"/>
      <c r="P71" s="628"/>
      <c r="Q71" s="628"/>
      <c r="R71" s="628"/>
      <c r="S71" s="628"/>
      <c r="T71" s="628"/>
      <c r="U71" s="628"/>
      <c r="V71" s="628"/>
      <c r="W71" s="627"/>
      <c r="X71" s="627"/>
      <c r="Y71" s="627"/>
    </row>
    <row r="72" spans="1:25" ht="15" customHeight="1">
      <c r="A72" s="628"/>
      <c r="B72" s="628"/>
      <c r="C72" s="628"/>
      <c r="D72" s="628"/>
      <c r="E72" s="628"/>
      <c r="F72" s="628"/>
      <c r="G72" s="628"/>
      <c r="H72" s="628"/>
      <c r="I72" s="628"/>
      <c r="J72" s="628"/>
      <c r="K72" s="628"/>
      <c r="L72" s="628"/>
      <c r="M72" s="628"/>
      <c r="N72" s="628"/>
      <c r="O72" s="628"/>
      <c r="P72" s="628"/>
      <c r="Q72" s="628"/>
      <c r="R72" s="628"/>
      <c r="S72" s="628"/>
      <c r="T72" s="628"/>
      <c r="U72" s="628"/>
      <c r="V72" s="628"/>
      <c r="W72" s="627"/>
      <c r="X72" s="627"/>
      <c r="Y72" s="627"/>
    </row>
    <row r="73" spans="1:25" ht="15" customHeight="1">
      <c r="A73" s="628"/>
      <c r="B73" s="628"/>
      <c r="C73" s="628"/>
      <c r="D73" s="628"/>
      <c r="E73" s="628"/>
      <c r="F73" s="628"/>
      <c r="G73" s="628"/>
      <c r="H73" s="628"/>
      <c r="I73" s="628"/>
      <c r="J73" s="628"/>
      <c r="K73" s="628"/>
      <c r="L73" s="628"/>
      <c r="M73" s="628"/>
      <c r="N73" s="628"/>
      <c r="O73" s="628"/>
      <c r="P73" s="628"/>
      <c r="Q73" s="628"/>
      <c r="R73" s="628"/>
      <c r="S73" s="628"/>
      <c r="T73" s="628"/>
      <c r="U73" s="628"/>
      <c r="V73" s="628"/>
      <c r="W73" s="627"/>
      <c r="X73" s="627"/>
      <c r="Y73" s="627"/>
    </row>
    <row r="74" spans="1:25" ht="15" customHeight="1">
      <c r="A74" s="628"/>
      <c r="B74" s="628"/>
      <c r="C74" s="628"/>
      <c r="D74" s="628"/>
      <c r="E74" s="628"/>
      <c r="F74" s="628"/>
      <c r="G74" s="628"/>
      <c r="H74" s="628"/>
      <c r="I74" s="628"/>
      <c r="J74" s="628"/>
      <c r="K74" s="628"/>
      <c r="L74" s="628"/>
      <c r="M74" s="628"/>
      <c r="N74" s="628"/>
      <c r="O74" s="628"/>
      <c r="P74" s="628"/>
      <c r="Q74" s="628"/>
      <c r="R74" s="628"/>
      <c r="S74" s="628"/>
      <c r="T74" s="628"/>
      <c r="U74" s="628"/>
      <c r="V74" s="628"/>
      <c r="W74" s="627"/>
      <c r="X74" s="627"/>
      <c r="Y74" s="627"/>
    </row>
    <row r="75" spans="1:25" ht="15" customHeight="1">
      <c r="A75" s="628"/>
      <c r="B75" s="628"/>
      <c r="C75" s="628"/>
      <c r="D75" s="628"/>
      <c r="E75" s="628"/>
      <c r="F75" s="628"/>
      <c r="G75" s="628"/>
      <c r="H75" s="628"/>
      <c r="I75" s="628"/>
      <c r="J75" s="628"/>
      <c r="K75" s="628"/>
      <c r="L75" s="628"/>
      <c r="M75" s="628"/>
      <c r="N75" s="628"/>
      <c r="O75" s="628"/>
      <c r="P75" s="628"/>
      <c r="Q75" s="628"/>
      <c r="R75" s="628"/>
      <c r="S75" s="628"/>
      <c r="T75" s="628"/>
      <c r="U75" s="628"/>
      <c r="V75" s="628"/>
      <c r="W75" s="627"/>
      <c r="X75" s="627"/>
      <c r="Y75" s="627"/>
    </row>
    <row r="76" spans="1:25" ht="15" customHeight="1">
      <c r="A76" s="628"/>
      <c r="B76" s="628"/>
      <c r="C76" s="628"/>
      <c r="D76" s="628"/>
      <c r="E76" s="628"/>
      <c r="F76" s="628"/>
      <c r="G76" s="628"/>
      <c r="H76" s="628"/>
      <c r="I76" s="628"/>
      <c r="J76" s="628"/>
      <c r="K76" s="628"/>
      <c r="L76" s="628"/>
      <c r="M76" s="628"/>
      <c r="N76" s="628"/>
      <c r="O76" s="628"/>
      <c r="P76" s="628"/>
      <c r="Q76" s="628"/>
      <c r="R76" s="628"/>
      <c r="S76" s="628"/>
      <c r="T76" s="628"/>
      <c r="U76" s="628"/>
      <c r="V76" s="628"/>
      <c r="W76" s="627"/>
      <c r="X76" s="627"/>
      <c r="Y76" s="627"/>
    </row>
    <row r="77" spans="1:25" ht="15" customHeight="1">
      <c r="A77" s="628"/>
      <c r="B77" s="628"/>
      <c r="C77" s="628"/>
      <c r="D77" s="628"/>
      <c r="E77" s="628"/>
      <c r="F77" s="628"/>
      <c r="G77" s="628"/>
      <c r="H77" s="628"/>
      <c r="I77" s="628"/>
      <c r="J77" s="628"/>
      <c r="K77" s="628"/>
      <c r="L77" s="628"/>
      <c r="M77" s="628"/>
      <c r="N77" s="628"/>
      <c r="O77" s="628"/>
      <c r="P77" s="628"/>
      <c r="Q77" s="628"/>
      <c r="R77" s="628"/>
      <c r="S77" s="628"/>
      <c r="T77" s="628"/>
      <c r="U77" s="628"/>
      <c r="V77" s="628"/>
      <c r="W77" s="627"/>
      <c r="X77" s="627"/>
      <c r="Y77" s="627"/>
    </row>
    <row r="78" spans="1:25" ht="15" customHeight="1">
      <c r="A78" s="628"/>
      <c r="B78" s="628"/>
      <c r="C78" s="628"/>
      <c r="D78" s="628"/>
      <c r="E78" s="628"/>
      <c r="F78" s="628"/>
      <c r="G78" s="628"/>
      <c r="H78" s="628"/>
      <c r="I78" s="628"/>
      <c r="J78" s="628"/>
      <c r="K78" s="628"/>
      <c r="L78" s="628"/>
      <c r="M78" s="628"/>
      <c r="N78" s="628"/>
      <c r="O78" s="628"/>
      <c r="P78" s="628"/>
      <c r="Q78" s="628"/>
      <c r="R78" s="628"/>
      <c r="S78" s="628"/>
      <c r="T78" s="628"/>
      <c r="U78" s="628"/>
      <c r="V78" s="628"/>
      <c r="W78" s="627"/>
      <c r="X78" s="627"/>
      <c r="Y78" s="627"/>
    </row>
    <row r="79" spans="1:25" ht="15" customHeight="1">
      <c r="A79" s="628"/>
      <c r="B79" s="628"/>
      <c r="C79" s="628"/>
      <c r="D79" s="628"/>
      <c r="E79" s="628"/>
      <c r="F79" s="628"/>
      <c r="G79" s="628"/>
      <c r="H79" s="628"/>
      <c r="I79" s="628"/>
      <c r="J79" s="628"/>
      <c r="K79" s="628"/>
      <c r="L79" s="628"/>
      <c r="M79" s="628"/>
      <c r="N79" s="628"/>
      <c r="O79" s="628"/>
      <c r="P79" s="628"/>
      <c r="Q79" s="628"/>
      <c r="R79" s="628"/>
      <c r="S79" s="628"/>
      <c r="T79" s="628"/>
      <c r="U79" s="628"/>
      <c r="V79" s="628"/>
      <c r="W79" s="627"/>
      <c r="X79" s="627"/>
      <c r="Y79" s="627"/>
    </row>
    <row r="80" spans="1:25" ht="15" customHeight="1">
      <c r="A80" s="628"/>
      <c r="B80" s="628"/>
      <c r="C80" s="628"/>
      <c r="D80" s="628"/>
      <c r="E80" s="628"/>
      <c r="F80" s="628"/>
      <c r="G80" s="628"/>
      <c r="H80" s="628"/>
      <c r="I80" s="628"/>
      <c r="J80" s="628"/>
      <c r="K80" s="628"/>
      <c r="L80" s="628"/>
      <c r="M80" s="628"/>
      <c r="N80" s="628"/>
      <c r="O80" s="628"/>
      <c r="P80" s="628"/>
      <c r="Q80" s="628"/>
      <c r="R80" s="628"/>
      <c r="S80" s="628"/>
      <c r="T80" s="628"/>
      <c r="U80" s="628"/>
      <c r="V80" s="628"/>
      <c r="W80" s="627"/>
      <c r="X80" s="627"/>
      <c r="Y80" s="627"/>
    </row>
    <row r="81" spans="1:25" ht="15" customHeight="1">
      <c r="A81" s="628"/>
      <c r="B81" s="628"/>
      <c r="C81" s="628"/>
      <c r="D81" s="628"/>
      <c r="E81" s="628"/>
      <c r="F81" s="628"/>
      <c r="G81" s="628"/>
      <c r="H81" s="628"/>
      <c r="I81" s="628"/>
      <c r="J81" s="628"/>
      <c r="K81" s="628"/>
      <c r="L81" s="628"/>
      <c r="M81" s="628"/>
      <c r="N81" s="628"/>
      <c r="O81" s="628"/>
      <c r="P81" s="628"/>
      <c r="Q81" s="628"/>
      <c r="R81" s="628"/>
      <c r="S81" s="628"/>
      <c r="T81" s="628"/>
      <c r="U81" s="628"/>
      <c r="V81" s="628"/>
      <c r="W81" s="627"/>
      <c r="X81" s="627"/>
      <c r="Y81" s="627"/>
    </row>
    <row r="82" spans="1:25" ht="15" customHeight="1">
      <c r="A82" s="628"/>
      <c r="B82" s="628"/>
      <c r="C82" s="628"/>
      <c r="D82" s="628"/>
      <c r="E82" s="628"/>
      <c r="F82" s="628"/>
      <c r="G82" s="628"/>
      <c r="H82" s="628"/>
      <c r="I82" s="628"/>
      <c r="J82" s="628"/>
      <c r="K82" s="628"/>
      <c r="L82" s="628"/>
      <c r="M82" s="628"/>
      <c r="N82" s="628"/>
      <c r="O82" s="628"/>
      <c r="P82" s="628"/>
      <c r="Q82" s="628"/>
      <c r="R82" s="628"/>
      <c r="S82" s="628"/>
      <c r="T82" s="628"/>
      <c r="U82" s="628"/>
      <c r="V82" s="628"/>
      <c r="W82" s="627"/>
      <c r="X82" s="627"/>
      <c r="Y82" s="627"/>
    </row>
    <row r="83" spans="1:25" ht="15" customHeight="1">
      <c r="A83" s="628"/>
      <c r="B83" s="628"/>
      <c r="C83" s="628"/>
      <c r="D83" s="628"/>
      <c r="E83" s="628"/>
      <c r="F83" s="628"/>
      <c r="G83" s="628"/>
      <c r="H83" s="628"/>
      <c r="I83" s="628"/>
      <c r="J83" s="628"/>
      <c r="K83" s="628"/>
      <c r="L83" s="628"/>
      <c r="M83" s="628"/>
      <c r="N83" s="628"/>
      <c r="O83" s="628"/>
      <c r="P83" s="628"/>
      <c r="Q83" s="628"/>
      <c r="R83" s="628"/>
      <c r="S83" s="628"/>
      <c r="T83" s="628"/>
      <c r="U83" s="628"/>
      <c r="V83" s="628"/>
      <c r="W83" s="627"/>
      <c r="X83" s="627"/>
      <c r="Y83" s="627"/>
    </row>
    <row r="84" spans="1:25" ht="15" customHeight="1">
      <c r="A84" s="628"/>
      <c r="B84" s="628"/>
      <c r="C84" s="628"/>
      <c r="D84" s="628"/>
      <c r="E84" s="628"/>
      <c r="F84" s="628"/>
      <c r="G84" s="628"/>
      <c r="H84" s="628"/>
      <c r="I84" s="628"/>
      <c r="J84" s="628"/>
      <c r="K84" s="628"/>
      <c r="L84" s="628"/>
      <c r="M84" s="628"/>
      <c r="N84" s="628"/>
      <c r="O84" s="628"/>
      <c r="P84" s="628"/>
      <c r="Q84" s="628"/>
      <c r="R84" s="628"/>
      <c r="S84" s="628"/>
      <c r="T84" s="628"/>
      <c r="U84" s="628"/>
      <c r="V84" s="628"/>
      <c r="W84" s="627"/>
      <c r="X84" s="627"/>
      <c r="Y84" s="627"/>
    </row>
    <row r="85" spans="1:25" ht="15" customHeight="1">
      <c r="A85" s="628"/>
      <c r="B85" s="628"/>
      <c r="C85" s="628"/>
      <c r="D85" s="628"/>
      <c r="E85" s="628"/>
      <c r="F85" s="628"/>
      <c r="G85" s="628"/>
      <c r="H85" s="628"/>
      <c r="I85" s="628"/>
      <c r="J85" s="628"/>
      <c r="K85" s="628"/>
      <c r="L85" s="628"/>
      <c r="M85" s="628"/>
      <c r="N85" s="628"/>
      <c r="O85" s="628"/>
      <c r="P85" s="628"/>
      <c r="Q85" s="628"/>
      <c r="R85" s="628"/>
      <c r="S85" s="628"/>
      <c r="T85" s="628"/>
      <c r="U85" s="628"/>
      <c r="V85" s="628"/>
      <c r="W85" s="627"/>
      <c r="X85" s="627"/>
      <c r="Y85" s="627"/>
    </row>
    <row r="86" spans="1:25" ht="15" customHeight="1">
      <c r="A86" s="628"/>
      <c r="B86" s="628"/>
      <c r="C86" s="628"/>
      <c r="D86" s="628"/>
      <c r="E86" s="628"/>
      <c r="F86" s="628"/>
      <c r="G86" s="628"/>
      <c r="H86" s="628"/>
      <c r="I86" s="628"/>
      <c r="J86" s="628"/>
      <c r="K86" s="628"/>
      <c r="L86" s="628"/>
      <c r="M86" s="628"/>
      <c r="N86" s="628"/>
      <c r="O86" s="628"/>
      <c r="P86" s="628"/>
      <c r="Q86" s="628"/>
      <c r="R86" s="628"/>
      <c r="S86" s="628"/>
      <c r="T86" s="628"/>
      <c r="U86" s="628"/>
      <c r="V86" s="628"/>
      <c r="W86" s="627"/>
      <c r="X86" s="627"/>
      <c r="Y86" s="627"/>
    </row>
    <row r="87" spans="1:25" ht="15" customHeight="1">
      <c r="A87" s="628"/>
      <c r="B87" s="628"/>
      <c r="C87" s="628"/>
      <c r="D87" s="628"/>
      <c r="E87" s="628"/>
      <c r="F87" s="628"/>
      <c r="G87" s="628"/>
      <c r="H87" s="628"/>
      <c r="I87" s="628"/>
      <c r="J87" s="628"/>
      <c r="K87" s="628"/>
      <c r="L87" s="628"/>
      <c r="M87" s="628"/>
      <c r="N87" s="628"/>
      <c r="O87" s="628"/>
      <c r="P87" s="628"/>
      <c r="Q87" s="628"/>
      <c r="R87" s="628"/>
      <c r="S87" s="628"/>
      <c r="T87" s="628"/>
      <c r="U87" s="628"/>
      <c r="V87" s="628"/>
      <c r="W87" s="627"/>
      <c r="X87" s="627"/>
      <c r="Y87" s="627"/>
    </row>
    <row r="88" spans="1:25" ht="15" customHeight="1">
      <c r="A88" s="628"/>
      <c r="B88" s="628"/>
      <c r="C88" s="628"/>
      <c r="D88" s="628"/>
      <c r="E88" s="628"/>
      <c r="F88" s="628"/>
      <c r="G88" s="628"/>
      <c r="H88" s="628"/>
      <c r="I88" s="628"/>
      <c r="J88" s="628"/>
      <c r="K88" s="628"/>
      <c r="L88" s="628"/>
      <c r="M88" s="628"/>
      <c r="N88" s="628"/>
      <c r="O88" s="628"/>
      <c r="P88" s="628"/>
      <c r="Q88" s="628"/>
      <c r="R88" s="628"/>
      <c r="S88" s="628"/>
      <c r="T88" s="628"/>
      <c r="U88" s="628"/>
      <c r="V88" s="628"/>
      <c r="W88" s="627"/>
      <c r="X88" s="627"/>
      <c r="Y88" s="627"/>
    </row>
    <row r="89" spans="1:25" ht="15" customHeight="1">
      <c r="A89" s="628"/>
      <c r="B89" s="628"/>
      <c r="C89" s="628"/>
      <c r="D89" s="628"/>
      <c r="E89" s="628"/>
      <c r="F89" s="628"/>
      <c r="G89" s="628"/>
      <c r="H89" s="628"/>
      <c r="I89" s="628"/>
      <c r="J89" s="628"/>
      <c r="K89" s="628"/>
      <c r="L89" s="628"/>
      <c r="M89" s="628"/>
      <c r="N89" s="628"/>
      <c r="O89" s="628"/>
      <c r="P89" s="628"/>
      <c r="Q89" s="628"/>
      <c r="R89" s="628"/>
      <c r="S89" s="628"/>
      <c r="T89" s="628"/>
      <c r="U89" s="628"/>
      <c r="V89" s="628"/>
      <c r="W89" s="627"/>
      <c r="X89" s="627"/>
      <c r="Y89" s="627"/>
    </row>
    <row r="90" spans="1:25" ht="15" customHeight="1">
      <c r="A90" s="628"/>
      <c r="B90" s="628"/>
      <c r="C90" s="628"/>
      <c r="D90" s="628"/>
      <c r="E90" s="628"/>
      <c r="F90" s="628"/>
      <c r="G90" s="628"/>
      <c r="H90" s="628"/>
      <c r="I90" s="628"/>
      <c r="J90" s="628"/>
      <c r="K90" s="628"/>
      <c r="L90" s="628"/>
      <c r="M90" s="628"/>
      <c r="N90" s="628"/>
      <c r="O90" s="628"/>
      <c r="P90" s="628"/>
      <c r="Q90" s="628"/>
      <c r="R90" s="628"/>
      <c r="S90" s="628"/>
      <c r="T90" s="628"/>
      <c r="U90" s="628"/>
      <c r="V90" s="628"/>
      <c r="W90" s="627"/>
      <c r="X90" s="627"/>
      <c r="Y90" s="627"/>
    </row>
    <row r="91" spans="1:25" ht="15" customHeight="1">
      <c r="A91" s="628"/>
      <c r="B91" s="628"/>
      <c r="C91" s="628"/>
      <c r="D91" s="628"/>
      <c r="E91" s="628"/>
      <c r="F91" s="628"/>
      <c r="G91" s="628"/>
      <c r="H91" s="628"/>
      <c r="I91" s="628"/>
      <c r="J91" s="628"/>
      <c r="K91" s="628"/>
      <c r="L91" s="628"/>
      <c r="M91" s="628"/>
      <c r="N91" s="628"/>
      <c r="O91" s="628"/>
      <c r="P91" s="628"/>
      <c r="Q91" s="628"/>
      <c r="R91" s="628"/>
      <c r="S91" s="628"/>
      <c r="T91" s="628"/>
      <c r="U91" s="628"/>
      <c r="V91" s="628"/>
      <c r="W91" s="627"/>
      <c r="X91" s="627"/>
      <c r="Y91" s="627"/>
    </row>
    <row r="92" spans="1:25" ht="15" customHeight="1">
      <c r="A92" s="628"/>
      <c r="B92" s="628"/>
      <c r="C92" s="628"/>
      <c r="D92" s="628"/>
      <c r="E92" s="628"/>
      <c r="F92" s="628"/>
      <c r="G92" s="628"/>
      <c r="H92" s="628"/>
      <c r="I92" s="628"/>
      <c r="J92" s="628"/>
      <c r="K92" s="628"/>
      <c r="L92" s="628"/>
      <c r="M92" s="628"/>
      <c r="N92" s="628"/>
      <c r="O92" s="628"/>
      <c r="P92" s="628"/>
      <c r="Q92" s="628"/>
      <c r="R92" s="628"/>
      <c r="S92" s="628"/>
      <c r="T92" s="628"/>
      <c r="U92" s="628"/>
      <c r="V92" s="628"/>
      <c r="W92" s="627"/>
      <c r="X92" s="627"/>
      <c r="Y92" s="627"/>
    </row>
    <row r="93" spans="1:25" ht="15" customHeight="1">
      <c r="A93" s="628"/>
      <c r="B93" s="628"/>
      <c r="C93" s="628"/>
      <c r="D93" s="628"/>
      <c r="E93" s="628"/>
      <c r="F93" s="628"/>
      <c r="G93" s="628"/>
      <c r="H93" s="628"/>
      <c r="I93" s="628"/>
      <c r="J93" s="628"/>
      <c r="K93" s="628"/>
      <c r="L93" s="628"/>
      <c r="M93" s="628"/>
      <c r="N93" s="628"/>
      <c r="O93" s="628"/>
      <c r="P93" s="628"/>
      <c r="Q93" s="628"/>
      <c r="R93" s="628"/>
      <c r="S93" s="628"/>
      <c r="T93" s="628"/>
      <c r="U93" s="628"/>
      <c r="V93" s="628"/>
      <c r="W93" s="627"/>
      <c r="X93" s="627"/>
      <c r="Y93" s="627"/>
    </row>
    <row r="94" spans="1:25" ht="15" customHeight="1">
      <c r="A94" s="627"/>
      <c r="B94" s="627"/>
      <c r="C94" s="627"/>
      <c r="D94" s="627"/>
      <c r="E94" s="627"/>
      <c r="F94" s="627"/>
      <c r="G94" s="627"/>
      <c r="H94" s="627"/>
      <c r="I94" s="627"/>
      <c r="J94" s="627"/>
      <c r="K94" s="627"/>
      <c r="L94" s="627"/>
      <c r="M94" s="627"/>
      <c r="N94" s="627"/>
      <c r="O94" s="627"/>
      <c r="P94" s="627"/>
      <c r="Q94" s="627"/>
      <c r="R94" s="627"/>
      <c r="S94" s="627"/>
      <c r="T94" s="627"/>
      <c r="U94" s="627"/>
      <c r="V94" s="627"/>
      <c r="W94" s="627"/>
      <c r="X94" s="627"/>
      <c r="Y94" s="627"/>
    </row>
    <row r="95" spans="1:25" ht="15" customHeight="1">
      <c r="A95" s="627"/>
      <c r="B95" s="627"/>
      <c r="C95" s="627"/>
      <c r="D95" s="627"/>
      <c r="E95" s="627"/>
      <c r="F95" s="627"/>
      <c r="G95" s="627"/>
      <c r="H95" s="627"/>
      <c r="I95" s="627"/>
      <c r="J95" s="627"/>
      <c r="K95" s="627"/>
      <c r="L95" s="627"/>
      <c r="M95" s="627"/>
      <c r="N95" s="627"/>
      <c r="O95" s="627"/>
      <c r="P95" s="627"/>
      <c r="Q95" s="627"/>
      <c r="R95" s="627"/>
      <c r="S95" s="627"/>
      <c r="T95" s="627"/>
      <c r="U95" s="627"/>
      <c r="V95" s="627"/>
      <c r="W95" s="627"/>
      <c r="X95" s="627"/>
      <c r="Y95" s="627"/>
    </row>
    <row r="96" spans="1:25" ht="15" customHeight="1">
      <c r="A96" s="627"/>
      <c r="B96" s="627"/>
      <c r="C96" s="627"/>
      <c r="D96" s="627"/>
      <c r="E96" s="627"/>
      <c r="F96" s="627"/>
      <c r="G96" s="627"/>
      <c r="H96" s="627"/>
      <c r="I96" s="627"/>
      <c r="J96" s="627"/>
      <c r="K96" s="627"/>
      <c r="L96" s="627"/>
      <c r="M96" s="627"/>
      <c r="N96" s="627"/>
      <c r="O96" s="627"/>
      <c r="P96" s="627"/>
      <c r="Q96" s="627"/>
      <c r="R96" s="627"/>
      <c r="S96" s="627"/>
      <c r="T96" s="627"/>
      <c r="U96" s="627"/>
      <c r="V96" s="627"/>
      <c r="W96" s="627"/>
      <c r="X96" s="627"/>
      <c r="Y96" s="627"/>
    </row>
    <row r="97" spans="1:25" ht="15" customHeight="1">
      <c r="A97" s="627"/>
      <c r="B97" s="627"/>
      <c r="C97" s="627"/>
      <c r="D97" s="627"/>
      <c r="E97" s="627"/>
      <c r="F97" s="627"/>
      <c r="G97" s="627"/>
      <c r="H97" s="627"/>
      <c r="I97" s="627"/>
      <c r="J97" s="627"/>
      <c r="K97" s="627"/>
      <c r="L97" s="627"/>
      <c r="M97" s="627"/>
      <c r="N97" s="627"/>
      <c r="O97" s="627"/>
      <c r="P97" s="627"/>
      <c r="Q97" s="627"/>
      <c r="R97" s="627"/>
      <c r="S97" s="627"/>
      <c r="T97" s="627"/>
      <c r="U97" s="627"/>
      <c r="V97" s="627"/>
      <c r="W97" s="627"/>
      <c r="X97" s="627"/>
      <c r="Y97" s="627"/>
    </row>
    <row r="98" spans="1:25" ht="15" customHeight="1">
      <c r="A98" s="627"/>
      <c r="B98" s="627"/>
      <c r="C98" s="627"/>
      <c r="D98" s="627"/>
      <c r="E98" s="627"/>
      <c r="F98" s="627"/>
      <c r="G98" s="627"/>
      <c r="H98" s="627"/>
      <c r="I98" s="627"/>
      <c r="J98" s="627"/>
      <c r="K98" s="627"/>
      <c r="L98" s="627"/>
      <c r="M98" s="627"/>
      <c r="N98" s="627"/>
      <c r="O98" s="627"/>
      <c r="P98" s="627"/>
      <c r="Q98" s="627"/>
      <c r="R98" s="627"/>
      <c r="S98" s="627"/>
      <c r="T98" s="627"/>
      <c r="U98" s="627"/>
      <c r="V98" s="627"/>
      <c r="W98" s="627"/>
      <c r="X98" s="627"/>
      <c r="Y98" s="627"/>
    </row>
    <row r="99" spans="1:25" ht="15" customHeight="1">
      <c r="A99" s="627"/>
      <c r="B99" s="627"/>
      <c r="C99" s="627"/>
      <c r="D99" s="627"/>
      <c r="E99" s="627"/>
      <c r="F99" s="627"/>
      <c r="G99" s="627"/>
      <c r="H99" s="627"/>
      <c r="I99" s="627"/>
      <c r="J99" s="627"/>
      <c r="K99" s="627"/>
      <c r="L99" s="627"/>
      <c r="M99" s="627"/>
      <c r="N99" s="627"/>
      <c r="O99" s="627"/>
      <c r="P99" s="627"/>
      <c r="Q99" s="627"/>
      <c r="R99" s="627"/>
      <c r="S99" s="627"/>
      <c r="T99" s="627"/>
      <c r="U99" s="627"/>
      <c r="V99" s="627"/>
      <c r="W99" s="627"/>
      <c r="X99" s="627"/>
      <c r="Y99" s="627"/>
    </row>
    <row r="100" spans="1:25" ht="15" customHeight="1">
      <c r="A100" s="627"/>
      <c r="B100" s="627"/>
      <c r="C100" s="627"/>
      <c r="D100" s="627"/>
      <c r="E100" s="627"/>
      <c r="F100" s="627"/>
      <c r="G100" s="627"/>
      <c r="H100" s="627"/>
      <c r="I100" s="627"/>
      <c r="J100" s="627"/>
      <c r="K100" s="627"/>
      <c r="L100" s="627"/>
      <c r="M100" s="627"/>
      <c r="N100" s="627"/>
      <c r="O100" s="627"/>
      <c r="P100" s="627"/>
      <c r="Q100" s="627"/>
      <c r="R100" s="627"/>
      <c r="S100" s="627"/>
      <c r="T100" s="627"/>
      <c r="U100" s="627"/>
      <c r="V100" s="627"/>
      <c r="W100" s="627"/>
      <c r="X100" s="627"/>
      <c r="Y100" s="627"/>
    </row>
    <row r="101" spans="1:25" ht="15" customHeight="1">
      <c r="A101" s="627"/>
      <c r="B101" s="627"/>
      <c r="C101" s="627"/>
      <c r="D101" s="627"/>
      <c r="E101" s="627"/>
      <c r="F101" s="627"/>
      <c r="G101" s="627"/>
      <c r="H101" s="627"/>
      <c r="I101" s="627"/>
      <c r="J101" s="627"/>
      <c r="K101" s="627"/>
      <c r="L101" s="627"/>
      <c r="M101" s="627"/>
      <c r="N101" s="627"/>
      <c r="O101" s="627"/>
      <c r="P101" s="627"/>
      <c r="Q101" s="627"/>
      <c r="R101" s="627"/>
      <c r="S101" s="627"/>
      <c r="T101" s="627"/>
      <c r="U101" s="627"/>
      <c r="V101" s="627"/>
      <c r="W101" s="627"/>
      <c r="X101" s="627"/>
      <c r="Y101" s="627"/>
    </row>
    <row r="102" spans="1:25" ht="15" customHeight="1">
      <c r="A102" s="627"/>
      <c r="B102" s="627"/>
      <c r="C102" s="627"/>
      <c r="D102" s="627"/>
      <c r="E102" s="627"/>
      <c r="F102" s="627"/>
      <c r="G102" s="627"/>
      <c r="H102" s="627"/>
      <c r="I102" s="627"/>
      <c r="J102" s="627"/>
      <c r="K102" s="627"/>
      <c r="L102" s="627"/>
      <c r="M102" s="627"/>
      <c r="N102" s="627"/>
      <c r="O102" s="627"/>
      <c r="P102" s="627"/>
      <c r="Q102" s="627"/>
      <c r="R102" s="627"/>
      <c r="S102" s="627"/>
      <c r="T102" s="627"/>
      <c r="U102" s="627"/>
      <c r="V102" s="627"/>
      <c r="W102" s="627"/>
      <c r="X102" s="627"/>
      <c r="Y102" s="627"/>
    </row>
    <row r="103" spans="1:25" ht="15" customHeight="1">
      <c r="A103" s="627"/>
      <c r="B103" s="627"/>
      <c r="C103" s="627"/>
      <c r="D103" s="627"/>
      <c r="E103" s="627"/>
      <c r="F103" s="627"/>
      <c r="G103" s="627"/>
      <c r="H103" s="627"/>
      <c r="I103" s="627"/>
      <c r="J103" s="627"/>
      <c r="K103" s="627"/>
      <c r="L103" s="627"/>
      <c r="M103" s="627"/>
      <c r="N103" s="627"/>
      <c r="O103" s="627"/>
      <c r="P103" s="627"/>
      <c r="Q103" s="627"/>
      <c r="R103" s="627"/>
      <c r="S103" s="627"/>
      <c r="T103" s="627"/>
      <c r="U103" s="627"/>
      <c r="V103" s="627"/>
      <c r="W103" s="627"/>
      <c r="X103" s="627"/>
      <c r="Y103" s="627"/>
    </row>
    <row r="104" spans="1:25" ht="15" customHeight="1">
      <c r="A104" s="627"/>
      <c r="B104" s="627"/>
      <c r="C104" s="627"/>
      <c r="D104" s="627"/>
      <c r="E104" s="627"/>
      <c r="F104" s="627"/>
      <c r="G104" s="627"/>
      <c r="H104" s="627"/>
      <c r="I104" s="627"/>
      <c r="J104" s="627"/>
      <c r="K104" s="627"/>
      <c r="L104" s="627"/>
      <c r="M104" s="627"/>
      <c r="N104" s="627"/>
      <c r="O104" s="627"/>
      <c r="P104" s="627"/>
      <c r="Q104" s="627"/>
      <c r="R104" s="627"/>
      <c r="S104" s="627"/>
      <c r="T104" s="627"/>
      <c r="U104" s="627"/>
      <c r="V104" s="627"/>
      <c r="W104" s="627"/>
      <c r="X104" s="627"/>
      <c r="Y104" s="627"/>
    </row>
    <row r="105" spans="1:25" ht="15" customHeight="1">
      <c r="A105" s="627"/>
      <c r="B105" s="627"/>
      <c r="C105" s="627"/>
      <c r="D105" s="627"/>
      <c r="E105" s="627"/>
      <c r="F105" s="627"/>
      <c r="G105" s="627"/>
      <c r="H105" s="627"/>
      <c r="I105" s="627"/>
      <c r="J105" s="627"/>
      <c r="K105" s="627"/>
      <c r="L105" s="627"/>
      <c r="M105" s="627"/>
      <c r="N105" s="627"/>
      <c r="O105" s="627"/>
      <c r="P105" s="627"/>
      <c r="Q105" s="627"/>
      <c r="R105" s="627"/>
      <c r="S105" s="627"/>
      <c r="T105" s="627"/>
      <c r="U105" s="627"/>
      <c r="V105" s="627"/>
      <c r="W105" s="627"/>
      <c r="X105" s="627"/>
      <c r="Y105" s="627"/>
    </row>
    <row r="106" spans="1:25" ht="15" customHeight="1">
      <c r="A106" s="627"/>
      <c r="B106" s="627"/>
      <c r="C106" s="627"/>
      <c r="D106" s="627"/>
      <c r="E106" s="627"/>
      <c r="F106" s="627"/>
      <c r="G106" s="627"/>
      <c r="H106" s="627"/>
      <c r="I106" s="627"/>
      <c r="J106" s="627"/>
      <c r="K106" s="627"/>
      <c r="L106" s="627"/>
      <c r="M106" s="627"/>
      <c r="N106" s="627"/>
      <c r="O106" s="627"/>
      <c r="P106" s="627"/>
      <c r="Q106" s="627"/>
      <c r="R106" s="627"/>
      <c r="S106" s="627"/>
      <c r="T106" s="627"/>
      <c r="U106" s="627"/>
      <c r="V106" s="627"/>
      <c r="W106" s="627"/>
      <c r="X106" s="627"/>
      <c r="Y106" s="627"/>
    </row>
    <row r="107" spans="1:25" ht="15" customHeight="1">
      <c r="A107" s="627"/>
      <c r="B107" s="627"/>
      <c r="C107" s="627"/>
      <c r="D107" s="627"/>
      <c r="E107" s="627"/>
      <c r="F107" s="627"/>
      <c r="G107" s="627"/>
      <c r="H107" s="627"/>
      <c r="I107" s="627"/>
      <c r="J107" s="627"/>
      <c r="K107" s="627"/>
      <c r="L107" s="627"/>
      <c r="M107" s="627"/>
      <c r="N107" s="627"/>
      <c r="O107" s="627"/>
      <c r="P107" s="627"/>
      <c r="Q107" s="627"/>
      <c r="R107" s="627"/>
      <c r="S107" s="627"/>
      <c r="T107" s="627"/>
      <c r="U107" s="627"/>
      <c r="V107" s="627"/>
      <c r="W107" s="627"/>
      <c r="X107" s="627"/>
      <c r="Y107" s="627"/>
    </row>
    <row r="108" spans="1:25" ht="15" customHeight="1">
      <c r="A108" s="627"/>
      <c r="B108" s="627"/>
      <c r="C108" s="627"/>
      <c r="D108" s="627"/>
      <c r="E108" s="627"/>
      <c r="F108" s="627"/>
      <c r="G108" s="627"/>
      <c r="H108" s="627"/>
      <c r="I108" s="627"/>
      <c r="J108" s="627"/>
      <c r="K108" s="627"/>
      <c r="L108" s="627"/>
      <c r="M108" s="627"/>
      <c r="N108" s="627"/>
      <c r="O108" s="627"/>
      <c r="P108" s="627"/>
      <c r="Q108" s="627"/>
      <c r="R108" s="627"/>
      <c r="S108" s="627"/>
      <c r="T108" s="627"/>
      <c r="U108" s="627"/>
      <c r="V108" s="627"/>
      <c r="W108" s="627"/>
      <c r="X108" s="627"/>
      <c r="Y108" s="627"/>
    </row>
    <row r="109" spans="1:25" ht="15" customHeight="1">
      <c r="A109" s="627"/>
      <c r="B109" s="627"/>
      <c r="C109" s="627"/>
      <c r="D109" s="627"/>
      <c r="E109" s="627"/>
      <c r="F109" s="627"/>
      <c r="G109" s="627"/>
      <c r="H109" s="627"/>
      <c r="I109" s="627"/>
      <c r="J109" s="627"/>
      <c r="K109" s="627"/>
      <c r="L109" s="627"/>
      <c r="M109" s="627"/>
      <c r="N109" s="627"/>
      <c r="O109" s="627"/>
      <c r="P109" s="627"/>
      <c r="Q109" s="627"/>
      <c r="R109" s="627"/>
      <c r="S109" s="627"/>
      <c r="T109" s="627"/>
      <c r="U109" s="627"/>
      <c r="V109" s="627"/>
      <c r="W109" s="627"/>
      <c r="X109" s="627"/>
      <c r="Y109" s="627"/>
    </row>
    <row r="110" spans="1:25" ht="15" customHeight="1">
      <c r="A110" s="627"/>
      <c r="B110" s="627"/>
      <c r="C110" s="627"/>
      <c r="D110" s="627"/>
      <c r="E110" s="627"/>
      <c r="F110" s="627"/>
      <c r="G110" s="627"/>
      <c r="H110" s="627"/>
      <c r="I110" s="627"/>
      <c r="J110" s="627"/>
      <c r="K110" s="627"/>
      <c r="L110" s="627"/>
      <c r="M110" s="627"/>
      <c r="N110" s="627"/>
      <c r="O110" s="627"/>
      <c r="P110" s="627"/>
      <c r="Q110" s="627"/>
      <c r="R110" s="627"/>
      <c r="S110" s="627"/>
      <c r="T110" s="627"/>
      <c r="U110" s="627"/>
      <c r="V110" s="627"/>
      <c r="W110" s="627"/>
      <c r="X110" s="627"/>
      <c r="Y110" s="627"/>
    </row>
    <row r="111" spans="1:25" ht="15" customHeight="1">
      <c r="A111" s="627"/>
      <c r="B111" s="627"/>
      <c r="C111" s="627"/>
      <c r="D111" s="627"/>
      <c r="E111" s="627"/>
      <c r="F111" s="627"/>
      <c r="G111" s="627"/>
      <c r="H111" s="627"/>
      <c r="I111" s="627"/>
      <c r="J111" s="627"/>
      <c r="K111" s="627"/>
      <c r="L111" s="627"/>
      <c r="M111" s="627"/>
      <c r="N111" s="627"/>
      <c r="O111" s="627"/>
      <c r="P111" s="627"/>
      <c r="Q111" s="627"/>
      <c r="R111" s="627"/>
      <c r="S111" s="627"/>
      <c r="T111" s="627"/>
      <c r="U111" s="627"/>
      <c r="V111" s="627"/>
      <c r="W111" s="627"/>
      <c r="X111" s="627"/>
      <c r="Y111" s="627"/>
    </row>
    <row r="112" spans="1:25" ht="15" customHeight="1">
      <c r="A112" s="627"/>
      <c r="B112" s="627"/>
      <c r="C112" s="627"/>
      <c r="D112" s="627"/>
      <c r="E112" s="627"/>
      <c r="F112" s="627"/>
      <c r="G112" s="627"/>
      <c r="H112" s="627"/>
      <c r="I112" s="627"/>
      <c r="J112" s="627"/>
      <c r="K112" s="627"/>
      <c r="L112" s="627"/>
      <c r="M112" s="627"/>
      <c r="N112" s="627"/>
      <c r="O112" s="627"/>
      <c r="P112" s="627"/>
      <c r="Q112" s="627"/>
      <c r="R112" s="627"/>
      <c r="S112" s="627"/>
      <c r="T112" s="627"/>
      <c r="U112" s="627"/>
      <c r="V112" s="627"/>
      <c r="W112" s="627"/>
      <c r="X112" s="627"/>
      <c r="Y112" s="627"/>
    </row>
    <row r="113" spans="1:25" ht="15" customHeight="1">
      <c r="A113" s="627"/>
      <c r="B113" s="627"/>
      <c r="C113" s="627"/>
      <c r="D113" s="627"/>
      <c r="E113" s="627"/>
      <c r="F113" s="627"/>
      <c r="G113" s="627"/>
      <c r="H113" s="627"/>
      <c r="I113" s="627"/>
      <c r="J113" s="627"/>
      <c r="K113" s="627"/>
      <c r="L113" s="627"/>
      <c r="M113" s="627"/>
      <c r="N113" s="627"/>
      <c r="O113" s="627"/>
      <c r="P113" s="627"/>
      <c r="Q113" s="627"/>
      <c r="R113" s="627"/>
      <c r="S113" s="627"/>
      <c r="T113" s="627"/>
      <c r="U113" s="627"/>
      <c r="V113" s="627"/>
      <c r="W113" s="627"/>
      <c r="X113" s="627"/>
      <c r="Y113" s="627"/>
    </row>
    <row r="114" spans="1:25" ht="15" customHeight="1">
      <c r="A114" s="627"/>
      <c r="B114" s="627"/>
      <c r="C114" s="627"/>
      <c r="D114" s="627"/>
      <c r="E114" s="627"/>
      <c r="F114" s="627"/>
      <c r="G114" s="627"/>
      <c r="H114" s="627"/>
      <c r="I114" s="627"/>
      <c r="J114" s="627"/>
      <c r="K114" s="627"/>
      <c r="L114" s="627"/>
      <c r="M114" s="627"/>
      <c r="N114" s="627"/>
      <c r="O114" s="627"/>
      <c r="P114" s="627"/>
      <c r="Q114" s="627"/>
      <c r="R114" s="627"/>
      <c r="S114" s="627"/>
      <c r="T114" s="627"/>
      <c r="U114" s="627"/>
      <c r="V114" s="627"/>
      <c r="W114" s="627"/>
      <c r="X114" s="627"/>
      <c r="Y114" s="627"/>
    </row>
    <row r="115" spans="1:25" ht="15" customHeight="1">
      <c r="A115" s="627"/>
      <c r="B115" s="627"/>
      <c r="C115" s="627"/>
      <c r="D115" s="627"/>
      <c r="E115" s="627"/>
      <c r="F115" s="627"/>
      <c r="G115" s="627"/>
      <c r="H115" s="627"/>
      <c r="I115" s="627"/>
      <c r="J115" s="627"/>
      <c r="K115" s="627"/>
      <c r="L115" s="627"/>
      <c r="M115" s="627"/>
      <c r="N115" s="627"/>
      <c r="O115" s="627"/>
      <c r="P115" s="627"/>
      <c r="Q115" s="627"/>
      <c r="R115" s="627"/>
      <c r="S115" s="627"/>
      <c r="T115" s="627"/>
      <c r="U115" s="627"/>
      <c r="V115" s="627"/>
      <c r="W115" s="627"/>
      <c r="X115" s="627"/>
      <c r="Y115" s="627"/>
    </row>
    <row r="116" spans="1:25" ht="15" customHeight="1">
      <c r="A116" s="627"/>
      <c r="B116" s="627"/>
      <c r="C116" s="627"/>
      <c r="D116" s="627"/>
      <c r="E116" s="627"/>
      <c r="F116" s="627"/>
      <c r="G116" s="627"/>
      <c r="H116" s="627"/>
      <c r="I116" s="627"/>
      <c r="J116" s="627"/>
      <c r="K116" s="627"/>
      <c r="L116" s="627"/>
      <c r="M116" s="627"/>
      <c r="N116" s="627"/>
      <c r="O116" s="627"/>
      <c r="P116" s="627"/>
      <c r="Q116" s="627"/>
      <c r="R116" s="627"/>
      <c r="S116" s="627"/>
      <c r="T116" s="627"/>
      <c r="U116" s="627"/>
      <c r="V116" s="627"/>
      <c r="W116" s="627"/>
      <c r="X116" s="627"/>
      <c r="Y116" s="627"/>
    </row>
    <row r="117" spans="1:25" ht="15" customHeight="1">
      <c r="A117" s="627"/>
      <c r="B117" s="627"/>
      <c r="C117" s="627"/>
      <c r="D117" s="627"/>
      <c r="E117" s="627"/>
      <c r="F117" s="627"/>
      <c r="G117" s="627"/>
      <c r="H117" s="627"/>
      <c r="I117" s="627"/>
      <c r="J117" s="627"/>
      <c r="K117" s="627"/>
      <c r="L117" s="627"/>
      <c r="M117" s="627"/>
      <c r="N117" s="627"/>
      <c r="O117" s="627"/>
      <c r="P117" s="627"/>
      <c r="Q117" s="627"/>
      <c r="R117" s="627"/>
      <c r="S117" s="627"/>
      <c r="T117" s="627"/>
      <c r="U117" s="627"/>
      <c r="V117" s="627"/>
      <c r="W117" s="627"/>
      <c r="X117" s="627"/>
      <c r="Y117" s="627"/>
    </row>
    <row r="118" spans="1:25" ht="15" customHeight="1">
      <c r="A118" s="627"/>
      <c r="B118" s="627"/>
      <c r="C118" s="627"/>
      <c r="D118" s="627"/>
      <c r="E118" s="627"/>
      <c r="F118" s="627"/>
      <c r="G118" s="627"/>
      <c r="H118" s="627"/>
      <c r="I118" s="627"/>
      <c r="J118" s="627"/>
      <c r="K118" s="627"/>
      <c r="L118" s="627"/>
      <c r="M118" s="627"/>
      <c r="N118" s="627"/>
      <c r="O118" s="627"/>
      <c r="P118" s="627"/>
      <c r="Q118" s="627"/>
      <c r="R118" s="627"/>
      <c r="S118" s="627"/>
      <c r="T118" s="627"/>
      <c r="U118" s="627"/>
      <c r="V118" s="627"/>
      <c r="W118" s="627"/>
      <c r="X118" s="627"/>
      <c r="Y118" s="627"/>
    </row>
    <row r="119" spans="1:25" ht="15" customHeight="1">
      <c r="A119" s="627"/>
      <c r="B119" s="627"/>
      <c r="C119" s="627"/>
      <c r="D119" s="627"/>
      <c r="E119" s="627"/>
      <c r="F119" s="627"/>
      <c r="G119" s="627"/>
      <c r="H119" s="627"/>
      <c r="I119" s="627"/>
      <c r="J119" s="627"/>
      <c r="K119" s="627"/>
      <c r="L119" s="627"/>
      <c r="M119" s="627"/>
      <c r="N119" s="627"/>
      <c r="O119" s="627"/>
      <c r="P119" s="627"/>
      <c r="Q119" s="627"/>
      <c r="R119" s="627"/>
      <c r="S119" s="627"/>
      <c r="T119" s="627"/>
      <c r="U119" s="627"/>
      <c r="V119" s="627"/>
      <c r="W119" s="627"/>
      <c r="X119" s="627"/>
      <c r="Y119" s="627"/>
    </row>
    <row r="120" spans="1:25" ht="15" customHeight="1">
      <c r="A120" s="627"/>
      <c r="B120" s="627"/>
      <c r="C120" s="627"/>
      <c r="D120" s="627"/>
      <c r="E120" s="627"/>
      <c r="F120" s="627"/>
      <c r="G120" s="627"/>
      <c r="H120" s="627"/>
      <c r="I120" s="627"/>
      <c r="J120" s="627"/>
      <c r="K120" s="627"/>
      <c r="L120" s="627"/>
      <c r="M120" s="627"/>
      <c r="N120" s="627"/>
      <c r="O120" s="627"/>
      <c r="P120" s="627"/>
      <c r="Q120" s="627"/>
      <c r="R120" s="627"/>
      <c r="S120" s="627"/>
      <c r="T120" s="627"/>
      <c r="U120" s="627"/>
      <c r="V120" s="627"/>
      <c r="W120" s="627"/>
      <c r="X120" s="627"/>
      <c r="Y120" s="627"/>
    </row>
    <row r="121" spans="1:25" ht="15" customHeight="1">
      <c r="A121" s="627"/>
      <c r="B121" s="627"/>
      <c r="C121" s="627"/>
      <c r="D121" s="627"/>
      <c r="E121" s="627"/>
      <c r="F121" s="627"/>
      <c r="G121" s="627"/>
      <c r="H121" s="627"/>
      <c r="I121" s="627"/>
      <c r="J121" s="627"/>
      <c r="K121" s="627"/>
      <c r="L121" s="627"/>
      <c r="M121" s="627"/>
      <c r="N121" s="627"/>
      <c r="O121" s="627"/>
      <c r="P121" s="627"/>
      <c r="Q121" s="627"/>
      <c r="R121" s="627"/>
      <c r="S121" s="627"/>
      <c r="T121" s="627"/>
      <c r="U121" s="627"/>
      <c r="V121" s="627"/>
      <c r="W121" s="627"/>
      <c r="X121" s="627"/>
      <c r="Y121" s="627"/>
    </row>
    <row r="122" spans="1:25" ht="15" customHeight="1">
      <c r="A122" s="627"/>
      <c r="B122" s="627"/>
      <c r="C122" s="627"/>
      <c r="D122" s="627"/>
      <c r="E122" s="627"/>
      <c r="F122" s="627"/>
      <c r="G122" s="627"/>
      <c r="H122" s="627"/>
      <c r="I122" s="627"/>
      <c r="J122" s="627"/>
      <c r="K122" s="627"/>
      <c r="L122" s="627"/>
      <c r="M122" s="627"/>
      <c r="N122" s="627"/>
      <c r="O122" s="627"/>
      <c r="P122" s="627"/>
      <c r="Q122" s="627"/>
      <c r="R122" s="627"/>
      <c r="S122" s="627"/>
      <c r="T122" s="627"/>
      <c r="U122" s="627"/>
      <c r="V122" s="627"/>
      <c r="W122" s="627"/>
      <c r="X122" s="627"/>
      <c r="Y122" s="627"/>
    </row>
    <row r="123" spans="1:25" ht="15" customHeight="1">
      <c r="A123" s="627"/>
      <c r="B123" s="627"/>
      <c r="C123" s="627"/>
      <c r="D123" s="627"/>
      <c r="E123" s="627"/>
      <c r="F123" s="627"/>
      <c r="G123" s="627"/>
      <c r="H123" s="627"/>
      <c r="I123" s="627"/>
      <c r="J123" s="627"/>
      <c r="K123" s="627"/>
      <c r="L123" s="627"/>
      <c r="M123" s="627"/>
      <c r="N123" s="627"/>
      <c r="O123" s="627"/>
      <c r="P123" s="627"/>
      <c r="Q123" s="627"/>
      <c r="R123" s="627"/>
      <c r="S123" s="627"/>
      <c r="T123" s="627"/>
      <c r="U123" s="627"/>
      <c r="V123" s="627"/>
      <c r="W123" s="627"/>
      <c r="X123" s="627"/>
      <c r="Y123" s="627"/>
    </row>
    <row r="124" spans="1:25" ht="15" customHeight="1">
      <c r="A124" s="627"/>
      <c r="B124" s="627"/>
      <c r="C124" s="627"/>
      <c r="D124" s="627"/>
      <c r="E124" s="627"/>
      <c r="F124" s="627"/>
      <c r="G124" s="627"/>
      <c r="H124" s="627"/>
      <c r="I124" s="627"/>
      <c r="J124" s="627"/>
      <c r="K124" s="627"/>
      <c r="L124" s="627"/>
      <c r="M124" s="627"/>
      <c r="N124" s="627"/>
      <c r="O124" s="627"/>
      <c r="P124" s="627"/>
      <c r="Q124" s="627"/>
      <c r="R124" s="627"/>
      <c r="S124" s="627"/>
      <c r="T124" s="627"/>
      <c r="U124" s="627"/>
      <c r="V124" s="627"/>
      <c r="W124" s="627"/>
      <c r="X124" s="627"/>
      <c r="Y124" s="627"/>
    </row>
    <row r="125" spans="1:25" ht="15" customHeight="1">
      <c r="A125" s="627"/>
      <c r="B125" s="627"/>
      <c r="C125" s="627"/>
      <c r="D125" s="627"/>
      <c r="E125" s="627"/>
      <c r="F125" s="627"/>
      <c r="G125" s="627"/>
      <c r="H125" s="627"/>
      <c r="I125" s="627"/>
      <c r="J125" s="627"/>
      <c r="K125" s="627"/>
      <c r="L125" s="627"/>
      <c r="M125" s="627"/>
      <c r="N125" s="627"/>
      <c r="O125" s="627"/>
      <c r="P125" s="627"/>
      <c r="Q125" s="627"/>
      <c r="R125" s="627"/>
      <c r="S125" s="627"/>
      <c r="T125" s="627"/>
      <c r="U125" s="627"/>
      <c r="V125" s="627"/>
      <c r="W125" s="627"/>
      <c r="X125" s="627"/>
      <c r="Y125" s="627"/>
    </row>
    <row r="126" spans="1:25" ht="15" customHeight="1">
      <c r="A126" s="627"/>
      <c r="B126" s="627"/>
      <c r="C126" s="627"/>
      <c r="D126" s="627"/>
      <c r="E126" s="627"/>
      <c r="F126" s="627"/>
      <c r="G126" s="627"/>
      <c r="H126" s="627"/>
      <c r="I126" s="627"/>
      <c r="J126" s="627"/>
      <c r="K126" s="627"/>
      <c r="L126" s="627"/>
      <c r="M126" s="627"/>
      <c r="N126" s="627"/>
      <c r="O126" s="627"/>
      <c r="P126" s="627"/>
      <c r="Q126" s="627"/>
      <c r="R126" s="627"/>
      <c r="S126" s="627"/>
      <c r="T126" s="627"/>
      <c r="U126" s="627"/>
      <c r="V126" s="627"/>
      <c r="W126" s="627"/>
      <c r="X126" s="627"/>
      <c r="Y126" s="627"/>
    </row>
    <row r="127" spans="1:25" ht="15" customHeight="1">
      <c r="A127" s="627"/>
      <c r="B127" s="627"/>
      <c r="C127" s="627"/>
      <c r="D127" s="627"/>
      <c r="E127" s="627"/>
      <c r="F127" s="627"/>
      <c r="G127" s="627"/>
      <c r="H127" s="627"/>
      <c r="I127" s="627"/>
      <c r="J127" s="627"/>
      <c r="K127" s="627"/>
      <c r="L127" s="627"/>
      <c r="M127" s="627"/>
      <c r="N127" s="627"/>
      <c r="O127" s="627"/>
      <c r="P127" s="627"/>
      <c r="Q127" s="627"/>
      <c r="R127" s="627"/>
      <c r="S127" s="627"/>
      <c r="T127" s="627"/>
      <c r="U127" s="627"/>
      <c r="V127" s="627"/>
      <c r="W127" s="627"/>
      <c r="X127" s="627"/>
      <c r="Y127" s="627"/>
    </row>
    <row r="128" spans="1:25" ht="15" customHeight="1">
      <c r="A128" s="627"/>
      <c r="B128" s="627"/>
      <c r="C128" s="627"/>
      <c r="D128" s="627"/>
      <c r="E128" s="627"/>
      <c r="F128" s="627"/>
      <c r="G128" s="627"/>
      <c r="H128" s="627"/>
      <c r="I128" s="627"/>
      <c r="J128" s="627"/>
      <c r="K128" s="627"/>
      <c r="L128" s="627"/>
      <c r="M128" s="627"/>
      <c r="N128" s="627"/>
      <c r="O128" s="627"/>
      <c r="P128" s="627"/>
      <c r="Q128" s="627"/>
      <c r="R128" s="627"/>
      <c r="S128" s="627"/>
      <c r="T128" s="627"/>
      <c r="U128" s="627"/>
      <c r="V128" s="627"/>
      <c r="W128" s="627"/>
      <c r="X128" s="627"/>
      <c r="Y128" s="627"/>
    </row>
    <row r="129" spans="1:25" ht="15" customHeight="1">
      <c r="A129" s="627"/>
      <c r="B129" s="627"/>
      <c r="C129" s="627"/>
      <c r="D129" s="627"/>
      <c r="E129" s="627"/>
      <c r="F129" s="627"/>
      <c r="G129" s="627"/>
      <c r="H129" s="627"/>
      <c r="I129" s="627"/>
      <c r="J129" s="627"/>
      <c r="K129" s="627"/>
      <c r="L129" s="627"/>
      <c r="M129" s="627"/>
      <c r="N129" s="627"/>
      <c r="O129" s="627"/>
      <c r="P129" s="627"/>
      <c r="Q129" s="627"/>
      <c r="R129" s="627"/>
      <c r="S129" s="627"/>
      <c r="T129" s="627"/>
      <c r="U129" s="627"/>
      <c r="V129" s="627"/>
      <c r="W129" s="627"/>
      <c r="X129" s="627"/>
      <c r="Y129" s="627"/>
    </row>
    <row r="130" spans="1:25" ht="15" customHeight="1">
      <c r="A130" s="627"/>
      <c r="B130" s="627"/>
      <c r="C130" s="627"/>
      <c r="D130" s="627"/>
      <c r="E130" s="627"/>
      <c r="F130" s="627"/>
      <c r="G130" s="627"/>
      <c r="H130" s="627"/>
      <c r="I130" s="627"/>
      <c r="J130" s="627"/>
      <c r="K130" s="627"/>
      <c r="L130" s="627"/>
      <c r="M130" s="627"/>
      <c r="N130" s="627"/>
      <c r="O130" s="627"/>
      <c r="P130" s="627"/>
      <c r="Q130" s="627"/>
      <c r="R130" s="627"/>
      <c r="S130" s="627"/>
      <c r="T130" s="627"/>
      <c r="U130" s="627"/>
      <c r="V130" s="627"/>
      <c r="W130" s="627"/>
      <c r="X130" s="627"/>
      <c r="Y130" s="627"/>
    </row>
    <row r="131" spans="1:25" ht="15" customHeight="1">
      <c r="A131" s="627"/>
      <c r="B131" s="627"/>
      <c r="C131" s="627"/>
      <c r="D131" s="627"/>
      <c r="E131" s="627"/>
      <c r="F131" s="627"/>
      <c r="G131" s="627"/>
      <c r="H131" s="627"/>
      <c r="I131" s="627"/>
      <c r="J131" s="627"/>
      <c r="K131" s="627"/>
      <c r="L131" s="627"/>
      <c r="M131" s="627"/>
      <c r="N131" s="627"/>
      <c r="O131" s="627"/>
      <c r="P131" s="627"/>
      <c r="Q131" s="627"/>
      <c r="R131" s="627"/>
      <c r="S131" s="627"/>
      <c r="T131" s="627"/>
      <c r="U131" s="627"/>
      <c r="V131" s="627"/>
      <c r="W131" s="627"/>
      <c r="X131" s="627"/>
      <c r="Y131" s="627"/>
    </row>
    <row r="132" spans="1:25" ht="15" customHeight="1">
      <c r="A132" s="627"/>
      <c r="B132" s="627"/>
      <c r="C132" s="627"/>
      <c r="D132" s="627"/>
      <c r="E132" s="627"/>
      <c r="F132" s="627"/>
      <c r="G132" s="627"/>
      <c r="H132" s="627"/>
      <c r="I132" s="627"/>
      <c r="J132" s="627"/>
      <c r="K132" s="627"/>
      <c r="L132" s="627"/>
      <c r="M132" s="627"/>
      <c r="N132" s="627"/>
      <c r="O132" s="627"/>
      <c r="P132" s="627"/>
      <c r="Q132" s="627"/>
      <c r="R132" s="627"/>
      <c r="S132" s="627"/>
      <c r="T132" s="627"/>
      <c r="U132" s="627"/>
      <c r="V132" s="627"/>
      <c r="W132" s="627"/>
      <c r="X132" s="627"/>
      <c r="Y132" s="627"/>
    </row>
    <row r="133" spans="1:25" ht="15" customHeight="1">
      <c r="A133" s="627"/>
      <c r="B133" s="627"/>
      <c r="C133" s="627"/>
      <c r="D133" s="627"/>
      <c r="E133" s="627"/>
      <c r="F133" s="627"/>
      <c r="G133" s="627"/>
      <c r="H133" s="627"/>
      <c r="I133" s="627"/>
      <c r="J133" s="627"/>
      <c r="K133" s="627"/>
      <c r="L133" s="627"/>
      <c r="M133" s="627"/>
      <c r="N133" s="627"/>
      <c r="O133" s="627"/>
      <c r="P133" s="627"/>
      <c r="Q133" s="627"/>
      <c r="R133" s="627"/>
      <c r="S133" s="627"/>
      <c r="T133" s="627"/>
      <c r="U133" s="627"/>
      <c r="V133" s="627"/>
      <c r="W133" s="627"/>
      <c r="X133" s="627"/>
      <c r="Y133" s="627"/>
    </row>
    <row r="134" spans="1:25" ht="15" customHeight="1">
      <c r="A134" s="627"/>
      <c r="B134" s="627"/>
      <c r="C134" s="627"/>
      <c r="D134" s="627"/>
      <c r="E134" s="627"/>
      <c r="F134" s="627"/>
      <c r="G134" s="627"/>
      <c r="H134" s="627"/>
      <c r="I134" s="627"/>
      <c r="J134" s="627"/>
      <c r="K134" s="627"/>
      <c r="L134" s="627"/>
      <c r="M134" s="627"/>
      <c r="N134" s="627"/>
      <c r="O134" s="627"/>
      <c r="P134" s="627"/>
      <c r="Q134" s="627"/>
      <c r="R134" s="627"/>
      <c r="S134" s="627"/>
      <c r="T134" s="627"/>
      <c r="U134" s="627"/>
      <c r="V134" s="627"/>
      <c r="W134" s="627"/>
      <c r="X134" s="627"/>
      <c r="Y134" s="627"/>
    </row>
    <row r="135" spans="1:25" ht="15" customHeight="1">
      <c r="A135" s="627"/>
      <c r="B135" s="627"/>
      <c r="C135" s="627"/>
      <c r="D135" s="627"/>
      <c r="E135" s="627"/>
      <c r="F135" s="627"/>
      <c r="G135" s="627"/>
      <c r="H135" s="627"/>
      <c r="I135" s="627"/>
      <c r="J135" s="627"/>
      <c r="K135" s="627"/>
      <c r="L135" s="627"/>
      <c r="M135" s="627"/>
      <c r="N135" s="627"/>
      <c r="O135" s="627"/>
      <c r="P135" s="627"/>
      <c r="Q135" s="627"/>
      <c r="R135" s="627"/>
      <c r="S135" s="627"/>
      <c r="T135" s="627"/>
      <c r="U135" s="627"/>
      <c r="V135" s="627"/>
      <c r="W135" s="627"/>
      <c r="X135" s="627"/>
      <c r="Y135" s="627"/>
    </row>
    <row r="136" spans="1:25" ht="15" customHeight="1">
      <c r="A136" s="627"/>
      <c r="B136" s="627"/>
      <c r="C136" s="627"/>
      <c r="D136" s="627"/>
      <c r="E136" s="627"/>
      <c r="F136" s="627"/>
      <c r="G136" s="627"/>
      <c r="H136" s="627"/>
      <c r="I136" s="627"/>
      <c r="J136" s="627"/>
      <c r="K136" s="627"/>
      <c r="L136" s="627"/>
      <c r="M136" s="627"/>
      <c r="N136" s="627"/>
      <c r="O136" s="627"/>
      <c r="P136" s="627"/>
      <c r="Q136" s="627"/>
      <c r="R136" s="627"/>
      <c r="S136" s="627"/>
      <c r="T136" s="627"/>
      <c r="U136" s="627"/>
      <c r="V136" s="627"/>
      <c r="W136" s="627"/>
      <c r="X136" s="627"/>
      <c r="Y136" s="627"/>
    </row>
    <row r="137" spans="1:25" ht="15" customHeight="1">
      <c r="A137" s="627"/>
      <c r="B137" s="627"/>
      <c r="C137" s="627"/>
      <c r="D137" s="627"/>
      <c r="E137" s="627"/>
      <c r="F137" s="627"/>
      <c r="G137" s="627"/>
      <c r="H137" s="627"/>
      <c r="I137" s="627"/>
      <c r="J137" s="627"/>
      <c r="K137" s="627"/>
      <c r="L137" s="627"/>
      <c r="M137" s="627"/>
      <c r="N137" s="627"/>
      <c r="O137" s="627"/>
      <c r="P137" s="627"/>
      <c r="Q137" s="627"/>
      <c r="R137" s="627"/>
      <c r="S137" s="627"/>
      <c r="T137" s="627"/>
      <c r="U137" s="627"/>
      <c r="V137" s="627"/>
      <c r="W137" s="627"/>
      <c r="X137" s="627"/>
      <c r="Y137" s="627"/>
    </row>
    <row r="138" spans="1:25" ht="15" customHeight="1">
      <c r="A138" s="627"/>
      <c r="B138" s="627"/>
      <c r="C138" s="627"/>
      <c r="D138" s="627"/>
      <c r="E138" s="627"/>
      <c r="F138" s="627"/>
      <c r="G138" s="627"/>
      <c r="H138" s="627"/>
      <c r="I138" s="627"/>
      <c r="J138" s="627"/>
      <c r="K138" s="627"/>
      <c r="L138" s="627"/>
      <c r="M138" s="627"/>
      <c r="N138" s="627"/>
      <c r="O138" s="627"/>
      <c r="P138" s="627"/>
      <c r="Q138" s="627"/>
      <c r="R138" s="627"/>
      <c r="S138" s="627"/>
      <c r="T138" s="627"/>
      <c r="U138" s="627"/>
      <c r="V138" s="627"/>
      <c r="W138" s="627"/>
      <c r="X138" s="627"/>
      <c r="Y138" s="627"/>
    </row>
    <row r="139" spans="1:25" ht="15" customHeight="1">
      <c r="A139" s="627"/>
      <c r="B139" s="627"/>
      <c r="C139" s="627"/>
      <c r="D139" s="627"/>
      <c r="E139" s="627"/>
      <c r="F139" s="627"/>
      <c r="G139" s="627"/>
      <c r="H139" s="627"/>
      <c r="I139" s="627"/>
      <c r="J139" s="627"/>
      <c r="K139" s="627"/>
      <c r="L139" s="627"/>
      <c r="M139" s="627"/>
      <c r="N139" s="627"/>
      <c r="O139" s="627"/>
      <c r="P139" s="627"/>
      <c r="Q139" s="627"/>
      <c r="R139" s="627"/>
      <c r="S139" s="627"/>
      <c r="T139" s="627"/>
      <c r="U139" s="627"/>
      <c r="V139" s="627"/>
      <c r="W139" s="627"/>
      <c r="X139" s="627"/>
      <c r="Y139" s="627"/>
    </row>
    <row r="140" spans="1:25" ht="15" customHeight="1">
      <c r="A140" s="627"/>
      <c r="B140" s="627"/>
      <c r="C140" s="627"/>
      <c r="D140" s="627"/>
      <c r="E140" s="627"/>
      <c r="F140" s="627"/>
      <c r="G140" s="627"/>
      <c r="H140" s="627"/>
      <c r="I140" s="627"/>
      <c r="J140" s="627"/>
      <c r="K140" s="627"/>
      <c r="L140" s="627"/>
      <c r="M140" s="627"/>
      <c r="N140" s="627"/>
      <c r="O140" s="627"/>
      <c r="P140" s="627"/>
      <c r="Q140" s="627"/>
      <c r="R140" s="627"/>
      <c r="S140" s="627"/>
      <c r="T140" s="627"/>
      <c r="U140" s="627"/>
      <c r="V140" s="627"/>
      <c r="W140" s="627"/>
      <c r="X140" s="627"/>
      <c r="Y140" s="627"/>
    </row>
    <row r="141" spans="1:25" ht="15" customHeight="1">
      <c r="A141" s="627"/>
      <c r="B141" s="627"/>
      <c r="C141" s="627"/>
      <c r="D141" s="627"/>
      <c r="E141" s="627"/>
      <c r="F141" s="627"/>
      <c r="G141" s="627"/>
      <c r="H141" s="627"/>
      <c r="I141" s="627"/>
      <c r="J141" s="627"/>
      <c r="K141" s="627"/>
      <c r="L141" s="627"/>
      <c r="M141" s="627"/>
      <c r="N141" s="627"/>
      <c r="O141" s="627"/>
      <c r="P141" s="627"/>
      <c r="Q141" s="627"/>
      <c r="R141" s="627"/>
      <c r="S141" s="627"/>
      <c r="T141" s="627"/>
      <c r="U141" s="627"/>
      <c r="V141" s="627"/>
      <c r="W141" s="627"/>
      <c r="X141" s="627"/>
      <c r="Y141" s="627"/>
    </row>
    <row r="142" spans="1:25" ht="15" customHeight="1">
      <c r="A142" s="627"/>
      <c r="B142" s="627"/>
      <c r="C142" s="627"/>
      <c r="D142" s="627"/>
      <c r="E142" s="627"/>
      <c r="F142" s="627"/>
      <c r="G142" s="627"/>
      <c r="H142" s="627"/>
      <c r="I142" s="627"/>
      <c r="J142" s="627"/>
      <c r="K142" s="627"/>
      <c r="L142" s="627"/>
      <c r="M142" s="627"/>
      <c r="N142" s="627"/>
      <c r="O142" s="627"/>
      <c r="P142" s="627"/>
      <c r="Q142" s="627"/>
      <c r="R142" s="627"/>
      <c r="S142" s="627"/>
      <c r="T142" s="627"/>
      <c r="U142" s="627"/>
      <c r="V142" s="627"/>
      <c r="W142" s="627"/>
      <c r="X142" s="627"/>
      <c r="Y142" s="627"/>
    </row>
    <row r="143" spans="1:25" ht="15" customHeight="1">
      <c r="A143" s="627"/>
      <c r="B143" s="627"/>
      <c r="C143" s="627"/>
      <c r="D143" s="627"/>
      <c r="E143" s="627"/>
      <c r="F143" s="627"/>
      <c r="G143" s="627"/>
      <c r="H143" s="627"/>
      <c r="I143" s="627"/>
      <c r="J143" s="627"/>
      <c r="K143" s="627"/>
      <c r="L143" s="627"/>
      <c r="M143" s="627"/>
      <c r="N143" s="627"/>
      <c r="O143" s="627"/>
      <c r="P143" s="627"/>
      <c r="Q143" s="627"/>
      <c r="R143" s="627"/>
      <c r="S143" s="627"/>
      <c r="T143" s="627"/>
      <c r="U143" s="627"/>
      <c r="V143" s="627"/>
      <c r="W143" s="627"/>
      <c r="X143" s="627"/>
      <c r="Y143" s="627"/>
    </row>
    <row r="144" spans="1:25" ht="15" customHeight="1">
      <c r="A144" s="627"/>
      <c r="B144" s="627"/>
      <c r="C144" s="627"/>
      <c r="D144" s="627"/>
      <c r="E144" s="627"/>
      <c r="F144" s="627"/>
      <c r="G144" s="627"/>
      <c r="H144" s="627"/>
      <c r="I144" s="627"/>
      <c r="J144" s="627"/>
      <c r="K144" s="627"/>
      <c r="L144" s="627"/>
      <c r="M144" s="627"/>
      <c r="N144" s="627"/>
      <c r="O144" s="627"/>
      <c r="P144" s="627"/>
      <c r="Q144" s="627"/>
      <c r="R144" s="627"/>
      <c r="S144" s="627"/>
      <c r="T144" s="627"/>
      <c r="U144" s="627"/>
      <c r="V144" s="627"/>
      <c r="W144" s="627"/>
      <c r="X144" s="627"/>
      <c r="Y144" s="627"/>
    </row>
    <row r="145" spans="1:25" ht="15" customHeight="1">
      <c r="A145" s="627"/>
      <c r="B145" s="627"/>
      <c r="C145" s="627"/>
      <c r="D145" s="627"/>
      <c r="E145" s="627"/>
      <c r="F145" s="627"/>
      <c r="G145" s="627"/>
      <c r="H145" s="627"/>
      <c r="I145" s="627"/>
      <c r="J145" s="627"/>
      <c r="K145" s="627"/>
      <c r="L145" s="627"/>
      <c r="M145" s="627"/>
      <c r="N145" s="627"/>
      <c r="O145" s="627"/>
      <c r="P145" s="627"/>
      <c r="Q145" s="627"/>
      <c r="R145" s="627"/>
      <c r="S145" s="627"/>
      <c r="T145" s="627"/>
      <c r="U145" s="627"/>
      <c r="V145" s="627"/>
      <c r="W145" s="627"/>
      <c r="X145" s="627"/>
      <c r="Y145" s="627"/>
    </row>
    <row r="146" spans="1:25" ht="15" customHeight="1">
      <c r="A146" s="627"/>
      <c r="B146" s="627"/>
      <c r="C146" s="627"/>
      <c r="D146" s="627"/>
      <c r="E146" s="627"/>
      <c r="F146" s="627"/>
      <c r="G146" s="627"/>
      <c r="H146" s="627"/>
      <c r="I146" s="627"/>
      <c r="J146" s="627"/>
      <c r="K146" s="627"/>
      <c r="L146" s="627"/>
      <c r="M146" s="627"/>
      <c r="N146" s="627"/>
      <c r="O146" s="627"/>
      <c r="P146" s="627"/>
      <c r="Q146" s="627"/>
      <c r="R146" s="627"/>
      <c r="S146" s="627"/>
      <c r="T146" s="627"/>
      <c r="U146" s="627"/>
      <c r="V146" s="627"/>
      <c r="W146" s="627"/>
      <c r="X146" s="627"/>
      <c r="Y146" s="627"/>
    </row>
    <row r="147" spans="1:25" ht="15" customHeight="1">
      <c r="A147" s="627"/>
      <c r="B147" s="627"/>
      <c r="C147" s="627"/>
      <c r="D147" s="627"/>
      <c r="E147" s="627"/>
      <c r="F147" s="627"/>
      <c r="G147" s="627"/>
      <c r="H147" s="627"/>
      <c r="I147" s="627"/>
      <c r="J147" s="627"/>
      <c r="K147" s="627"/>
      <c r="L147" s="627"/>
      <c r="M147" s="627"/>
      <c r="N147" s="627"/>
      <c r="O147" s="627"/>
      <c r="P147" s="627"/>
      <c r="Q147" s="627"/>
      <c r="R147" s="627"/>
      <c r="S147" s="627"/>
      <c r="T147" s="627"/>
      <c r="U147" s="627"/>
      <c r="V147" s="627"/>
      <c r="W147" s="627"/>
      <c r="X147" s="627"/>
      <c r="Y147" s="627"/>
    </row>
    <row r="148" spans="1:25" ht="15" customHeight="1">
      <c r="A148" s="627"/>
      <c r="B148" s="627"/>
      <c r="C148" s="627"/>
      <c r="D148" s="627"/>
      <c r="E148" s="627"/>
      <c r="F148" s="627"/>
      <c r="G148" s="627"/>
      <c r="H148" s="627"/>
      <c r="I148" s="627"/>
      <c r="J148" s="627"/>
      <c r="K148" s="627"/>
      <c r="L148" s="627"/>
      <c r="M148" s="627"/>
      <c r="N148" s="627"/>
      <c r="O148" s="627"/>
      <c r="P148" s="627"/>
      <c r="Q148" s="627"/>
      <c r="R148" s="627"/>
      <c r="S148" s="627"/>
      <c r="T148" s="627"/>
      <c r="U148" s="627"/>
      <c r="V148" s="627"/>
      <c r="W148" s="627"/>
      <c r="X148" s="627"/>
      <c r="Y148" s="627"/>
    </row>
    <row r="149" spans="1:25" ht="15" customHeight="1">
      <c r="A149" s="627"/>
      <c r="B149" s="627"/>
      <c r="C149" s="627"/>
      <c r="D149" s="627"/>
      <c r="E149" s="627"/>
      <c r="F149" s="627"/>
      <c r="G149" s="627"/>
      <c r="H149" s="627"/>
      <c r="I149" s="627"/>
      <c r="J149" s="627"/>
      <c r="K149" s="627"/>
      <c r="L149" s="627"/>
      <c r="M149" s="627"/>
      <c r="N149" s="627"/>
      <c r="O149" s="627"/>
      <c r="P149" s="627"/>
      <c r="Q149" s="627"/>
      <c r="R149" s="627"/>
      <c r="S149" s="627"/>
      <c r="T149" s="627"/>
      <c r="U149" s="627"/>
      <c r="V149" s="627"/>
      <c r="W149" s="627"/>
      <c r="X149" s="627"/>
      <c r="Y149" s="627"/>
    </row>
    <row r="150" spans="1:25" ht="15" customHeight="1">
      <c r="A150" s="627"/>
      <c r="B150" s="627"/>
      <c r="C150" s="627"/>
      <c r="D150" s="627"/>
      <c r="E150" s="627"/>
      <c r="F150" s="627"/>
      <c r="G150" s="627"/>
      <c r="H150" s="627"/>
      <c r="I150" s="627"/>
      <c r="J150" s="627"/>
      <c r="K150" s="627"/>
      <c r="L150" s="627"/>
      <c r="M150" s="627"/>
      <c r="N150" s="627"/>
      <c r="O150" s="627"/>
      <c r="P150" s="627"/>
      <c r="Q150" s="627"/>
      <c r="R150" s="627"/>
      <c r="S150" s="627"/>
      <c r="T150" s="627"/>
      <c r="U150" s="627"/>
      <c r="V150" s="627"/>
      <c r="W150" s="627"/>
      <c r="X150" s="627"/>
      <c r="Y150" s="627"/>
    </row>
    <row r="151" spans="1:25" ht="15" customHeight="1">
      <c r="A151" s="627"/>
      <c r="B151" s="627"/>
      <c r="C151" s="627"/>
      <c r="D151" s="627"/>
      <c r="E151" s="627"/>
      <c r="F151" s="627"/>
      <c r="G151" s="627"/>
      <c r="H151" s="627"/>
      <c r="I151" s="627"/>
      <c r="J151" s="627"/>
      <c r="K151" s="627"/>
      <c r="L151" s="627"/>
      <c r="M151" s="627"/>
      <c r="N151" s="627"/>
      <c r="O151" s="627"/>
      <c r="P151" s="627"/>
      <c r="Q151" s="627"/>
      <c r="R151" s="627"/>
      <c r="S151" s="627"/>
      <c r="T151" s="627"/>
      <c r="U151" s="627"/>
      <c r="V151" s="627"/>
      <c r="W151" s="627"/>
      <c r="X151" s="627"/>
      <c r="Y151" s="627"/>
    </row>
    <row r="152" spans="1:25" ht="15" customHeight="1">
      <c r="A152" s="627"/>
      <c r="B152" s="627"/>
      <c r="C152" s="627"/>
      <c r="D152" s="627"/>
      <c r="E152" s="627"/>
      <c r="F152" s="627"/>
      <c r="G152" s="627"/>
      <c r="H152" s="627"/>
      <c r="I152" s="627"/>
      <c r="J152" s="627"/>
      <c r="K152" s="627"/>
      <c r="L152" s="627"/>
      <c r="M152" s="627"/>
      <c r="N152" s="627"/>
      <c r="O152" s="627"/>
      <c r="P152" s="627"/>
      <c r="Q152" s="627"/>
      <c r="R152" s="627"/>
      <c r="S152" s="627"/>
      <c r="T152" s="627"/>
      <c r="U152" s="627"/>
      <c r="V152" s="627"/>
      <c r="W152" s="627"/>
      <c r="X152" s="627"/>
      <c r="Y152" s="627"/>
    </row>
    <row r="153" spans="1:25" ht="15" customHeight="1">
      <c r="A153" s="627"/>
      <c r="B153" s="627"/>
      <c r="C153" s="627"/>
      <c r="D153" s="627"/>
      <c r="E153" s="627"/>
      <c r="F153" s="627"/>
      <c r="G153" s="627"/>
      <c r="H153" s="627"/>
      <c r="I153" s="627"/>
      <c r="J153" s="627"/>
      <c r="K153" s="627"/>
      <c r="L153" s="627"/>
      <c r="M153" s="627"/>
      <c r="N153" s="627"/>
      <c r="O153" s="627"/>
      <c r="P153" s="627"/>
      <c r="Q153" s="627"/>
      <c r="R153" s="627"/>
      <c r="S153" s="627"/>
      <c r="T153" s="627"/>
      <c r="U153" s="627"/>
      <c r="V153" s="627"/>
      <c r="W153" s="627"/>
      <c r="X153" s="627"/>
      <c r="Y153" s="627"/>
    </row>
    <row r="154" spans="1:25" ht="15" customHeight="1">
      <c r="A154" s="627"/>
      <c r="B154" s="627"/>
      <c r="C154" s="627"/>
      <c r="D154" s="627"/>
      <c r="E154" s="627"/>
      <c r="F154" s="627"/>
      <c r="G154" s="627"/>
      <c r="H154" s="627"/>
      <c r="I154" s="627"/>
      <c r="J154" s="627"/>
      <c r="K154" s="627"/>
      <c r="L154" s="627"/>
      <c r="M154" s="627"/>
      <c r="N154" s="627"/>
      <c r="O154" s="627"/>
      <c r="P154" s="627"/>
      <c r="Q154" s="627"/>
      <c r="R154" s="627"/>
      <c r="S154" s="627"/>
      <c r="T154" s="627"/>
      <c r="U154" s="627"/>
      <c r="V154" s="627"/>
      <c r="W154" s="627"/>
      <c r="X154" s="627"/>
      <c r="Y154" s="627"/>
    </row>
    <row r="155" spans="1:25" ht="15" customHeight="1">
      <c r="A155" s="627"/>
      <c r="B155" s="627"/>
      <c r="C155" s="627"/>
      <c r="D155" s="627"/>
      <c r="E155" s="627"/>
      <c r="F155" s="627"/>
      <c r="G155" s="627"/>
      <c r="H155" s="627"/>
      <c r="I155" s="627"/>
      <c r="J155" s="627"/>
      <c r="K155" s="627"/>
      <c r="L155" s="627"/>
      <c r="M155" s="627"/>
      <c r="N155" s="627"/>
      <c r="O155" s="627"/>
      <c r="P155" s="627"/>
      <c r="Q155" s="627"/>
      <c r="R155" s="627"/>
      <c r="S155" s="627"/>
      <c r="T155" s="627"/>
      <c r="U155" s="627"/>
      <c r="V155" s="627"/>
      <c r="W155" s="627"/>
      <c r="X155" s="627"/>
      <c r="Y155" s="627"/>
    </row>
    <row r="156" spans="1:25" ht="15" customHeight="1">
      <c r="A156" s="627"/>
      <c r="B156" s="627"/>
      <c r="C156" s="627"/>
      <c r="D156" s="627"/>
      <c r="E156" s="627"/>
      <c r="F156" s="627"/>
      <c r="G156" s="627"/>
      <c r="H156" s="627"/>
      <c r="I156" s="627"/>
      <c r="J156" s="627"/>
      <c r="K156" s="627"/>
      <c r="L156" s="627"/>
      <c r="M156" s="627"/>
      <c r="N156" s="627"/>
      <c r="O156" s="627"/>
      <c r="P156" s="627"/>
      <c r="Q156" s="627"/>
      <c r="R156" s="627"/>
      <c r="S156" s="627"/>
      <c r="T156" s="627"/>
      <c r="U156" s="627"/>
      <c r="V156" s="627"/>
      <c r="W156" s="627"/>
      <c r="X156" s="627"/>
      <c r="Y156" s="627"/>
    </row>
    <row r="157" spans="1:25" ht="15" customHeight="1">
      <c r="A157" s="627"/>
      <c r="B157" s="627"/>
      <c r="C157" s="627"/>
      <c r="D157" s="627"/>
      <c r="E157" s="627"/>
      <c r="F157" s="627"/>
      <c r="G157" s="627"/>
      <c r="H157" s="627"/>
      <c r="I157" s="627"/>
      <c r="J157" s="627"/>
      <c r="K157" s="627"/>
      <c r="L157" s="627"/>
      <c r="M157" s="627"/>
      <c r="N157" s="627"/>
      <c r="O157" s="627"/>
      <c r="P157" s="627"/>
      <c r="Q157" s="627"/>
      <c r="R157" s="627"/>
      <c r="S157" s="627"/>
      <c r="T157" s="627"/>
      <c r="U157" s="627"/>
      <c r="V157" s="627"/>
      <c r="W157" s="627"/>
      <c r="X157" s="627"/>
      <c r="Y157" s="627"/>
    </row>
    <row r="158" spans="1:25" ht="15" customHeight="1">
      <c r="A158" s="627"/>
      <c r="B158" s="627"/>
      <c r="C158" s="627"/>
      <c r="D158" s="627"/>
      <c r="E158" s="627"/>
      <c r="F158" s="627"/>
      <c r="G158" s="627"/>
      <c r="H158" s="627"/>
      <c r="I158" s="627"/>
      <c r="J158" s="627"/>
      <c r="K158" s="627"/>
      <c r="L158" s="627"/>
      <c r="M158" s="627"/>
      <c r="N158" s="627"/>
      <c r="O158" s="627"/>
      <c r="P158" s="627"/>
      <c r="Q158" s="627"/>
      <c r="R158" s="627"/>
      <c r="S158" s="627"/>
      <c r="T158" s="627"/>
      <c r="U158" s="627"/>
      <c r="V158" s="627"/>
      <c r="W158" s="627"/>
      <c r="X158" s="627"/>
      <c r="Y158" s="627"/>
    </row>
    <row r="159" spans="1:25" ht="15" customHeight="1">
      <c r="A159" s="627"/>
      <c r="B159" s="627"/>
      <c r="C159" s="627"/>
      <c r="D159" s="627"/>
      <c r="E159" s="627"/>
      <c r="F159" s="627"/>
      <c r="G159" s="627"/>
      <c r="H159" s="627"/>
      <c r="I159" s="627"/>
      <c r="J159" s="627"/>
      <c r="K159" s="627"/>
      <c r="L159" s="627"/>
      <c r="M159" s="627"/>
      <c r="N159" s="627"/>
      <c r="O159" s="627"/>
      <c r="P159" s="627"/>
      <c r="Q159" s="627"/>
      <c r="R159" s="627"/>
      <c r="S159" s="627"/>
      <c r="T159" s="627"/>
      <c r="U159" s="627"/>
      <c r="V159" s="627"/>
      <c r="W159" s="627"/>
      <c r="X159" s="627"/>
      <c r="Y159" s="627"/>
    </row>
    <row r="160" spans="1:25" ht="15" customHeight="1">
      <c r="A160" s="627"/>
      <c r="B160" s="627"/>
      <c r="C160" s="627"/>
      <c r="D160" s="627"/>
      <c r="E160" s="627"/>
      <c r="F160" s="627"/>
      <c r="G160" s="627"/>
      <c r="H160" s="627"/>
      <c r="I160" s="627"/>
      <c r="J160" s="627"/>
      <c r="K160" s="627"/>
      <c r="L160" s="627"/>
      <c r="M160" s="627"/>
      <c r="N160" s="627"/>
      <c r="O160" s="627"/>
      <c r="P160" s="627"/>
      <c r="Q160" s="627"/>
      <c r="R160" s="627"/>
      <c r="S160" s="627"/>
      <c r="T160" s="627"/>
      <c r="U160" s="627"/>
      <c r="V160" s="627"/>
      <c r="W160" s="627"/>
      <c r="X160" s="627"/>
      <c r="Y160" s="627"/>
    </row>
    <row r="161" spans="1:25" ht="15" customHeight="1">
      <c r="A161" s="627"/>
      <c r="B161" s="627"/>
      <c r="C161" s="627"/>
      <c r="D161" s="627"/>
      <c r="E161" s="627"/>
      <c r="F161" s="627"/>
      <c r="G161" s="627"/>
      <c r="H161" s="627"/>
      <c r="I161" s="627"/>
      <c r="J161" s="627"/>
      <c r="K161" s="627"/>
      <c r="L161" s="627"/>
      <c r="M161" s="627"/>
      <c r="N161" s="627"/>
      <c r="O161" s="627"/>
      <c r="P161" s="627"/>
      <c r="Q161" s="627"/>
      <c r="R161" s="627"/>
      <c r="S161" s="627"/>
      <c r="T161" s="627"/>
      <c r="U161" s="627"/>
      <c r="V161" s="627"/>
      <c r="W161" s="627"/>
      <c r="X161" s="627"/>
      <c r="Y161" s="627"/>
    </row>
    <row r="162" spans="1:25" ht="15" customHeight="1">
      <c r="A162" s="627"/>
      <c r="B162" s="627"/>
      <c r="C162" s="627"/>
      <c r="D162" s="627"/>
      <c r="E162" s="627"/>
      <c r="F162" s="627"/>
      <c r="G162" s="627"/>
      <c r="H162" s="627"/>
      <c r="I162" s="627"/>
      <c r="J162" s="627"/>
      <c r="K162" s="627"/>
      <c r="L162" s="627"/>
      <c r="M162" s="627"/>
      <c r="N162" s="627"/>
      <c r="O162" s="627"/>
      <c r="P162" s="627"/>
      <c r="Q162" s="627"/>
      <c r="R162" s="627"/>
      <c r="S162" s="627"/>
      <c r="T162" s="627"/>
      <c r="U162" s="627"/>
      <c r="V162" s="627"/>
      <c r="W162" s="627"/>
      <c r="X162" s="627"/>
      <c r="Y162" s="627"/>
    </row>
    <row r="163" spans="1:25" ht="15" customHeight="1">
      <c r="A163" s="627"/>
      <c r="B163" s="627"/>
      <c r="C163" s="627"/>
      <c r="D163" s="627"/>
      <c r="E163" s="627"/>
      <c r="F163" s="627"/>
      <c r="G163" s="627"/>
      <c r="H163" s="627"/>
      <c r="I163" s="627"/>
      <c r="J163" s="627"/>
      <c r="K163" s="627"/>
      <c r="L163" s="627"/>
      <c r="M163" s="627"/>
      <c r="N163" s="627"/>
      <c r="O163" s="627"/>
      <c r="P163" s="627"/>
      <c r="Q163" s="627"/>
      <c r="R163" s="627"/>
      <c r="S163" s="627"/>
      <c r="T163" s="627"/>
      <c r="U163" s="627"/>
      <c r="V163" s="627"/>
      <c r="W163" s="627"/>
      <c r="X163" s="627"/>
      <c r="Y163" s="627"/>
    </row>
    <row r="164" spans="1:25" ht="15" customHeight="1">
      <c r="A164" s="627"/>
      <c r="B164" s="627"/>
      <c r="C164" s="627"/>
      <c r="D164" s="627"/>
      <c r="E164" s="627"/>
      <c r="F164" s="627"/>
      <c r="G164" s="627"/>
      <c r="H164" s="627"/>
      <c r="I164" s="627"/>
      <c r="J164" s="627"/>
      <c r="K164" s="627"/>
      <c r="L164" s="627"/>
      <c r="M164" s="627"/>
      <c r="N164" s="627"/>
      <c r="O164" s="627"/>
      <c r="P164" s="627"/>
      <c r="Q164" s="627"/>
      <c r="R164" s="627"/>
      <c r="S164" s="627"/>
      <c r="T164" s="627"/>
      <c r="U164" s="627"/>
      <c r="V164" s="627"/>
      <c r="W164" s="627"/>
      <c r="X164" s="627"/>
      <c r="Y164" s="627"/>
    </row>
    <row r="165" spans="1:25" ht="15" customHeight="1">
      <c r="A165" s="627"/>
      <c r="B165" s="627"/>
      <c r="C165" s="627"/>
      <c r="D165" s="627"/>
      <c r="E165" s="627"/>
      <c r="F165" s="627"/>
      <c r="G165" s="627"/>
      <c r="H165" s="627"/>
      <c r="I165" s="627"/>
      <c r="J165" s="627"/>
      <c r="K165" s="627"/>
      <c r="L165" s="627"/>
      <c r="M165" s="627"/>
      <c r="N165" s="627"/>
      <c r="O165" s="627"/>
      <c r="P165" s="627"/>
      <c r="Q165" s="627"/>
      <c r="R165" s="627"/>
      <c r="S165" s="627"/>
      <c r="T165" s="627"/>
      <c r="U165" s="627"/>
      <c r="V165" s="627"/>
      <c r="W165" s="627"/>
      <c r="X165" s="627"/>
      <c r="Y165" s="627"/>
    </row>
    <row r="166" spans="1:25" ht="15" customHeight="1">
      <c r="A166" s="627"/>
      <c r="B166" s="627"/>
      <c r="C166" s="627"/>
      <c r="D166" s="627"/>
      <c r="E166" s="627"/>
      <c r="F166" s="627"/>
      <c r="G166" s="627"/>
      <c r="H166" s="627"/>
      <c r="I166" s="627"/>
      <c r="J166" s="627"/>
      <c r="K166" s="627"/>
      <c r="L166" s="627"/>
      <c r="M166" s="627"/>
      <c r="N166" s="627"/>
      <c r="O166" s="627"/>
      <c r="P166" s="627"/>
      <c r="Q166" s="627"/>
      <c r="R166" s="627"/>
      <c r="S166" s="627"/>
      <c r="T166" s="627"/>
      <c r="U166" s="627"/>
      <c r="V166" s="627"/>
      <c r="W166" s="627"/>
      <c r="X166" s="627"/>
      <c r="Y166" s="627"/>
    </row>
    <row r="167" spans="1:25" ht="15" customHeight="1">
      <c r="A167" s="627"/>
      <c r="B167" s="627"/>
      <c r="C167" s="627"/>
      <c r="D167" s="627"/>
      <c r="E167" s="627"/>
      <c r="F167" s="627"/>
      <c r="G167" s="627"/>
      <c r="H167" s="627"/>
      <c r="I167" s="627"/>
      <c r="J167" s="627"/>
      <c r="K167" s="627"/>
      <c r="L167" s="627"/>
      <c r="M167" s="627"/>
      <c r="N167" s="627"/>
      <c r="O167" s="627"/>
      <c r="P167" s="627"/>
      <c r="Q167" s="627"/>
      <c r="R167" s="627"/>
      <c r="S167" s="627"/>
      <c r="T167" s="627"/>
      <c r="U167" s="627"/>
      <c r="V167" s="627"/>
      <c r="W167" s="627"/>
      <c r="X167" s="627"/>
      <c r="Y167" s="627"/>
    </row>
    <row r="168" spans="1:25" ht="15" customHeight="1">
      <c r="A168" s="627"/>
      <c r="B168" s="627"/>
      <c r="C168" s="627"/>
      <c r="D168" s="627"/>
      <c r="E168" s="627"/>
      <c r="F168" s="627"/>
      <c r="G168" s="627"/>
      <c r="H168" s="627"/>
      <c r="I168" s="627"/>
      <c r="J168" s="627"/>
      <c r="K168" s="627"/>
      <c r="L168" s="627"/>
      <c r="M168" s="627"/>
      <c r="N168" s="627"/>
      <c r="O168" s="627"/>
      <c r="P168" s="627"/>
      <c r="Q168" s="627"/>
      <c r="R168" s="627"/>
      <c r="S168" s="627"/>
      <c r="T168" s="627"/>
      <c r="U168" s="627"/>
      <c r="V168" s="627"/>
      <c r="W168" s="627"/>
      <c r="X168" s="627"/>
      <c r="Y168" s="627"/>
    </row>
    <row r="169" spans="1:25" ht="15" customHeight="1">
      <c r="A169" s="627"/>
      <c r="B169" s="627"/>
      <c r="C169" s="627"/>
      <c r="D169" s="627"/>
      <c r="E169" s="627"/>
      <c r="F169" s="627"/>
      <c r="G169" s="627"/>
      <c r="H169" s="627"/>
      <c r="I169" s="627"/>
      <c r="J169" s="627"/>
      <c r="K169" s="627"/>
      <c r="L169" s="627"/>
      <c r="M169" s="627"/>
      <c r="N169" s="627"/>
      <c r="O169" s="627"/>
      <c r="P169" s="627"/>
      <c r="Q169" s="627"/>
      <c r="R169" s="627"/>
      <c r="S169" s="627"/>
      <c r="T169" s="627"/>
      <c r="U169" s="627"/>
      <c r="V169" s="627"/>
      <c r="W169" s="627"/>
      <c r="X169" s="627"/>
      <c r="Y169" s="627"/>
    </row>
    <row r="170" spans="1:25" ht="15" customHeight="1">
      <c r="A170" s="627"/>
      <c r="B170" s="627"/>
      <c r="C170" s="627"/>
      <c r="D170" s="627"/>
      <c r="E170" s="627"/>
      <c r="F170" s="627"/>
      <c r="G170" s="627"/>
      <c r="H170" s="627"/>
      <c r="I170" s="627"/>
      <c r="J170" s="627"/>
      <c r="K170" s="627"/>
      <c r="L170" s="627"/>
      <c r="M170" s="627"/>
      <c r="N170" s="627"/>
      <c r="O170" s="627"/>
      <c r="P170" s="627"/>
      <c r="Q170" s="627"/>
      <c r="R170" s="627"/>
      <c r="S170" s="627"/>
      <c r="T170" s="627"/>
      <c r="U170" s="627"/>
      <c r="V170" s="627"/>
      <c r="W170" s="627"/>
      <c r="X170" s="627"/>
      <c r="Y170" s="627"/>
    </row>
    <row r="171" spans="1:25" ht="15" customHeight="1">
      <c r="A171" s="627"/>
      <c r="B171" s="627"/>
      <c r="C171" s="627"/>
      <c r="D171" s="627"/>
      <c r="E171" s="627"/>
      <c r="F171" s="627"/>
      <c r="G171" s="627"/>
      <c r="H171" s="627"/>
      <c r="I171" s="627"/>
      <c r="J171" s="627"/>
      <c r="K171" s="627"/>
      <c r="L171" s="627"/>
      <c r="M171" s="627"/>
      <c r="N171" s="627"/>
      <c r="O171" s="627"/>
      <c r="P171" s="627"/>
      <c r="Q171" s="627"/>
      <c r="R171" s="627"/>
      <c r="S171" s="627"/>
      <c r="T171" s="627"/>
      <c r="U171" s="627"/>
      <c r="V171" s="627"/>
      <c r="W171" s="627"/>
      <c r="X171" s="627"/>
      <c r="Y171" s="627"/>
    </row>
    <row r="172" spans="1:25" ht="15" customHeight="1">
      <c r="A172" s="627"/>
      <c r="B172" s="627"/>
      <c r="C172" s="627"/>
      <c r="D172" s="627"/>
      <c r="E172" s="627"/>
      <c r="F172" s="627"/>
      <c r="G172" s="627"/>
      <c r="H172" s="627"/>
      <c r="I172" s="627"/>
      <c r="J172" s="627"/>
      <c r="K172" s="627"/>
      <c r="L172" s="627"/>
      <c r="M172" s="627"/>
      <c r="N172" s="627"/>
      <c r="O172" s="627"/>
      <c r="P172" s="627"/>
      <c r="Q172" s="627"/>
      <c r="R172" s="627"/>
      <c r="S172" s="627"/>
      <c r="T172" s="627"/>
      <c r="U172" s="627"/>
      <c r="V172" s="627"/>
      <c r="W172" s="627"/>
      <c r="X172" s="627"/>
      <c r="Y172" s="627"/>
    </row>
    <row r="173" spans="1:25" ht="15" customHeight="1">
      <c r="A173" s="627"/>
      <c r="B173" s="627"/>
      <c r="C173" s="627"/>
      <c r="D173" s="627"/>
      <c r="E173" s="627"/>
      <c r="F173" s="627"/>
      <c r="G173" s="627"/>
      <c r="H173" s="627"/>
      <c r="I173" s="627"/>
      <c r="J173" s="627"/>
      <c r="K173" s="627"/>
      <c r="L173" s="627"/>
      <c r="M173" s="627"/>
      <c r="N173" s="627"/>
      <c r="O173" s="627"/>
      <c r="P173" s="627"/>
      <c r="Q173" s="627"/>
      <c r="R173" s="627"/>
      <c r="S173" s="627"/>
      <c r="T173" s="627"/>
      <c r="U173" s="627"/>
      <c r="V173" s="627"/>
      <c r="W173" s="627"/>
      <c r="X173" s="627"/>
      <c r="Y173" s="627"/>
    </row>
    <row r="174" spans="1:25" ht="15" customHeight="1">
      <c r="A174" s="627"/>
      <c r="B174" s="627"/>
      <c r="C174" s="627"/>
      <c r="D174" s="627"/>
      <c r="E174" s="627"/>
      <c r="F174" s="627"/>
      <c r="G174" s="627"/>
      <c r="H174" s="627"/>
      <c r="I174" s="627"/>
      <c r="J174" s="627"/>
      <c r="K174" s="627"/>
      <c r="L174" s="627"/>
      <c r="M174" s="627"/>
      <c r="N174" s="627"/>
      <c r="O174" s="627"/>
      <c r="P174" s="627"/>
      <c r="Q174" s="627"/>
      <c r="R174" s="627"/>
      <c r="S174" s="627"/>
      <c r="T174" s="627"/>
      <c r="U174" s="627"/>
      <c r="V174" s="627"/>
      <c r="W174" s="627"/>
      <c r="X174" s="627"/>
      <c r="Y174" s="627"/>
    </row>
    <row r="175" spans="1:25" ht="15" customHeight="1">
      <c r="A175" s="627"/>
      <c r="B175" s="627"/>
      <c r="C175" s="627"/>
      <c r="D175" s="627"/>
      <c r="E175" s="627"/>
      <c r="F175" s="627"/>
      <c r="G175" s="627"/>
      <c r="H175" s="627"/>
      <c r="I175" s="627"/>
      <c r="J175" s="627"/>
      <c r="K175" s="627"/>
      <c r="L175" s="627"/>
      <c r="M175" s="627"/>
      <c r="N175" s="627"/>
      <c r="O175" s="627"/>
      <c r="P175" s="627"/>
      <c r="Q175" s="627"/>
      <c r="R175" s="627"/>
      <c r="S175" s="627"/>
      <c r="T175" s="627"/>
      <c r="U175" s="627"/>
      <c r="V175" s="627"/>
      <c r="W175" s="627"/>
      <c r="X175" s="627"/>
      <c r="Y175" s="627"/>
    </row>
    <row r="176" spans="1:25" ht="15" customHeight="1">
      <c r="A176" s="627"/>
      <c r="B176" s="627"/>
      <c r="C176" s="627"/>
      <c r="D176" s="627"/>
      <c r="E176" s="627"/>
      <c r="F176" s="627"/>
      <c r="G176" s="627"/>
      <c r="H176" s="627"/>
      <c r="I176" s="627"/>
      <c r="J176" s="627"/>
      <c r="K176" s="627"/>
      <c r="L176" s="627"/>
      <c r="M176" s="627"/>
      <c r="N176" s="627"/>
      <c r="O176" s="627"/>
      <c r="P176" s="627"/>
      <c r="Q176" s="627"/>
      <c r="R176" s="627"/>
      <c r="S176" s="627"/>
      <c r="T176" s="627"/>
      <c r="U176" s="627"/>
      <c r="V176" s="627"/>
      <c r="W176" s="627"/>
      <c r="X176" s="627"/>
      <c r="Y176" s="627"/>
    </row>
    <row r="177" spans="1:25" ht="15" customHeight="1">
      <c r="A177" s="627"/>
      <c r="B177" s="627"/>
      <c r="C177" s="627"/>
      <c r="D177" s="627"/>
      <c r="E177" s="627"/>
      <c r="F177" s="627"/>
      <c r="G177" s="627"/>
      <c r="H177" s="627"/>
      <c r="I177" s="627"/>
      <c r="J177" s="627"/>
      <c r="K177" s="627"/>
      <c r="L177" s="627"/>
      <c r="M177" s="627"/>
      <c r="N177" s="627"/>
      <c r="O177" s="627"/>
      <c r="P177" s="627"/>
      <c r="Q177" s="627"/>
      <c r="R177" s="627"/>
      <c r="S177" s="627"/>
      <c r="T177" s="627"/>
      <c r="U177" s="627"/>
      <c r="V177" s="627"/>
      <c r="W177" s="627"/>
      <c r="X177" s="627"/>
      <c r="Y177" s="627"/>
    </row>
    <row r="178" spans="1:25" ht="15" customHeight="1">
      <c r="A178" s="627"/>
      <c r="B178" s="627"/>
      <c r="C178" s="627"/>
      <c r="D178" s="627"/>
      <c r="E178" s="627"/>
      <c r="F178" s="627"/>
      <c r="G178" s="627"/>
      <c r="H178" s="627"/>
      <c r="I178" s="627"/>
      <c r="J178" s="627"/>
      <c r="K178" s="627"/>
      <c r="L178" s="627"/>
      <c r="M178" s="627"/>
      <c r="N178" s="627"/>
      <c r="O178" s="627"/>
      <c r="P178" s="627"/>
      <c r="Q178" s="627"/>
      <c r="R178" s="627"/>
      <c r="S178" s="627"/>
      <c r="T178" s="627"/>
      <c r="U178" s="627"/>
      <c r="V178" s="627"/>
      <c r="W178" s="627"/>
      <c r="X178" s="627"/>
      <c r="Y178" s="627"/>
    </row>
    <row r="179" spans="1:25" ht="15" customHeight="1">
      <c r="A179" s="627"/>
      <c r="B179" s="627"/>
      <c r="C179" s="627"/>
      <c r="D179" s="627"/>
      <c r="E179" s="627"/>
      <c r="F179" s="627"/>
      <c r="G179" s="627"/>
      <c r="H179" s="627"/>
      <c r="I179" s="627"/>
      <c r="J179" s="627"/>
      <c r="K179" s="627"/>
      <c r="L179" s="627"/>
      <c r="M179" s="627"/>
      <c r="N179" s="627"/>
      <c r="O179" s="627"/>
      <c r="P179" s="627"/>
      <c r="Q179" s="627"/>
      <c r="R179" s="627"/>
      <c r="S179" s="627"/>
      <c r="T179" s="627"/>
      <c r="U179" s="627"/>
      <c r="V179" s="627"/>
      <c r="W179" s="627"/>
      <c r="X179" s="627"/>
      <c r="Y179" s="627"/>
    </row>
    <row r="180" spans="1:25" ht="15" customHeight="1">
      <c r="A180" s="627"/>
      <c r="B180" s="627"/>
      <c r="C180" s="627"/>
      <c r="D180" s="627"/>
      <c r="E180" s="627"/>
      <c r="F180" s="627"/>
      <c r="G180" s="627"/>
      <c r="H180" s="627"/>
      <c r="I180" s="627"/>
      <c r="J180" s="627"/>
      <c r="K180" s="627"/>
      <c r="L180" s="627"/>
      <c r="M180" s="627"/>
      <c r="N180" s="627"/>
      <c r="O180" s="627"/>
      <c r="P180" s="627"/>
      <c r="Q180" s="627"/>
      <c r="R180" s="627"/>
      <c r="S180" s="627"/>
      <c r="T180" s="627"/>
      <c r="U180" s="627"/>
      <c r="V180" s="627"/>
      <c r="W180" s="627"/>
      <c r="X180" s="627"/>
      <c r="Y180" s="627"/>
    </row>
    <row r="181" spans="1:25" ht="15" customHeight="1">
      <c r="A181" s="627"/>
      <c r="B181" s="627"/>
      <c r="C181" s="627"/>
      <c r="D181" s="627"/>
      <c r="E181" s="627"/>
      <c r="F181" s="627"/>
      <c r="G181" s="627"/>
      <c r="H181" s="627"/>
      <c r="I181" s="627"/>
      <c r="J181" s="627"/>
      <c r="K181" s="627"/>
      <c r="L181" s="627"/>
      <c r="M181" s="627"/>
      <c r="N181" s="627"/>
      <c r="O181" s="627"/>
      <c r="P181" s="627"/>
      <c r="Q181" s="627"/>
      <c r="R181" s="627"/>
      <c r="S181" s="627"/>
      <c r="T181" s="627"/>
      <c r="U181" s="627"/>
      <c r="V181" s="627"/>
      <c r="W181" s="627"/>
      <c r="X181" s="627"/>
      <c r="Y181" s="627"/>
    </row>
    <row r="182" spans="1:25" ht="15" customHeight="1">
      <c r="A182" s="627"/>
      <c r="B182" s="627"/>
      <c r="C182" s="627"/>
      <c r="D182" s="627"/>
      <c r="E182" s="627"/>
      <c r="F182" s="627"/>
      <c r="G182" s="627"/>
      <c r="H182" s="627"/>
      <c r="I182" s="627"/>
      <c r="J182" s="627"/>
      <c r="K182" s="627"/>
      <c r="L182" s="627"/>
      <c r="M182" s="627"/>
      <c r="N182" s="627"/>
      <c r="O182" s="627"/>
      <c r="P182" s="627"/>
      <c r="Q182" s="627"/>
      <c r="R182" s="627"/>
      <c r="S182" s="627"/>
      <c r="T182" s="627"/>
      <c r="U182" s="627"/>
      <c r="V182" s="627"/>
      <c r="W182" s="627"/>
      <c r="X182" s="627"/>
      <c r="Y182" s="627"/>
    </row>
    <row r="183" spans="1:25" ht="15" customHeight="1">
      <c r="A183" s="627"/>
      <c r="B183" s="627"/>
      <c r="C183" s="627"/>
      <c r="D183" s="627"/>
      <c r="E183" s="627"/>
      <c r="F183" s="627"/>
      <c r="G183" s="627"/>
      <c r="H183" s="627"/>
      <c r="I183" s="627"/>
      <c r="J183" s="627"/>
      <c r="K183" s="627"/>
      <c r="L183" s="627"/>
      <c r="M183" s="627"/>
      <c r="N183" s="627"/>
      <c r="O183" s="627"/>
      <c r="P183" s="627"/>
      <c r="Q183" s="627"/>
      <c r="R183" s="627"/>
      <c r="S183" s="627"/>
      <c r="T183" s="627"/>
      <c r="U183" s="627"/>
      <c r="V183" s="627"/>
      <c r="W183" s="627"/>
      <c r="X183" s="627"/>
      <c r="Y183" s="627"/>
    </row>
    <row r="184" spans="1:25" ht="15" customHeight="1">
      <c r="A184" s="627"/>
      <c r="B184" s="627"/>
      <c r="C184" s="627"/>
      <c r="D184" s="627"/>
      <c r="E184" s="627"/>
      <c r="F184" s="627"/>
      <c r="G184" s="627"/>
      <c r="H184" s="627"/>
      <c r="I184" s="627"/>
      <c r="J184" s="627"/>
      <c r="K184" s="627"/>
      <c r="L184" s="627"/>
      <c r="M184" s="627"/>
      <c r="N184" s="627"/>
      <c r="O184" s="627"/>
      <c r="P184" s="627"/>
      <c r="Q184" s="627"/>
      <c r="R184" s="627"/>
      <c r="S184" s="627"/>
      <c r="T184" s="627"/>
      <c r="U184" s="627"/>
      <c r="V184" s="627"/>
      <c r="W184" s="627"/>
      <c r="X184" s="627"/>
      <c r="Y184" s="627"/>
    </row>
    <row r="185" spans="1:25" ht="15" customHeight="1">
      <c r="A185" s="627"/>
      <c r="B185" s="627"/>
      <c r="C185" s="627"/>
      <c r="D185" s="627"/>
      <c r="E185" s="627"/>
      <c r="F185" s="627"/>
      <c r="G185" s="627"/>
      <c r="H185" s="627"/>
      <c r="I185" s="627"/>
      <c r="J185" s="627"/>
      <c r="K185" s="627"/>
      <c r="L185" s="627"/>
      <c r="M185" s="627"/>
      <c r="N185" s="627"/>
      <c r="O185" s="627"/>
      <c r="P185" s="627"/>
      <c r="Q185" s="627"/>
      <c r="R185" s="627"/>
      <c r="S185" s="627"/>
      <c r="T185" s="627"/>
      <c r="U185" s="627"/>
      <c r="V185" s="627"/>
      <c r="W185" s="627"/>
      <c r="X185" s="627"/>
      <c r="Y185" s="627"/>
    </row>
    <row r="186" spans="1:25" ht="15" customHeight="1">
      <c r="A186" s="627"/>
      <c r="B186" s="627"/>
      <c r="C186" s="627"/>
      <c r="D186" s="627"/>
      <c r="E186" s="627"/>
      <c r="F186" s="627"/>
      <c r="G186" s="627"/>
      <c r="H186" s="627"/>
      <c r="I186" s="627"/>
      <c r="J186" s="627"/>
      <c r="K186" s="627"/>
      <c r="L186" s="627"/>
      <c r="M186" s="627"/>
      <c r="N186" s="627"/>
      <c r="O186" s="627"/>
      <c r="P186" s="627"/>
      <c r="Q186" s="627"/>
      <c r="R186" s="627"/>
      <c r="S186" s="627"/>
      <c r="T186" s="627"/>
      <c r="U186" s="627"/>
      <c r="V186" s="627"/>
      <c r="W186" s="627"/>
      <c r="X186" s="627"/>
      <c r="Y186" s="627"/>
    </row>
    <row r="187" spans="1:25" ht="15" customHeight="1">
      <c r="A187" s="627"/>
      <c r="B187" s="627"/>
      <c r="C187" s="627"/>
      <c r="D187" s="627"/>
      <c r="E187" s="627"/>
      <c r="F187" s="627"/>
      <c r="G187" s="627"/>
      <c r="H187" s="627"/>
      <c r="I187" s="627"/>
      <c r="J187" s="627"/>
      <c r="K187" s="627"/>
      <c r="L187" s="627"/>
      <c r="M187" s="627"/>
      <c r="N187" s="627"/>
      <c r="O187" s="627"/>
      <c r="P187" s="627"/>
      <c r="Q187" s="627"/>
      <c r="R187" s="627"/>
      <c r="S187" s="627"/>
      <c r="T187" s="627"/>
      <c r="U187" s="627"/>
      <c r="V187" s="627"/>
      <c r="W187" s="627"/>
      <c r="X187" s="627"/>
      <c r="Y187" s="627"/>
    </row>
    <row r="188" spans="1:25" ht="15" customHeight="1">
      <c r="A188" s="627"/>
      <c r="B188" s="627"/>
      <c r="C188" s="627"/>
      <c r="D188" s="627"/>
      <c r="E188" s="627"/>
      <c r="F188" s="627"/>
      <c r="G188" s="627"/>
      <c r="H188" s="627"/>
      <c r="I188" s="627"/>
      <c r="J188" s="627"/>
      <c r="K188" s="627"/>
      <c r="L188" s="627"/>
      <c r="M188" s="627"/>
      <c r="N188" s="627"/>
      <c r="O188" s="627"/>
      <c r="P188" s="627"/>
      <c r="Q188" s="627"/>
      <c r="R188" s="627"/>
      <c r="S188" s="627"/>
      <c r="T188" s="627"/>
      <c r="U188" s="627"/>
      <c r="V188" s="627"/>
      <c r="W188" s="627"/>
      <c r="X188" s="627"/>
      <c r="Y188" s="627"/>
    </row>
    <row r="189" spans="1:25" ht="15" customHeight="1">
      <c r="A189" s="627"/>
      <c r="B189" s="627"/>
      <c r="C189" s="627"/>
      <c r="D189" s="627"/>
      <c r="E189" s="627"/>
      <c r="F189" s="627"/>
      <c r="G189" s="627"/>
      <c r="H189" s="627"/>
      <c r="I189" s="627"/>
      <c r="J189" s="627"/>
      <c r="K189" s="627"/>
      <c r="L189" s="627"/>
      <c r="M189" s="627"/>
      <c r="N189" s="627"/>
      <c r="O189" s="627"/>
      <c r="P189" s="627"/>
      <c r="Q189" s="627"/>
      <c r="R189" s="627"/>
      <c r="S189" s="627"/>
      <c r="T189" s="627"/>
      <c r="U189" s="627"/>
      <c r="V189" s="627"/>
      <c r="W189" s="627"/>
      <c r="X189" s="627"/>
      <c r="Y189" s="627"/>
    </row>
    <row r="190" spans="1:25" ht="15" customHeight="1">
      <c r="A190" s="627"/>
      <c r="B190" s="627"/>
      <c r="C190" s="627"/>
      <c r="D190" s="627"/>
      <c r="E190" s="627"/>
      <c r="F190" s="627"/>
      <c r="G190" s="627"/>
      <c r="H190" s="627"/>
      <c r="I190" s="627"/>
      <c r="J190" s="627"/>
      <c r="K190" s="627"/>
      <c r="L190" s="627"/>
      <c r="M190" s="627"/>
      <c r="N190" s="627"/>
      <c r="O190" s="627"/>
      <c r="P190" s="627"/>
      <c r="Q190" s="627"/>
      <c r="R190" s="627"/>
      <c r="S190" s="627"/>
      <c r="T190" s="627"/>
      <c r="U190" s="627"/>
      <c r="V190" s="627"/>
      <c r="W190" s="627"/>
      <c r="X190" s="627"/>
      <c r="Y190" s="627"/>
    </row>
    <row r="191" spans="1:25" ht="15" customHeight="1">
      <c r="A191" s="627"/>
      <c r="B191" s="627"/>
      <c r="C191" s="627"/>
      <c r="D191" s="627"/>
      <c r="E191" s="627"/>
      <c r="F191" s="627"/>
      <c r="G191" s="627"/>
      <c r="H191" s="627"/>
      <c r="I191" s="627"/>
      <c r="J191" s="627"/>
      <c r="K191" s="627"/>
      <c r="L191" s="627"/>
      <c r="M191" s="627"/>
      <c r="N191" s="627"/>
      <c r="O191" s="627"/>
      <c r="P191" s="627"/>
      <c r="Q191" s="627"/>
      <c r="R191" s="627"/>
      <c r="S191" s="627"/>
      <c r="T191" s="627"/>
      <c r="U191" s="627"/>
      <c r="V191" s="627"/>
      <c r="W191" s="627"/>
      <c r="X191" s="627"/>
      <c r="Y191" s="627"/>
    </row>
    <row r="192" spans="1:25" ht="15" customHeight="1">
      <c r="A192" s="627"/>
      <c r="B192" s="627"/>
      <c r="C192" s="627"/>
      <c r="D192" s="627"/>
      <c r="E192" s="627"/>
      <c r="F192" s="627"/>
      <c r="G192" s="627"/>
      <c r="H192" s="627"/>
      <c r="I192" s="627"/>
      <c r="J192" s="627"/>
      <c r="K192" s="627"/>
      <c r="L192" s="627"/>
      <c r="M192" s="627"/>
      <c r="N192" s="627"/>
      <c r="O192" s="627"/>
      <c r="P192" s="627"/>
      <c r="Q192" s="627"/>
      <c r="R192" s="627"/>
      <c r="S192" s="627"/>
      <c r="T192" s="627"/>
      <c r="U192" s="627"/>
      <c r="V192" s="627"/>
      <c r="W192" s="627"/>
      <c r="X192" s="627"/>
      <c r="Y192" s="627"/>
    </row>
    <row r="193" spans="1:25" ht="15" customHeight="1">
      <c r="A193" s="627"/>
      <c r="B193" s="627"/>
      <c r="C193" s="627"/>
      <c r="D193" s="627"/>
      <c r="E193" s="627"/>
      <c r="F193" s="627"/>
      <c r="G193" s="627"/>
      <c r="H193" s="627"/>
      <c r="I193" s="627"/>
      <c r="J193" s="627"/>
      <c r="K193" s="627"/>
      <c r="L193" s="627"/>
      <c r="M193" s="627"/>
      <c r="N193" s="627"/>
      <c r="O193" s="627"/>
      <c r="P193" s="627"/>
      <c r="Q193" s="627"/>
      <c r="R193" s="627"/>
      <c r="S193" s="627"/>
      <c r="T193" s="627"/>
      <c r="U193" s="627"/>
      <c r="V193" s="627"/>
      <c r="W193" s="627"/>
      <c r="X193" s="627"/>
      <c r="Y193" s="627"/>
    </row>
    <row r="194" spans="1:25" ht="15" customHeight="1">
      <c r="A194" s="627"/>
      <c r="B194" s="627"/>
      <c r="C194" s="627"/>
      <c r="D194" s="627"/>
      <c r="E194" s="627"/>
      <c r="F194" s="627"/>
      <c r="G194" s="627"/>
      <c r="H194" s="627"/>
      <c r="I194" s="627"/>
      <c r="J194" s="627"/>
      <c r="K194" s="627"/>
      <c r="L194" s="627"/>
      <c r="M194" s="627"/>
      <c r="N194" s="627"/>
      <c r="O194" s="627"/>
      <c r="P194" s="627"/>
      <c r="Q194" s="627"/>
      <c r="R194" s="627"/>
      <c r="S194" s="627"/>
      <c r="T194" s="627"/>
      <c r="U194" s="627"/>
      <c r="V194" s="627"/>
      <c r="W194" s="627"/>
      <c r="X194" s="627"/>
      <c r="Y194" s="627"/>
    </row>
    <row r="195" spans="1:25" ht="15" customHeight="1">
      <c r="A195" s="627"/>
      <c r="B195" s="627"/>
      <c r="C195" s="627"/>
      <c r="D195" s="627"/>
      <c r="E195" s="627"/>
      <c r="F195" s="627"/>
      <c r="G195" s="627"/>
      <c r="H195" s="627"/>
      <c r="I195" s="627"/>
      <c r="J195" s="627"/>
      <c r="K195" s="627"/>
      <c r="L195" s="627"/>
      <c r="M195" s="627"/>
      <c r="N195" s="627"/>
      <c r="O195" s="627"/>
      <c r="P195" s="627"/>
      <c r="Q195" s="627"/>
      <c r="R195" s="627"/>
      <c r="S195" s="627"/>
      <c r="T195" s="627"/>
      <c r="U195" s="627"/>
      <c r="V195" s="627"/>
      <c r="W195" s="627"/>
      <c r="X195" s="627"/>
      <c r="Y195" s="627"/>
    </row>
    <row r="196" spans="1:25" ht="15" customHeight="1">
      <c r="A196" s="627"/>
      <c r="B196" s="627"/>
      <c r="C196" s="627"/>
      <c r="D196" s="627"/>
      <c r="E196" s="627"/>
      <c r="F196" s="627"/>
      <c r="G196" s="627"/>
      <c r="H196" s="627"/>
      <c r="I196" s="627"/>
      <c r="J196" s="627"/>
      <c r="K196" s="627"/>
      <c r="L196" s="627"/>
      <c r="M196" s="627"/>
      <c r="N196" s="627"/>
      <c r="O196" s="627"/>
      <c r="P196" s="627"/>
      <c r="Q196" s="627"/>
      <c r="R196" s="627"/>
      <c r="S196" s="627"/>
      <c r="T196" s="627"/>
      <c r="U196" s="627"/>
      <c r="V196" s="627"/>
      <c r="W196" s="627"/>
      <c r="X196" s="627"/>
      <c r="Y196" s="627"/>
    </row>
    <row r="197" spans="1:25" ht="15" customHeight="1">
      <c r="A197" s="627"/>
      <c r="B197" s="627"/>
      <c r="C197" s="627"/>
      <c r="D197" s="627"/>
      <c r="E197" s="627"/>
      <c r="F197" s="627"/>
      <c r="G197" s="627"/>
      <c r="H197" s="627"/>
      <c r="I197" s="627"/>
      <c r="J197" s="627"/>
      <c r="K197" s="627"/>
      <c r="L197" s="627"/>
      <c r="M197" s="627"/>
      <c r="N197" s="627"/>
      <c r="O197" s="627"/>
      <c r="P197" s="627"/>
      <c r="Q197" s="627"/>
      <c r="R197" s="627"/>
      <c r="S197" s="627"/>
      <c r="T197" s="627"/>
      <c r="U197" s="627"/>
      <c r="V197" s="627"/>
      <c r="W197" s="627"/>
      <c r="X197" s="627"/>
      <c r="Y197" s="627"/>
    </row>
    <row r="198" spans="1:25" ht="15" customHeight="1">
      <c r="A198" s="627"/>
      <c r="B198" s="627"/>
      <c r="C198" s="627"/>
      <c r="D198" s="627"/>
      <c r="E198" s="627"/>
      <c r="F198" s="627"/>
      <c r="G198" s="627"/>
      <c r="H198" s="627"/>
      <c r="I198" s="627"/>
      <c r="J198" s="627"/>
      <c r="K198" s="627"/>
      <c r="L198" s="627"/>
      <c r="M198" s="627"/>
      <c r="N198" s="627"/>
      <c r="O198" s="627"/>
      <c r="P198" s="627"/>
      <c r="Q198" s="627"/>
      <c r="R198" s="627"/>
      <c r="S198" s="627"/>
      <c r="T198" s="627"/>
      <c r="U198" s="627"/>
      <c r="V198" s="627"/>
      <c r="W198" s="627"/>
      <c r="X198" s="627"/>
      <c r="Y198" s="627"/>
    </row>
    <row r="199" spans="1:25" ht="15" customHeight="1">
      <c r="A199" s="627"/>
      <c r="B199" s="627"/>
      <c r="C199" s="627"/>
      <c r="D199" s="627"/>
      <c r="E199" s="627"/>
      <c r="F199" s="627"/>
      <c r="G199" s="627"/>
      <c r="H199" s="627"/>
      <c r="I199" s="627"/>
      <c r="J199" s="627"/>
      <c r="K199" s="627"/>
      <c r="L199" s="627"/>
      <c r="M199" s="627"/>
      <c r="N199" s="627"/>
      <c r="O199" s="627"/>
      <c r="P199" s="627"/>
      <c r="Q199" s="627"/>
      <c r="R199" s="627"/>
      <c r="S199" s="627"/>
      <c r="T199" s="627"/>
      <c r="U199" s="627"/>
      <c r="V199" s="627"/>
      <c r="W199" s="627"/>
      <c r="X199" s="627"/>
      <c r="Y199" s="627"/>
    </row>
    <row r="200" spans="1:25" ht="15" customHeight="1">
      <c r="A200" s="627"/>
      <c r="B200" s="627"/>
      <c r="C200" s="627"/>
      <c r="D200" s="627"/>
      <c r="E200" s="627"/>
      <c r="F200" s="627"/>
      <c r="G200" s="627"/>
      <c r="H200" s="627"/>
      <c r="I200" s="627"/>
      <c r="J200" s="627"/>
      <c r="K200" s="627"/>
      <c r="L200" s="627"/>
      <c r="M200" s="627"/>
      <c r="N200" s="627"/>
      <c r="O200" s="627"/>
      <c r="P200" s="627"/>
      <c r="Q200" s="627"/>
      <c r="R200" s="627"/>
      <c r="S200" s="627"/>
      <c r="T200" s="627"/>
      <c r="U200" s="627"/>
      <c r="V200" s="627"/>
      <c r="W200" s="627"/>
      <c r="X200" s="627"/>
      <c r="Y200" s="627"/>
    </row>
    <row r="201" spans="1:25" ht="15" customHeight="1">
      <c r="A201" s="627"/>
      <c r="B201" s="627"/>
      <c r="C201" s="627"/>
      <c r="D201" s="627"/>
      <c r="E201" s="627"/>
      <c r="F201" s="627"/>
      <c r="G201" s="627"/>
      <c r="H201" s="627"/>
      <c r="I201" s="627"/>
      <c r="J201" s="627"/>
      <c r="K201" s="627"/>
      <c r="L201" s="627"/>
      <c r="M201" s="627"/>
      <c r="N201" s="627"/>
      <c r="O201" s="627"/>
      <c r="P201" s="627"/>
      <c r="Q201" s="627"/>
      <c r="R201" s="627"/>
      <c r="S201" s="627"/>
      <c r="T201" s="627"/>
      <c r="U201" s="627"/>
      <c r="V201" s="627"/>
      <c r="W201" s="627"/>
      <c r="X201" s="627"/>
      <c r="Y201" s="627"/>
    </row>
    <row r="202" spans="1:25" ht="15" customHeight="1">
      <c r="A202" s="627"/>
      <c r="B202" s="627"/>
      <c r="C202" s="627"/>
      <c r="D202" s="627"/>
      <c r="E202" s="627"/>
      <c r="F202" s="627"/>
      <c r="G202" s="627"/>
      <c r="H202" s="627"/>
      <c r="I202" s="627"/>
      <c r="J202" s="627"/>
      <c r="K202" s="627"/>
      <c r="L202" s="627"/>
      <c r="M202" s="627"/>
      <c r="N202" s="627"/>
      <c r="O202" s="627"/>
      <c r="P202" s="627"/>
      <c r="Q202" s="627"/>
      <c r="R202" s="627"/>
      <c r="S202" s="627"/>
      <c r="T202" s="627"/>
      <c r="U202" s="627"/>
      <c r="V202" s="627"/>
      <c r="W202" s="627"/>
      <c r="X202" s="627"/>
      <c r="Y202" s="627"/>
    </row>
    <row r="203" spans="1:25" ht="15" customHeight="1">
      <c r="A203" s="627"/>
      <c r="B203" s="627"/>
      <c r="C203" s="627"/>
      <c r="D203" s="627"/>
      <c r="E203" s="627"/>
      <c r="F203" s="627"/>
      <c r="G203" s="627"/>
      <c r="H203" s="627"/>
      <c r="I203" s="627"/>
      <c r="J203" s="627"/>
      <c r="K203" s="627"/>
      <c r="L203" s="627"/>
      <c r="M203" s="627"/>
      <c r="N203" s="627"/>
      <c r="O203" s="627"/>
      <c r="P203" s="627"/>
      <c r="Q203" s="627"/>
      <c r="R203" s="627"/>
      <c r="S203" s="627"/>
      <c r="T203" s="627"/>
      <c r="U203" s="627"/>
      <c r="V203" s="627"/>
      <c r="W203" s="627"/>
      <c r="X203" s="627"/>
      <c r="Y203" s="627"/>
    </row>
    <row r="204" spans="1:25" ht="15" customHeight="1">
      <c r="A204" s="627"/>
      <c r="B204" s="627"/>
      <c r="C204" s="627"/>
      <c r="D204" s="627"/>
      <c r="E204" s="627"/>
      <c r="F204" s="627"/>
      <c r="G204" s="627"/>
      <c r="H204" s="627"/>
      <c r="I204" s="627"/>
      <c r="J204" s="627"/>
      <c r="K204" s="627"/>
      <c r="L204" s="627"/>
      <c r="M204" s="627"/>
      <c r="N204" s="627"/>
      <c r="O204" s="627"/>
      <c r="P204" s="627"/>
      <c r="Q204" s="627"/>
      <c r="R204" s="627"/>
      <c r="S204" s="627"/>
      <c r="T204" s="627"/>
      <c r="U204" s="627"/>
      <c r="V204" s="627"/>
      <c r="W204" s="627"/>
      <c r="X204" s="627"/>
      <c r="Y204" s="627"/>
    </row>
    <row r="205" spans="1:25" ht="15" customHeight="1">
      <c r="A205" s="627"/>
      <c r="B205" s="627"/>
      <c r="C205" s="627"/>
      <c r="D205" s="627"/>
      <c r="E205" s="627"/>
      <c r="F205" s="627"/>
      <c r="G205" s="627"/>
      <c r="H205" s="627"/>
      <c r="I205" s="627"/>
      <c r="J205" s="627"/>
      <c r="K205" s="627"/>
      <c r="L205" s="627"/>
      <c r="M205" s="627"/>
      <c r="N205" s="627"/>
      <c r="O205" s="627"/>
      <c r="P205" s="627"/>
      <c r="Q205" s="627"/>
      <c r="R205" s="627"/>
      <c r="S205" s="627"/>
      <c r="T205" s="627"/>
      <c r="U205" s="627"/>
      <c r="V205" s="627"/>
      <c r="W205" s="627"/>
      <c r="X205" s="627"/>
      <c r="Y205" s="627"/>
    </row>
    <row r="206" spans="1:25" ht="15" customHeight="1">
      <c r="A206" s="627"/>
      <c r="B206" s="627"/>
      <c r="C206" s="627"/>
      <c r="D206" s="627"/>
      <c r="E206" s="627"/>
      <c r="F206" s="627"/>
      <c r="G206" s="627"/>
      <c r="H206" s="627"/>
      <c r="I206" s="627"/>
      <c r="J206" s="627"/>
      <c r="K206" s="627"/>
      <c r="L206" s="627"/>
      <c r="M206" s="627"/>
      <c r="N206" s="627"/>
      <c r="O206" s="627"/>
      <c r="P206" s="627"/>
      <c r="Q206" s="627"/>
      <c r="R206" s="627"/>
      <c r="S206" s="627"/>
      <c r="T206" s="627"/>
      <c r="U206" s="627"/>
      <c r="V206" s="627"/>
      <c r="W206" s="627"/>
      <c r="X206" s="627"/>
      <c r="Y206" s="627"/>
    </row>
    <row r="207" spans="1:25" ht="15" customHeight="1">
      <c r="A207" s="627"/>
      <c r="B207" s="627"/>
      <c r="C207" s="627"/>
      <c r="D207" s="627"/>
      <c r="E207" s="627"/>
      <c r="F207" s="627"/>
      <c r="G207" s="627"/>
      <c r="H207" s="627"/>
      <c r="I207" s="627"/>
      <c r="J207" s="627"/>
      <c r="K207" s="627"/>
      <c r="L207" s="627"/>
      <c r="M207" s="627"/>
      <c r="N207" s="627"/>
      <c r="O207" s="627"/>
      <c r="P207" s="627"/>
      <c r="Q207" s="627"/>
      <c r="R207" s="627"/>
      <c r="S207" s="627"/>
      <c r="T207" s="627"/>
      <c r="U207" s="627"/>
      <c r="V207" s="627"/>
      <c r="W207" s="627"/>
      <c r="X207" s="627"/>
      <c r="Y207" s="627"/>
    </row>
    <row r="208" spans="1:25" ht="15" customHeight="1">
      <c r="A208" s="627"/>
      <c r="B208" s="627"/>
      <c r="C208" s="627"/>
      <c r="D208" s="627"/>
      <c r="E208" s="627"/>
      <c r="F208" s="627"/>
      <c r="G208" s="627"/>
      <c r="H208" s="627"/>
      <c r="I208" s="627"/>
      <c r="J208" s="627"/>
      <c r="K208" s="627"/>
      <c r="L208" s="627"/>
      <c r="M208" s="627"/>
      <c r="N208" s="627"/>
      <c r="O208" s="627"/>
      <c r="P208" s="627"/>
      <c r="Q208" s="627"/>
      <c r="R208" s="627"/>
      <c r="S208" s="627"/>
      <c r="T208" s="627"/>
      <c r="U208" s="627"/>
      <c r="V208" s="627"/>
      <c r="W208" s="627"/>
      <c r="X208" s="627"/>
      <c r="Y208" s="627"/>
    </row>
    <row r="209" spans="1:25" ht="15" customHeight="1">
      <c r="A209" s="627"/>
      <c r="B209" s="627"/>
      <c r="C209" s="627"/>
      <c r="D209" s="627"/>
      <c r="E209" s="627"/>
      <c r="F209" s="627"/>
      <c r="G209" s="627"/>
      <c r="H209" s="627"/>
      <c r="I209" s="627"/>
      <c r="J209" s="627"/>
      <c r="K209" s="627"/>
      <c r="L209" s="627"/>
      <c r="M209" s="627"/>
      <c r="N209" s="627"/>
      <c r="O209" s="627"/>
      <c r="P209" s="627"/>
      <c r="Q209" s="627"/>
      <c r="R209" s="627"/>
      <c r="S209" s="627"/>
      <c r="T209" s="627"/>
      <c r="U209" s="627"/>
      <c r="V209" s="627"/>
      <c r="W209" s="627"/>
      <c r="X209" s="627"/>
      <c r="Y209" s="627"/>
    </row>
    <row r="210" spans="1:25" ht="15" customHeight="1">
      <c r="A210" s="627"/>
      <c r="B210" s="627"/>
      <c r="C210" s="627"/>
      <c r="D210" s="627"/>
      <c r="E210" s="627"/>
      <c r="F210" s="627"/>
      <c r="G210" s="627"/>
      <c r="H210" s="627"/>
      <c r="I210" s="627"/>
      <c r="J210" s="627"/>
      <c r="K210" s="627"/>
      <c r="L210" s="627"/>
      <c r="M210" s="627"/>
      <c r="N210" s="627"/>
      <c r="O210" s="627"/>
      <c r="P210" s="627"/>
      <c r="Q210" s="627"/>
      <c r="R210" s="627"/>
      <c r="S210" s="627"/>
      <c r="T210" s="627"/>
      <c r="U210" s="627"/>
      <c r="V210" s="627"/>
      <c r="W210" s="627"/>
      <c r="X210" s="627"/>
      <c r="Y210" s="627"/>
    </row>
    <row r="211" spans="1:25" ht="15" customHeight="1">
      <c r="A211" s="627"/>
      <c r="B211" s="627"/>
      <c r="C211" s="627"/>
      <c r="D211" s="627"/>
      <c r="E211" s="627"/>
      <c r="F211" s="627"/>
      <c r="G211" s="627"/>
      <c r="H211" s="627"/>
      <c r="I211" s="627"/>
      <c r="J211" s="627"/>
      <c r="K211" s="627"/>
      <c r="L211" s="627"/>
      <c r="M211" s="627"/>
      <c r="N211" s="627"/>
      <c r="O211" s="627"/>
      <c r="P211" s="627"/>
      <c r="Q211" s="627"/>
      <c r="R211" s="627"/>
      <c r="S211" s="627"/>
      <c r="T211" s="627"/>
      <c r="U211" s="627"/>
      <c r="V211" s="627"/>
      <c r="W211" s="627"/>
      <c r="X211" s="627"/>
      <c r="Y211" s="627"/>
    </row>
    <row r="212" spans="1:25" ht="15" customHeight="1">
      <c r="A212" s="627"/>
      <c r="B212" s="627"/>
      <c r="C212" s="627"/>
      <c r="D212" s="627"/>
      <c r="E212" s="627"/>
      <c r="F212" s="627"/>
      <c r="G212" s="627"/>
      <c r="H212" s="627"/>
      <c r="I212" s="627"/>
      <c r="J212" s="627"/>
      <c r="K212" s="627"/>
      <c r="L212" s="627"/>
      <c r="M212" s="627"/>
      <c r="N212" s="627"/>
      <c r="O212" s="627"/>
      <c r="P212" s="627"/>
      <c r="Q212" s="627"/>
      <c r="R212" s="627"/>
      <c r="S212" s="627"/>
      <c r="T212" s="627"/>
      <c r="U212" s="627"/>
      <c r="V212" s="627"/>
      <c r="W212" s="627"/>
      <c r="X212" s="627"/>
      <c r="Y212" s="627"/>
    </row>
    <row r="213" spans="1:25" ht="15" customHeight="1">
      <c r="A213" s="627"/>
      <c r="B213" s="627"/>
      <c r="C213" s="627"/>
      <c r="D213" s="627"/>
      <c r="E213" s="627"/>
      <c r="F213" s="627"/>
      <c r="G213" s="627"/>
      <c r="H213" s="627"/>
      <c r="I213" s="627"/>
      <c r="J213" s="627"/>
      <c r="K213" s="627"/>
      <c r="L213" s="627"/>
      <c r="M213" s="627"/>
      <c r="N213" s="627"/>
      <c r="O213" s="627"/>
      <c r="P213" s="627"/>
      <c r="Q213" s="627"/>
      <c r="R213" s="627"/>
      <c r="S213" s="627"/>
      <c r="T213" s="627"/>
      <c r="U213" s="627"/>
      <c r="V213" s="627"/>
      <c r="W213" s="627"/>
      <c r="X213" s="627"/>
      <c r="Y213" s="627"/>
    </row>
    <row r="214" spans="1:25" ht="15" customHeight="1">
      <c r="A214" s="627"/>
      <c r="B214" s="627"/>
      <c r="C214" s="627"/>
      <c r="D214" s="627"/>
      <c r="E214" s="627"/>
      <c r="F214" s="627"/>
      <c r="G214" s="627"/>
      <c r="H214" s="627"/>
      <c r="I214" s="627"/>
      <c r="J214" s="627"/>
      <c r="K214" s="627"/>
      <c r="L214" s="627"/>
      <c r="M214" s="627"/>
      <c r="N214" s="627"/>
      <c r="O214" s="627"/>
      <c r="P214" s="627"/>
      <c r="Q214" s="627"/>
      <c r="R214" s="627"/>
      <c r="S214" s="627"/>
      <c r="T214" s="627"/>
      <c r="U214" s="627"/>
      <c r="V214" s="627"/>
      <c r="W214" s="627"/>
      <c r="X214" s="627"/>
      <c r="Y214" s="627"/>
    </row>
    <row r="215" spans="1:25" ht="15" customHeight="1">
      <c r="A215" s="627"/>
      <c r="B215" s="627"/>
      <c r="C215" s="627"/>
      <c r="D215" s="627"/>
      <c r="E215" s="627"/>
      <c r="F215" s="627"/>
      <c r="G215" s="627"/>
      <c r="H215" s="627"/>
      <c r="I215" s="627"/>
      <c r="J215" s="627"/>
      <c r="K215" s="627"/>
      <c r="L215" s="627"/>
      <c r="M215" s="627"/>
      <c r="N215" s="627"/>
      <c r="O215" s="627"/>
      <c r="P215" s="627"/>
      <c r="Q215" s="627"/>
      <c r="R215" s="627"/>
      <c r="S215" s="627"/>
      <c r="T215" s="627"/>
      <c r="U215" s="627"/>
      <c r="V215" s="627"/>
      <c r="W215" s="627"/>
      <c r="X215" s="627"/>
      <c r="Y215" s="627"/>
    </row>
    <row r="216" spans="1:25" ht="15" customHeight="1">
      <c r="A216" s="627"/>
      <c r="B216" s="627"/>
      <c r="C216" s="627"/>
      <c r="D216" s="627"/>
      <c r="E216" s="627"/>
      <c r="F216" s="627"/>
      <c r="G216" s="627"/>
      <c r="H216" s="627"/>
      <c r="I216" s="627"/>
      <c r="J216" s="627"/>
      <c r="K216" s="627"/>
      <c r="L216" s="627"/>
      <c r="M216" s="627"/>
      <c r="N216" s="627"/>
      <c r="O216" s="627"/>
      <c r="P216" s="627"/>
      <c r="Q216" s="627"/>
      <c r="R216" s="627"/>
      <c r="S216" s="627"/>
      <c r="T216" s="627"/>
      <c r="U216" s="627"/>
      <c r="V216" s="627"/>
      <c r="W216" s="627"/>
      <c r="X216" s="627"/>
      <c r="Y216" s="627"/>
    </row>
    <row r="217" spans="1:25" ht="15" customHeight="1">
      <c r="A217" s="627"/>
      <c r="B217" s="627"/>
      <c r="C217" s="627"/>
      <c r="D217" s="627"/>
      <c r="E217" s="627"/>
      <c r="F217" s="627"/>
      <c r="G217" s="627"/>
      <c r="H217" s="627"/>
      <c r="I217" s="627"/>
      <c r="J217" s="627"/>
      <c r="K217" s="627"/>
      <c r="L217" s="627"/>
      <c r="M217" s="627"/>
      <c r="N217" s="627"/>
      <c r="O217" s="627"/>
      <c r="P217" s="627"/>
      <c r="Q217" s="627"/>
      <c r="R217" s="627"/>
      <c r="S217" s="627"/>
      <c r="T217" s="627"/>
      <c r="U217" s="627"/>
      <c r="V217" s="627"/>
      <c r="W217" s="627"/>
      <c r="X217" s="627"/>
      <c r="Y217" s="627"/>
    </row>
    <row r="218" spans="1:25" ht="15" customHeight="1">
      <c r="A218" s="627"/>
      <c r="B218" s="627"/>
      <c r="C218" s="627"/>
      <c r="D218" s="627"/>
      <c r="E218" s="627"/>
      <c r="F218" s="627"/>
      <c r="G218" s="627"/>
      <c r="H218" s="627"/>
      <c r="I218" s="627"/>
      <c r="J218" s="627"/>
      <c r="K218" s="627"/>
      <c r="L218" s="627"/>
      <c r="M218" s="627"/>
      <c r="N218" s="627"/>
      <c r="O218" s="627"/>
      <c r="P218" s="627"/>
      <c r="Q218" s="627"/>
      <c r="R218" s="627"/>
      <c r="S218" s="627"/>
      <c r="T218" s="627"/>
      <c r="U218" s="627"/>
      <c r="V218" s="627"/>
      <c r="W218" s="627"/>
      <c r="X218" s="627"/>
      <c r="Y218" s="627"/>
    </row>
    <row r="219" spans="1:25" ht="15" customHeight="1">
      <c r="A219" s="627"/>
      <c r="B219" s="627"/>
      <c r="C219" s="627"/>
      <c r="D219" s="627"/>
      <c r="E219" s="627"/>
      <c r="F219" s="627"/>
      <c r="G219" s="627"/>
      <c r="H219" s="627"/>
      <c r="I219" s="627"/>
      <c r="J219" s="627"/>
      <c r="K219" s="627"/>
      <c r="L219" s="627"/>
      <c r="M219" s="627"/>
      <c r="N219" s="627"/>
      <c r="O219" s="627"/>
      <c r="P219" s="627"/>
      <c r="Q219" s="627"/>
      <c r="R219" s="627"/>
      <c r="S219" s="627"/>
      <c r="T219" s="627"/>
      <c r="U219" s="627"/>
      <c r="V219" s="627"/>
      <c r="W219" s="627"/>
      <c r="X219" s="627"/>
      <c r="Y219" s="627"/>
    </row>
    <row r="220" spans="1:25" ht="15" customHeight="1">
      <c r="A220" s="627"/>
      <c r="B220" s="627"/>
      <c r="C220" s="627"/>
      <c r="D220" s="627"/>
      <c r="E220" s="627"/>
      <c r="F220" s="627"/>
      <c r="G220" s="627"/>
      <c r="H220" s="627"/>
      <c r="I220" s="627"/>
      <c r="J220" s="627"/>
      <c r="K220" s="627"/>
      <c r="L220" s="627"/>
      <c r="M220" s="627"/>
      <c r="N220" s="627"/>
      <c r="O220" s="627"/>
      <c r="P220" s="627"/>
      <c r="Q220" s="627"/>
      <c r="R220" s="627"/>
      <c r="S220" s="627"/>
      <c r="T220" s="627"/>
      <c r="U220" s="627"/>
      <c r="V220" s="627"/>
      <c r="W220" s="627"/>
      <c r="X220" s="627"/>
      <c r="Y220" s="627"/>
    </row>
    <row r="221" spans="1:25" ht="15" customHeight="1">
      <c r="A221" s="627"/>
      <c r="B221" s="627"/>
      <c r="C221" s="627"/>
      <c r="D221" s="627"/>
      <c r="E221" s="627"/>
      <c r="F221" s="627"/>
      <c r="G221" s="627"/>
      <c r="H221" s="627"/>
      <c r="I221" s="627"/>
      <c r="J221" s="627"/>
      <c r="K221" s="627"/>
      <c r="L221" s="627"/>
      <c r="M221" s="627"/>
      <c r="N221" s="627"/>
      <c r="O221" s="627"/>
      <c r="P221" s="627"/>
      <c r="Q221" s="627"/>
      <c r="R221" s="627"/>
      <c r="S221" s="627"/>
      <c r="T221" s="627"/>
      <c r="U221" s="627"/>
      <c r="V221" s="627"/>
      <c r="W221" s="627"/>
      <c r="X221" s="627"/>
      <c r="Y221" s="627"/>
    </row>
    <row r="222" spans="1:25" ht="15" customHeight="1">
      <c r="A222" s="627"/>
      <c r="B222" s="627"/>
      <c r="C222" s="627"/>
      <c r="D222" s="627"/>
      <c r="E222" s="627"/>
      <c r="F222" s="627"/>
      <c r="G222" s="627"/>
      <c r="H222" s="627"/>
      <c r="I222" s="627"/>
      <c r="J222" s="627"/>
      <c r="K222" s="627"/>
      <c r="L222" s="627"/>
      <c r="M222" s="627"/>
      <c r="N222" s="627"/>
      <c r="O222" s="627"/>
      <c r="P222" s="627"/>
      <c r="Q222" s="627"/>
      <c r="R222" s="627"/>
      <c r="S222" s="627"/>
      <c r="T222" s="627"/>
      <c r="U222" s="627"/>
      <c r="V222" s="627"/>
      <c r="W222" s="627"/>
      <c r="X222" s="627"/>
      <c r="Y222" s="627"/>
    </row>
    <row r="223" spans="1:25" ht="15" customHeight="1">
      <c r="A223" s="627"/>
      <c r="B223" s="627"/>
      <c r="C223" s="627"/>
      <c r="D223" s="627"/>
      <c r="E223" s="627"/>
      <c r="F223" s="627"/>
      <c r="G223" s="627"/>
      <c r="H223" s="627"/>
      <c r="I223" s="627"/>
      <c r="J223" s="627"/>
      <c r="K223" s="627"/>
      <c r="L223" s="627"/>
      <c r="M223" s="627"/>
      <c r="N223" s="627"/>
      <c r="O223" s="627"/>
      <c r="P223" s="627"/>
      <c r="Q223" s="627"/>
      <c r="R223" s="627"/>
      <c r="S223" s="627"/>
      <c r="T223" s="627"/>
      <c r="U223" s="627"/>
      <c r="V223" s="627"/>
      <c r="W223" s="627"/>
      <c r="X223" s="627"/>
      <c r="Y223" s="627"/>
    </row>
    <row r="224" spans="1:25" ht="15" customHeight="1">
      <c r="A224" s="627"/>
      <c r="B224" s="627"/>
      <c r="C224" s="627"/>
      <c r="D224" s="627"/>
      <c r="E224" s="627"/>
      <c r="F224" s="627"/>
      <c r="G224" s="627"/>
      <c r="H224" s="627"/>
      <c r="I224" s="627"/>
      <c r="J224" s="627"/>
      <c r="K224" s="627"/>
      <c r="L224" s="627"/>
      <c r="M224" s="627"/>
      <c r="N224" s="627"/>
      <c r="O224" s="627"/>
      <c r="P224" s="627"/>
      <c r="Q224" s="627"/>
      <c r="R224" s="627"/>
      <c r="S224" s="627"/>
      <c r="T224" s="627"/>
      <c r="U224" s="627"/>
      <c r="V224" s="627"/>
      <c r="W224" s="627"/>
      <c r="X224" s="627"/>
      <c r="Y224" s="627"/>
    </row>
    <row r="225" spans="1:25" ht="15" customHeight="1">
      <c r="A225" s="627"/>
      <c r="B225" s="627"/>
      <c r="C225" s="627"/>
      <c r="D225" s="627"/>
      <c r="E225" s="627"/>
      <c r="F225" s="627"/>
      <c r="G225" s="627"/>
      <c r="H225" s="627"/>
      <c r="I225" s="627"/>
      <c r="J225" s="627"/>
      <c r="K225" s="627"/>
      <c r="L225" s="627"/>
      <c r="M225" s="627"/>
      <c r="N225" s="627"/>
      <c r="O225" s="627"/>
      <c r="P225" s="627"/>
      <c r="Q225" s="627"/>
      <c r="R225" s="627"/>
      <c r="S225" s="627"/>
      <c r="T225" s="627"/>
      <c r="U225" s="627"/>
      <c r="V225" s="627"/>
      <c r="W225" s="627"/>
      <c r="X225" s="627"/>
      <c r="Y225" s="627"/>
    </row>
    <row r="226" spans="1:25" ht="15" customHeight="1">
      <c r="A226" s="627"/>
      <c r="B226" s="627"/>
      <c r="C226" s="627"/>
      <c r="D226" s="627"/>
      <c r="E226" s="627"/>
      <c r="F226" s="627"/>
      <c r="G226" s="627"/>
      <c r="H226" s="627"/>
      <c r="I226" s="627"/>
      <c r="J226" s="627"/>
      <c r="K226" s="627"/>
      <c r="L226" s="627"/>
      <c r="M226" s="627"/>
      <c r="N226" s="627"/>
      <c r="O226" s="627"/>
      <c r="P226" s="627"/>
      <c r="Q226" s="627"/>
      <c r="R226" s="627"/>
      <c r="S226" s="627"/>
      <c r="T226" s="627"/>
      <c r="U226" s="627"/>
      <c r="V226" s="627"/>
      <c r="W226" s="627"/>
      <c r="X226" s="627"/>
      <c r="Y226" s="627"/>
    </row>
    <row r="227" spans="1:25" ht="15" customHeight="1">
      <c r="A227" s="627"/>
      <c r="B227" s="627"/>
      <c r="C227" s="627"/>
      <c r="D227" s="627"/>
      <c r="E227" s="627"/>
      <c r="F227" s="627"/>
      <c r="G227" s="627"/>
      <c r="H227" s="627"/>
      <c r="I227" s="627"/>
      <c r="J227" s="627"/>
      <c r="K227" s="627"/>
      <c r="L227" s="627"/>
      <c r="M227" s="627"/>
      <c r="N227" s="627"/>
      <c r="O227" s="627"/>
      <c r="P227" s="627"/>
      <c r="Q227" s="627"/>
      <c r="R227" s="627"/>
      <c r="S227" s="627"/>
      <c r="T227" s="627"/>
      <c r="U227" s="627"/>
      <c r="V227" s="627"/>
      <c r="W227" s="627"/>
      <c r="X227" s="627"/>
      <c r="Y227" s="627"/>
    </row>
    <row r="228" spans="1:25" ht="15" customHeight="1">
      <c r="A228" s="627"/>
      <c r="B228" s="627"/>
      <c r="C228" s="627"/>
      <c r="D228" s="627"/>
      <c r="E228" s="627"/>
      <c r="F228" s="627"/>
      <c r="G228" s="627"/>
      <c r="H228" s="627"/>
      <c r="I228" s="627"/>
      <c r="J228" s="627"/>
      <c r="K228" s="627"/>
      <c r="L228" s="627"/>
      <c r="M228" s="627"/>
      <c r="N228" s="627"/>
      <c r="O228" s="627"/>
      <c r="P228" s="627"/>
      <c r="Q228" s="627"/>
      <c r="R228" s="627"/>
      <c r="S228" s="627"/>
      <c r="T228" s="627"/>
      <c r="U228" s="627"/>
      <c r="V228" s="627"/>
      <c r="W228" s="627"/>
      <c r="X228" s="627"/>
      <c r="Y228" s="627"/>
    </row>
    <row r="229" spans="1:25" ht="15" customHeight="1">
      <c r="A229" s="627"/>
      <c r="B229" s="627"/>
      <c r="C229" s="627"/>
      <c r="D229" s="627"/>
      <c r="E229" s="627"/>
      <c r="F229" s="627"/>
      <c r="G229" s="627"/>
      <c r="H229" s="627"/>
      <c r="I229" s="627"/>
      <c r="J229" s="627"/>
      <c r="K229" s="627"/>
      <c r="L229" s="627"/>
      <c r="M229" s="627"/>
      <c r="N229" s="627"/>
      <c r="O229" s="627"/>
      <c r="P229" s="627"/>
      <c r="Q229" s="627"/>
      <c r="R229" s="627"/>
      <c r="S229" s="627"/>
      <c r="T229" s="627"/>
      <c r="U229" s="627"/>
      <c r="V229" s="627"/>
      <c r="W229" s="627"/>
      <c r="X229" s="627"/>
      <c r="Y229" s="627"/>
    </row>
    <row r="230" spans="1:25" ht="15" customHeight="1">
      <c r="A230" s="627"/>
      <c r="B230" s="627"/>
      <c r="C230" s="627"/>
      <c r="D230" s="627"/>
      <c r="E230" s="627"/>
      <c r="F230" s="627"/>
      <c r="G230" s="627"/>
      <c r="H230" s="627"/>
      <c r="I230" s="627"/>
      <c r="J230" s="627"/>
      <c r="K230" s="627"/>
      <c r="L230" s="627"/>
      <c r="M230" s="627"/>
      <c r="N230" s="627"/>
      <c r="O230" s="627"/>
      <c r="P230" s="627"/>
      <c r="Q230" s="627"/>
      <c r="R230" s="627"/>
      <c r="S230" s="627"/>
      <c r="T230" s="627"/>
      <c r="U230" s="627"/>
      <c r="V230" s="627"/>
      <c r="W230" s="627"/>
      <c r="X230" s="627"/>
      <c r="Y230" s="627"/>
    </row>
    <row r="231" spans="1:25" ht="15" customHeight="1">
      <c r="A231" s="627"/>
      <c r="B231" s="627"/>
      <c r="C231" s="627"/>
      <c r="D231" s="627"/>
      <c r="E231" s="627"/>
      <c r="F231" s="627"/>
      <c r="G231" s="627"/>
      <c r="H231" s="627"/>
      <c r="I231" s="627"/>
      <c r="J231" s="627"/>
      <c r="K231" s="627"/>
      <c r="L231" s="627"/>
      <c r="M231" s="627"/>
      <c r="N231" s="627"/>
      <c r="O231" s="627"/>
      <c r="P231" s="627"/>
      <c r="Q231" s="627"/>
      <c r="R231" s="627"/>
      <c r="S231" s="627"/>
      <c r="T231" s="627"/>
      <c r="U231" s="627"/>
      <c r="V231" s="627"/>
      <c r="W231" s="627"/>
      <c r="X231" s="627"/>
      <c r="Y231" s="627"/>
    </row>
    <row r="232" spans="1:25" ht="15" customHeight="1">
      <c r="A232" s="627"/>
      <c r="B232" s="627"/>
      <c r="C232" s="627"/>
      <c r="D232" s="627"/>
      <c r="E232" s="627"/>
      <c r="F232" s="627"/>
      <c r="G232" s="627"/>
      <c r="H232" s="627"/>
      <c r="I232" s="627"/>
      <c r="J232" s="627"/>
      <c r="K232" s="627"/>
      <c r="L232" s="627"/>
      <c r="M232" s="627"/>
      <c r="N232" s="627"/>
      <c r="O232" s="627"/>
      <c r="P232" s="627"/>
      <c r="Q232" s="627"/>
      <c r="R232" s="627"/>
      <c r="S232" s="627"/>
      <c r="T232" s="627"/>
      <c r="U232" s="627"/>
      <c r="V232" s="627"/>
      <c r="W232" s="627"/>
      <c r="X232" s="627"/>
      <c r="Y232" s="627"/>
    </row>
    <row r="233" spans="1:25" ht="15" customHeight="1">
      <c r="A233" s="627"/>
      <c r="B233" s="627"/>
      <c r="C233" s="627"/>
      <c r="D233" s="627"/>
      <c r="E233" s="627"/>
      <c r="F233" s="627"/>
      <c r="G233" s="627"/>
      <c r="H233" s="627"/>
      <c r="I233" s="627"/>
      <c r="J233" s="627"/>
      <c r="K233" s="627"/>
      <c r="L233" s="627"/>
      <c r="M233" s="627"/>
      <c r="N233" s="627"/>
      <c r="O233" s="627"/>
      <c r="P233" s="627"/>
      <c r="Q233" s="627"/>
      <c r="R233" s="627"/>
      <c r="S233" s="627"/>
      <c r="T233" s="627"/>
      <c r="U233" s="627"/>
      <c r="V233" s="627"/>
      <c r="W233" s="627"/>
      <c r="X233" s="627"/>
      <c r="Y233" s="627"/>
    </row>
    <row r="234" spans="1:25" ht="15" customHeight="1">
      <c r="A234" s="627"/>
      <c r="B234" s="627"/>
      <c r="C234" s="627"/>
      <c r="D234" s="627"/>
      <c r="E234" s="627"/>
      <c r="F234" s="627"/>
      <c r="G234" s="627"/>
      <c r="H234" s="627"/>
      <c r="I234" s="627"/>
      <c r="J234" s="627"/>
      <c r="K234" s="627"/>
      <c r="L234" s="627"/>
      <c r="M234" s="627"/>
      <c r="N234" s="627"/>
      <c r="O234" s="627"/>
      <c r="P234" s="627"/>
      <c r="Q234" s="627"/>
      <c r="R234" s="627"/>
      <c r="S234" s="627"/>
      <c r="T234" s="627"/>
      <c r="U234" s="627"/>
      <c r="V234" s="627"/>
      <c r="W234" s="627"/>
      <c r="X234" s="627"/>
      <c r="Y234" s="627"/>
    </row>
    <row r="235" spans="1:25" ht="15" customHeight="1">
      <c r="A235" s="627"/>
      <c r="B235" s="627"/>
      <c r="C235" s="627"/>
      <c r="D235" s="627"/>
      <c r="E235" s="627"/>
      <c r="F235" s="627"/>
      <c r="G235" s="627"/>
      <c r="H235" s="627"/>
      <c r="I235" s="627"/>
      <c r="J235" s="627"/>
      <c r="K235" s="627"/>
      <c r="L235" s="627"/>
      <c r="M235" s="627"/>
      <c r="N235" s="627"/>
      <c r="O235" s="627"/>
      <c r="P235" s="627"/>
      <c r="Q235" s="627"/>
      <c r="R235" s="627"/>
      <c r="S235" s="627"/>
      <c r="T235" s="627"/>
      <c r="U235" s="627"/>
      <c r="V235" s="627"/>
      <c r="W235" s="627"/>
      <c r="X235" s="627"/>
      <c r="Y235" s="627"/>
    </row>
    <row r="236" spans="1:25" ht="15" customHeight="1">
      <c r="A236" s="627"/>
      <c r="B236" s="627"/>
      <c r="C236" s="627"/>
      <c r="D236" s="627"/>
      <c r="E236" s="627"/>
      <c r="F236" s="627"/>
      <c r="G236" s="627"/>
      <c r="H236" s="627"/>
      <c r="I236" s="627"/>
      <c r="J236" s="627"/>
      <c r="K236" s="627"/>
      <c r="L236" s="627"/>
      <c r="M236" s="627"/>
      <c r="N236" s="627"/>
      <c r="O236" s="627"/>
      <c r="P236" s="627"/>
      <c r="Q236" s="627"/>
      <c r="R236" s="627"/>
      <c r="S236" s="627"/>
      <c r="T236" s="627"/>
      <c r="U236" s="627"/>
      <c r="V236" s="627"/>
      <c r="W236" s="627"/>
      <c r="X236" s="627"/>
      <c r="Y236" s="627"/>
    </row>
    <row r="237" spans="1:25" ht="15" customHeight="1">
      <c r="A237" s="627"/>
      <c r="B237" s="627"/>
      <c r="C237" s="627"/>
      <c r="D237" s="627"/>
      <c r="E237" s="627"/>
      <c r="F237" s="627"/>
      <c r="G237" s="627"/>
      <c r="H237" s="627"/>
      <c r="I237" s="627"/>
      <c r="J237" s="627"/>
      <c r="K237" s="627"/>
      <c r="L237" s="627"/>
      <c r="M237" s="627"/>
      <c r="N237" s="627"/>
      <c r="O237" s="627"/>
      <c r="P237" s="627"/>
      <c r="Q237" s="627"/>
      <c r="R237" s="627"/>
      <c r="S237" s="627"/>
      <c r="T237" s="627"/>
      <c r="U237" s="627"/>
      <c r="V237" s="627"/>
      <c r="W237" s="627"/>
      <c r="X237" s="627"/>
      <c r="Y237" s="627"/>
    </row>
    <row r="238" spans="1:25" ht="15" customHeight="1">
      <c r="A238" s="627"/>
      <c r="B238" s="627"/>
      <c r="C238" s="627"/>
      <c r="D238" s="627"/>
      <c r="E238" s="627"/>
      <c r="F238" s="627"/>
      <c r="G238" s="627"/>
      <c r="H238" s="627"/>
      <c r="I238" s="627"/>
      <c r="J238" s="627"/>
      <c r="K238" s="627"/>
      <c r="L238" s="627"/>
      <c r="M238" s="627"/>
      <c r="N238" s="627"/>
      <c r="O238" s="627"/>
      <c r="P238" s="627"/>
      <c r="Q238" s="627"/>
      <c r="R238" s="627"/>
      <c r="S238" s="627"/>
      <c r="T238" s="627"/>
      <c r="U238" s="627"/>
      <c r="V238" s="627"/>
      <c r="W238" s="627"/>
      <c r="X238" s="627"/>
      <c r="Y238" s="627"/>
    </row>
    <row r="239" spans="1:25" ht="15" customHeight="1">
      <c r="A239" s="627"/>
      <c r="B239" s="627"/>
      <c r="C239" s="627"/>
      <c r="D239" s="627"/>
      <c r="E239" s="627"/>
      <c r="F239" s="627"/>
      <c r="G239" s="627"/>
      <c r="H239" s="627"/>
      <c r="I239" s="627"/>
      <c r="J239" s="627"/>
      <c r="K239" s="627"/>
      <c r="L239" s="627"/>
      <c r="M239" s="627"/>
      <c r="N239" s="627"/>
      <c r="O239" s="627"/>
      <c r="P239" s="627"/>
      <c r="Q239" s="627"/>
      <c r="R239" s="627"/>
      <c r="S239" s="627"/>
      <c r="T239" s="627"/>
      <c r="U239" s="627"/>
      <c r="V239" s="627"/>
      <c r="W239" s="627"/>
      <c r="X239" s="627"/>
      <c r="Y239" s="627"/>
    </row>
    <row r="240" spans="1:25" ht="15" customHeight="1">
      <c r="A240" s="627"/>
      <c r="B240" s="627"/>
      <c r="C240" s="627"/>
      <c r="D240" s="627"/>
      <c r="E240" s="627"/>
      <c r="F240" s="627"/>
      <c r="G240" s="627"/>
      <c r="H240" s="627"/>
      <c r="I240" s="627"/>
      <c r="J240" s="627"/>
      <c r="K240" s="627"/>
      <c r="L240" s="627"/>
      <c r="M240" s="627"/>
      <c r="N240" s="627"/>
      <c r="O240" s="627"/>
      <c r="P240" s="627"/>
      <c r="Q240" s="627"/>
      <c r="R240" s="627"/>
      <c r="S240" s="627"/>
      <c r="T240" s="627"/>
      <c r="U240" s="627"/>
      <c r="V240" s="627"/>
      <c r="W240" s="627"/>
      <c r="X240" s="627"/>
      <c r="Y240" s="627"/>
    </row>
    <row r="241" spans="1:25" ht="15" customHeight="1">
      <c r="A241" s="627"/>
      <c r="B241" s="627"/>
      <c r="C241" s="627"/>
      <c r="D241" s="627"/>
      <c r="E241" s="627"/>
      <c r="F241" s="627"/>
      <c r="G241" s="627"/>
      <c r="H241" s="627"/>
      <c r="I241" s="627"/>
      <c r="J241" s="627"/>
      <c r="K241" s="627"/>
      <c r="L241" s="627"/>
      <c r="M241" s="627"/>
      <c r="N241" s="627"/>
      <c r="O241" s="627"/>
      <c r="P241" s="627"/>
      <c r="Q241" s="627"/>
      <c r="R241" s="627"/>
      <c r="S241" s="627"/>
      <c r="T241" s="627"/>
      <c r="U241" s="627"/>
      <c r="V241" s="627"/>
      <c r="W241" s="627"/>
      <c r="X241" s="627"/>
      <c r="Y241" s="627"/>
    </row>
    <row r="242" spans="1:25" ht="15" customHeight="1">
      <c r="A242" s="627"/>
      <c r="B242" s="627"/>
      <c r="C242" s="627"/>
      <c r="D242" s="627"/>
      <c r="E242" s="627"/>
      <c r="F242" s="627"/>
      <c r="G242" s="627"/>
      <c r="H242" s="627"/>
      <c r="I242" s="627"/>
      <c r="J242" s="627"/>
      <c r="K242" s="627"/>
      <c r="L242" s="627"/>
      <c r="M242" s="627"/>
      <c r="N242" s="627"/>
      <c r="O242" s="627"/>
      <c r="P242" s="627"/>
      <c r="Q242" s="627"/>
      <c r="R242" s="627"/>
      <c r="S242" s="627"/>
      <c r="T242" s="627"/>
      <c r="U242" s="627"/>
      <c r="V242" s="627"/>
      <c r="W242" s="627"/>
      <c r="X242" s="627"/>
      <c r="Y242" s="627"/>
    </row>
    <row r="243" spans="1:25" ht="15" customHeight="1">
      <c r="A243" s="627"/>
      <c r="B243" s="627"/>
      <c r="C243" s="627"/>
      <c r="D243" s="627"/>
      <c r="E243" s="627"/>
      <c r="F243" s="627"/>
      <c r="G243" s="627"/>
      <c r="H243" s="627"/>
      <c r="I243" s="627"/>
      <c r="J243" s="627"/>
      <c r="K243" s="627"/>
      <c r="L243" s="627"/>
      <c r="M243" s="627"/>
      <c r="N243" s="627"/>
      <c r="O243" s="627"/>
      <c r="P243" s="627"/>
      <c r="Q243" s="627"/>
      <c r="R243" s="627"/>
      <c r="S243" s="627"/>
      <c r="T243" s="627"/>
      <c r="U243" s="627"/>
      <c r="V243" s="627"/>
      <c r="W243" s="627"/>
      <c r="X243" s="627"/>
      <c r="Y243" s="627"/>
    </row>
    <row r="244" spans="1:25" ht="15" customHeight="1">
      <c r="A244" s="627"/>
      <c r="B244" s="627"/>
      <c r="C244" s="627"/>
      <c r="D244" s="627"/>
      <c r="E244" s="627"/>
      <c r="F244" s="627"/>
      <c r="G244" s="627"/>
      <c r="H244" s="627"/>
      <c r="I244" s="627"/>
      <c r="J244" s="627"/>
      <c r="K244" s="627"/>
      <c r="L244" s="627"/>
      <c r="M244" s="627"/>
      <c r="N244" s="627"/>
      <c r="O244" s="627"/>
      <c r="P244" s="627"/>
      <c r="Q244" s="627"/>
      <c r="R244" s="627"/>
      <c r="S244" s="627"/>
      <c r="T244" s="627"/>
      <c r="U244" s="627"/>
      <c r="V244" s="627"/>
      <c r="W244" s="627"/>
      <c r="X244" s="627"/>
      <c r="Y244" s="627"/>
    </row>
    <row r="245" spans="1:25" ht="15" customHeight="1">
      <c r="A245" s="627"/>
      <c r="B245" s="627"/>
      <c r="C245" s="627"/>
      <c r="D245" s="627"/>
      <c r="E245" s="627"/>
      <c r="F245" s="627"/>
      <c r="G245" s="627"/>
      <c r="H245" s="627"/>
      <c r="I245" s="627"/>
      <c r="J245" s="627"/>
      <c r="K245" s="627"/>
      <c r="L245" s="627"/>
      <c r="M245" s="627"/>
      <c r="N245" s="627"/>
      <c r="O245" s="627"/>
      <c r="P245" s="627"/>
      <c r="Q245" s="627"/>
      <c r="R245" s="627"/>
      <c r="S245" s="627"/>
      <c r="T245" s="627"/>
      <c r="U245" s="627"/>
      <c r="V245" s="627"/>
      <c r="W245" s="627"/>
      <c r="X245" s="627"/>
      <c r="Y245" s="627"/>
    </row>
    <row r="246" spans="1:25" ht="15" customHeight="1">
      <c r="A246" s="627"/>
      <c r="B246" s="627"/>
      <c r="C246" s="627"/>
      <c r="D246" s="627"/>
      <c r="E246" s="627"/>
      <c r="F246" s="627"/>
      <c r="G246" s="627"/>
      <c r="H246" s="627"/>
      <c r="I246" s="627"/>
      <c r="J246" s="627"/>
      <c r="K246" s="627"/>
      <c r="L246" s="627"/>
      <c r="M246" s="627"/>
      <c r="N246" s="627"/>
      <c r="O246" s="627"/>
      <c r="P246" s="627"/>
      <c r="Q246" s="627"/>
      <c r="R246" s="627"/>
      <c r="S246" s="627"/>
      <c r="T246" s="627"/>
      <c r="U246" s="627"/>
      <c r="V246" s="627"/>
      <c r="W246" s="627"/>
      <c r="X246" s="627"/>
      <c r="Y246" s="627"/>
    </row>
    <row r="247" spans="1:25" ht="15" customHeight="1">
      <c r="A247" s="627"/>
      <c r="B247" s="627"/>
      <c r="C247" s="627"/>
      <c r="D247" s="627"/>
      <c r="E247" s="627"/>
      <c r="F247" s="627"/>
      <c r="G247" s="627"/>
      <c r="H247" s="627"/>
      <c r="I247" s="627"/>
      <c r="J247" s="627"/>
      <c r="K247" s="627"/>
      <c r="L247" s="627"/>
      <c r="M247" s="627"/>
      <c r="N247" s="627"/>
      <c r="O247" s="627"/>
      <c r="P247" s="627"/>
      <c r="Q247" s="627"/>
      <c r="R247" s="627"/>
      <c r="S247" s="627"/>
      <c r="T247" s="627"/>
      <c r="U247" s="627"/>
      <c r="V247" s="627"/>
      <c r="W247" s="627"/>
      <c r="X247" s="627"/>
      <c r="Y247" s="627"/>
    </row>
    <row r="248" spans="1:25" ht="15" customHeight="1">
      <c r="A248" s="627"/>
      <c r="B248" s="627"/>
      <c r="C248" s="627"/>
      <c r="D248" s="627"/>
      <c r="E248" s="627"/>
      <c r="F248" s="627"/>
      <c r="G248" s="627"/>
      <c r="H248" s="627"/>
      <c r="I248" s="627"/>
      <c r="J248" s="627"/>
      <c r="K248" s="627"/>
      <c r="L248" s="627"/>
      <c r="M248" s="627"/>
      <c r="N248" s="627"/>
      <c r="O248" s="627"/>
      <c r="P248" s="627"/>
      <c r="Q248" s="627"/>
      <c r="R248" s="627"/>
      <c r="S248" s="627"/>
      <c r="T248" s="627"/>
      <c r="U248" s="627"/>
      <c r="V248" s="627"/>
      <c r="W248" s="627"/>
      <c r="X248" s="627"/>
      <c r="Y248" s="627"/>
    </row>
    <row r="249" spans="1:25" ht="15" customHeight="1">
      <c r="A249" s="627"/>
      <c r="B249" s="627"/>
      <c r="C249" s="627"/>
      <c r="D249" s="627"/>
      <c r="E249" s="627"/>
      <c r="F249" s="627"/>
      <c r="G249" s="627"/>
      <c r="H249" s="627"/>
      <c r="I249" s="627"/>
      <c r="J249" s="627"/>
      <c r="K249" s="627"/>
      <c r="L249" s="627"/>
      <c r="M249" s="627"/>
      <c r="N249" s="627"/>
      <c r="O249" s="627"/>
      <c r="P249" s="627"/>
      <c r="Q249" s="627"/>
      <c r="R249" s="627"/>
      <c r="S249" s="627"/>
      <c r="T249" s="627"/>
      <c r="U249" s="627"/>
      <c r="V249" s="627"/>
      <c r="W249" s="627"/>
      <c r="X249" s="627"/>
      <c r="Y249" s="627"/>
    </row>
    <row r="250" spans="1:25" ht="15" customHeight="1">
      <c r="A250" s="627"/>
      <c r="B250" s="627"/>
      <c r="C250" s="627"/>
      <c r="D250" s="627"/>
      <c r="E250" s="627"/>
      <c r="F250" s="627"/>
      <c r="G250" s="627"/>
      <c r="H250" s="627"/>
      <c r="I250" s="627"/>
      <c r="J250" s="627"/>
      <c r="K250" s="627"/>
      <c r="L250" s="627"/>
      <c r="M250" s="627"/>
      <c r="N250" s="627"/>
      <c r="O250" s="627"/>
      <c r="P250" s="627"/>
      <c r="Q250" s="627"/>
      <c r="R250" s="627"/>
      <c r="S250" s="627"/>
      <c r="T250" s="627"/>
      <c r="U250" s="627"/>
      <c r="V250" s="627"/>
      <c r="W250" s="627"/>
      <c r="X250" s="627"/>
      <c r="Y250" s="627"/>
    </row>
    <row r="251" spans="1:25" ht="15" customHeight="1">
      <c r="A251" s="627"/>
      <c r="B251" s="627"/>
      <c r="C251" s="627"/>
      <c r="D251" s="627"/>
      <c r="E251" s="627"/>
      <c r="F251" s="627"/>
      <c r="G251" s="627"/>
      <c r="H251" s="627"/>
      <c r="I251" s="627"/>
      <c r="J251" s="627"/>
      <c r="K251" s="627"/>
      <c r="L251" s="627"/>
      <c r="M251" s="627"/>
      <c r="N251" s="627"/>
      <c r="O251" s="627"/>
      <c r="P251" s="627"/>
      <c r="Q251" s="627"/>
      <c r="R251" s="627"/>
      <c r="S251" s="627"/>
      <c r="T251" s="627"/>
      <c r="U251" s="627"/>
      <c r="V251" s="627"/>
      <c r="W251" s="627"/>
      <c r="X251" s="627"/>
      <c r="Y251" s="627"/>
    </row>
    <row r="252" spans="1:25" ht="15" customHeight="1">
      <c r="A252" s="627"/>
      <c r="B252" s="627"/>
      <c r="C252" s="627"/>
      <c r="D252" s="627"/>
      <c r="E252" s="627"/>
      <c r="F252" s="627"/>
      <c r="G252" s="627"/>
      <c r="H252" s="627"/>
      <c r="I252" s="627"/>
      <c r="J252" s="627"/>
      <c r="K252" s="627"/>
      <c r="L252" s="627"/>
      <c r="M252" s="627"/>
      <c r="N252" s="627"/>
      <c r="O252" s="627"/>
      <c r="P252" s="627"/>
      <c r="Q252" s="627"/>
      <c r="R252" s="627"/>
      <c r="S252" s="627"/>
      <c r="T252" s="627"/>
      <c r="U252" s="627"/>
      <c r="V252" s="627"/>
      <c r="W252" s="627"/>
      <c r="X252" s="627"/>
      <c r="Y252" s="627"/>
    </row>
    <row r="253" spans="1:25" ht="15" customHeight="1">
      <c r="A253" s="627"/>
      <c r="B253" s="627"/>
      <c r="C253" s="627"/>
      <c r="D253" s="627"/>
      <c r="E253" s="627"/>
      <c r="F253" s="627"/>
      <c r="G253" s="627"/>
      <c r="H253" s="627"/>
      <c r="I253" s="627"/>
      <c r="J253" s="627"/>
      <c r="K253" s="627"/>
      <c r="L253" s="627"/>
      <c r="M253" s="627"/>
      <c r="N253" s="627"/>
      <c r="O253" s="627"/>
      <c r="P253" s="627"/>
      <c r="Q253" s="627"/>
      <c r="R253" s="627"/>
      <c r="S253" s="627"/>
      <c r="T253" s="627"/>
      <c r="U253" s="627"/>
      <c r="V253" s="627"/>
      <c r="W253" s="627"/>
      <c r="X253" s="627"/>
      <c r="Y253" s="627"/>
    </row>
    <row r="254" spans="1:25" ht="15" customHeight="1">
      <c r="A254" s="627"/>
      <c r="B254" s="627"/>
      <c r="C254" s="627"/>
      <c r="D254" s="627"/>
      <c r="E254" s="627"/>
      <c r="F254" s="627"/>
      <c r="G254" s="627"/>
      <c r="H254" s="627"/>
      <c r="I254" s="627"/>
      <c r="J254" s="627"/>
      <c r="K254" s="627"/>
      <c r="L254" s="627"/>
      <c r="M254" s="627"/>
      <c r="N254" s="627"/>
      <c r="O254" s="627"/>
      <c r="P254" s="627"/>
      <c r="Q254" s="627"/>
      <c r="R254" s="627"/>
      <c r="S254" s="627"/>
      <c r="T254" s="627"/>
      <c r="U254" s="627"/>
      <c r="V254" s="627"/>
      <c r="W254" s="627"/>
      <c r="X254" s="627"/>
      <c r="Y254" s="627"/>
    </row>
    <row r="255" spans="1:25" ht="15" customHeight="1">
      <c r="A255" s="627"/>
      <c r="B255" s="627"/>
      <c r="C255" s="627"/>
      <c r="D255" s="627"/>
      <c r="E255" s="627"/>
      <c r="F255" s="627"/>
      <c r="G255" s="627"/>
      <c r="H255" s="627"/>
      <c r="I255" s="627"/>
      <c r="J255" s="627"/>
      <c r="K255" s="627"/>
      <c r="L255" s="627"/>
      <c r="M255" s="627"/>
      <c r="N255" s="627"/>
      <c r="O255" s="627"/>
      <c r="P255" s="627"/>
      <c r="Q255" s="627"/>
      <c r="R255" s="627"/>
      <c r="S255" s="627"/>
      <c r="T255" s="627"/>
      <c r="U255" s="627"/>
      <c r="V255" s="627"/>
      <c r="W255" s="627"/>
      <c r="X255" s="627"/>
      <c r="Y255" s="627"/>
    </row>
    <row r="256" spans="1:25" ht="15" customHeight="1">
      <c r="A256" s="627"/>
      <c r="B256" s="627"/>
      <c r="C256" s="627"/>
      <c r="D256" s="627"/>
      <c r="E256" s="627"/>
      <c r="F256" s="627"/>
      <c r="G256" s="627"/>
      <c r="H256" s="627"/>
      <c r="I256" s="627"/>
      <c r="J256" s="627"/>
      <c r="K256" s="627"/>
      <c r="L256" s="627"/>
      <c r="M256" s="627"/>
      <c r="N256" s="627"/>
      <c r="O256" s="627"/>
      <c r="P256" s="627"/>
      <c r="Q256" s="627"/>
      <c r="R256" s="627"/>
      <c r="S256" s="627"/>
      <c r="T256" s="627"/>
      <c r="U256" s="627"/>
      <c r="V256" s="627"/>
      <c r="W256" s="627"/>
      <c r="X256" s="627"/>
      <c r="Y256" s="627"/>
    </row>
    <row r="257" spans="1:25" ht="15" customHeight="1">
      <c r="A257" s="627"/>
      <c r="B257" s="627"/>
      <c r="C257" s="627"/>
      <c r="D257" s="627"/>
      <c r="E257" s="627"/>
      <c r="F257" s="627"/>
      <c r="G257" s="627"/>
      <c r="H257" s="627"/>
      <c r="I257" s="627"/>
      <c r="J257" s="627"/>
      <c r="K257" s="627"/>
      <c r="L257" s="627"/>
      <c r="M257" s="627"/>
      <c r="N257" s="627"/>
      <c r="O257" s="627"/>
      <c r="P257" s="627"/>
      <c r="Q257" s="627"/>
      <c r="R257" s="627"/>
      <c r="S257" s="627"/>
      <c r="T257" s="627"/>
      <c r="U257" s="627"/>
      <c r="V257" s="627"/>
      <c r="W257" s="627"/>
      <c r="X257" s="627"/>
      <c r="Y257" s="627"/>
    </row>
    <row r="258" spans="1:25" ht="15" customHeight="1">
      <c r="A258" s="627"/>
      <c r="B258" s="627"/>
      <c r="C258" s="627"/>
      <c r="D258" s="627"/>
      <c r="E258" s="627"/>
      <c r="F258" s="627"/>
      <c r="G258" s="627"/>
      <c r="H258" s="627"/>
      <c r="I258" s="627"/>
      <c r="J258" s="627"/>
      <c r="K258" s="627"/>
      <c r="L258" s="627"/>
      <c r="M258" s="627"/>
      <c r="N258" s="627"/>
      <c r="O258" s="627"/>
      <c r="P258" s="627"/>
      <c r="Q258" s="627"/>
      <c r="R258" s="627"/>
      <c r="S258" s="627"/>
      <c r="T258" s="627"/>
      <c r="U258" s="627"/>
      <c r="V258" s="627"/>
      <c r="W258" s="627"/>
      <c r="X258" s="627"/>
      <c r="Y258" s="627"/>
    </row>
    <row r="259" spans="1:25" ht="15" customHeight="1">
      <c r="A259" s="627"/>
      <c r="B259" s="627"/>
      <c r="C259" s="627"/>
      <c r="D259" s="627"/>
      <c r="E259" s="627"/>
      <c r="F259" s="627"/>
      <c r="G259" s="627"/>
      <c r="H259" s="627"/>
      <c r="I259" s="627"/>
      <c r="J259" s="627"/>
      <c r="K259" s="627"/>
      <c r="L259" s="627"/>
      <c r="M259" s="627"/>
      <c r="N259" s="627"/>
      <c r="O259" s="627"/>
      <c r="P259" s="627"/>
      <c r="Q259" s="627"/>
      <c r="R259" s="627"/>
      <c r="S259" s="627"/>
      <c r="T259" s="627"/>
      <c r="U259" s="627"/>
      <c r="V259" s="627"/>
      <c r="W259" s="627"/>
      <c r="X259" s="627"/>
      <c r="Y259" s="627"/>
    </row>
    <row r="260" spans="1:25" ht="15" customHeight="1">
      <c r="A260" s="627"/>
      <c r="B260" s="627"/>
      <c r="C260" s="627"/>
      <c r="D260" s="627"/>
      <c r="E260" s="627"/>
      <c r="F260" s="627"/>
      <c r="G260" s="627"/>
      <c r="H260" s="627"/>
      <c r="I260" s="627"/>
      <c r="J260" s="627"/>
      <c r="K260" s="627"/>
      <c r="L260" s="627"/>
      <c r="M260" s="627"/>
      <c r="N260" s="627"/>
      <c r="O260" s="627"/>
      <c r="P260" s="627"/>
      <c r="Q260" s="627"/>
      <c r="R260" s="627"/>
      <c r="S260" s="627"/>
      <c r="T260" s="627"/>
      <c r="U260" s="627"/>
      <c r="V260" s="627"/>
      <c r="W260" s="627"/>
      <c r="X260" s="627"/>
      <c r="Y260" s="627"/>
    </row>
    <row r="261" spans="1:25" ht="15" customHeight="1">
      <c r="A261" s="627"/>
      <c r="B261" s="627"/>
      <c r="C261" s="627"/>
      <c r="D261" s="627"/>
      <c r="E261" s="627"/>
      <c r="F261" s="627"/>
      <c r="G261" s="627"/>
      <c r="H261" s="627"/>
      <c r="I261" s="627"/>
      <c r="J261" s="627"/>
      <c r="K261" s="627"/>
      <c r="L261" s="627"/>
      <c r="M261" s="627"/>
      <c r="N261" s="627"/>
      <c r="O261" s="627"/>
      <c r="P261" s="627"/>
      <c r="Q261" s="627"/>
      <c r="R261" s="627"/>
      <c r="S261" s="627"/>
      <c r="T261" s="627"/>
      <c r="U261" s="627"/>
      <c r="V261" s="627"/>
      <c r="W261" s="627"/>
      <c r="X261" s="627"/>
      <c r="Y261" s="627"/>
    </row>
    <row r="262" spans="1:25" ht="15" customHeight="1">
      <c r="A262" s="627"/>
      <c r="B262" s="627"/>
      <c r="C262" s="627"/>
      <c r="D262" s="627"/>
      <c r="E262" s="627"/>
      <c r="F262" s="627"/>
      <c r="G262" s="627"/>
      <c r="H262" s="627"/>
      <c r="I262" s="627"/>
      <c r="J262" s="627"/>
      <c r="K262" s="627"/>
      <c r="L262" s="627"/>
      <c r="M262" s="627"/>
      <c r="N262" s="627"/>
      <c r="O262" s="627"/>
      <c r="P262" s="627"/>
      <c r="Q262" s="627"/>
      <c r="R262" s="627"/>
      <c r="S262" s="627"/>
      <c r="T262" s="627"/>
      <c r="U262" s="627"/>
      <c r="V262" s="627"/>
      <c r="W262" s="627"/>
      <c r="X262" s="627"/>
      <c r="Y262" s="627"/>
    </row>
    <row r="263" spans="1:25" ht="15" customHeight="1">
      <c r="A263" s="627"/>
      <c r="B263" s="627"/>
      <c r="C263" s="627"/>
      <c r="D263" s="627"/>
      <c r="E263" s="627"/>
      <c r="F263" s="627"/>
      <c r="G263" s="627"/>
      <c r="H263" s="627"/>
      <c r="I263" s="627"/>
      <c r="J263" s="627"/>
      <c r="K263" s="627"/>
      <c r="L263" s="627"/>
      <c r="M263" s="627"/>
      <c r="N263" s="627"/>
      <c r="O263" s="627"/>
      <c r="P263" s="627"/>
      <c r="Q263" s="627"/>
      <c r="R263" s="627"/>
      <c r="S263" s="627"/>
      <c r="T263" s="627"/>
      <c r="U263" s="627"/>
      <c r="V263" s="627"/>
      <c r="W263" s="627"/>
      <c r="X263" s="627"/>
      <c r="Y263" s="627"/>
    </row>
    <row r="264" spans="1:25" ht="15" customHeight="1">
      <c r="A264" s="627"/>
      <c r="B264" s="627"/>
      <c r="C264" s="627"/>
      <c r="D264" s="627"/>
      <c r="E264" s="627"/>
      <c r="F264" s="627"/>
      <c r="G264" s="627"/>
      <c r="H264" s="627"/>
      <c r="I264" s="627"/>
      <c r="J264" s="627"/>
      <c r="K264" s="627"/>
      <c r="L264" s="627"/>
      <c r="M264" s="627"/>
      <c r="N264" s="627"/>
      <c r="O264" s="627"/>
      <c r="P264" s="627"/>
      <c r="Q264" s="627"/>
      <c r="R264" s="627"/>
      <c r="S264" s="627"/>
      <c r="T264" s="627"/>
      <c r="U264" s="627"/>
      <c r="V264" s="627"/>
      <c r="W264" s="627"/>
      <c r="X264" s="627"/>
      <c r="Y264" s="627"/>
    </row>
    <row r="265" spans="1:25" ht="15" customHeight="1">
      <c r="A265" s="627"/>
      <c r="B265" s="627"/>
      <c r="C265" s="627"/>
      <c r="D265" s="627"/>
      <c r="E265" s="627"/>
      <c r="F265" s="627"/>
      <c r="G265" s="627"/>
      <c r="H265" s="627"/>
      <c r="I265" s="627"/>
      <c r="J265" s="627"/>
      <c r="K265" s="627"/>
      <c r="L265" s="627"/>
      <c r="M265" s="627"/>
      <c r="N265" s="627"/>
      <c r="O265" s="627"/>
      <c r="P265" s="627"/>
      <c r="Q265" s="627"/>
      <c r="R265" s="627"/>
      <c r="S265" s="627"/>
      <c r="T265" s="627"/>
      <c r="U265" s="627"/>
      <c r="V265" s="627"/>
      <c r="W265" s="627"/>
      <c r="X265" s="627"/>
      <c r="Y265" s="627"/>
    </row>
    <row r="266" spans="1:25" ht="15" customHeight="1">
      <c r="A266" s="627"/>
      <c r="B266" s="627"/>
      <c r="C266" s="627"/>
      <c r="D266" s="627"/>
      <c r="E266" s="627"/>
      <c r="F266" s="627"/>
      <c r="G266" s="627"/>
      <c r="H266" s="627"/>
      <c r="I266" s="627"/>
      <c r="J266" s="627"/>
      <c r="K266" s="627"/>
      <c r="L266" s="627"/>
      <c r="M266" s="627"/>
      <c r="N266" s="627"/>
      <c r="O266" s="627"/>
      <c r="P266" s="627"/>
      <c r="Q266" s="627"/>
      <c r="R266" s="627"/>
      <c r="S266" s="627"/>
      <c r="T266" s="627"/>
      <c r="U266" s="627"/>
      <c r="V266" s="627"/>
      <c r="W266" s="627"/>
      <c r="X266" s="627"/>
      <c r="Y266" s="627"/>
    </row>
    <row r="267" spans="1:25" ht="15" customHeight="1">
      <c r="A267" s="627"/>
      <c r="B267" s="627"/>
      <c r="C267" s="627"/>
      <c r="D267" s="627"/>
      <c r="E267" s="627"/>
      <c r="F267" s="627"/>
      <c r="G267" s="627"/>
      <c r="H267" s="627"/>
      <c r="I267" s="627"/>
      <c r="J267" s="627"/>
      <c r="K267" s="627"/>
      <c r="L267" s="627"/>
      <c r="M267" s="627"/>
      <c r="N267" s="627"/>
      <c r="O267" s="627"/>
      <c r="P267" s="627"/>
      <c r="Q267" s="627"/>
      <c r="R267" s="627"/>
      <c r="S267" s="627"/>
      <c r="T267" s="627"/>
      <c r="U267" s="627"/>
      <c r="V267" s="627"/>
      <c r="W267" s="627"/>
      <c r="X267" s="627"/>
      <c r="Y267" s="627"/>
    </row>
    <row r="268" spans="1:25" ht="15" customHeight="1">
      <c r="A268" s="627"/>
      <c r="B268" s="627"/>
      <c r="C268" s="627"/>
      <c r="D268" s="627"/>
      <c r="E268" s="627"/>
      <c r="F268" s="627"/>
      <c r="G268" s="627"/>
      <c r="H268" s="627"/>
      <c r="I268" s="627"/>
      <c r="J268" s="627"/>
      <c r="K268" s="627"/>
      <c r="L268" s="627"/>
      <c r="M268" s="627"/>
      <c r="N268" s="627"/>
      <c r="O268" s="627"/>
      <c r="P268" s="627"/>
      <c r="Q268" s="627"/>
      <c r="R268" s="627"/>
      <c r="S268" s="627"/>
      <c r="T268" s="627"/>
      <c r="U268" s="627"/>
      <c r="V268" s="627"/>
      <c r="W268" s="627"/>
      <c r="X268" s="627"/>
      <c r="Y268" s="627"/>
    </row>
    <row r="269" spans="1:25" ht="15" customHeight="1">
      <c r="A269" s="627"/>
      <c r="B269" s="627"/>
      <c r="C269" s="627"/>
      <c r="D269" s="627"/>
      <c r="E269" s="627"/>
      <c r="F269" s="627"/>
      <c r="G269" s="627"/>
      <c r="H269" s="627"/>
      <c r="I269" s="627"/>
      <c r="J269" s="627"/>
      <c r="K269" s="627"/>
      <c r="L269" s="627"/>
      <c r="M269" s="627"/>
      <c r="N269" s="627"/>
      <c r="O269" s="627"/>
      <c r="P269" s="627"/>
      <c r="Q269" s="627"/>
      <c r="R269" s="627"/>
      <c r="S269" s="627"/>
      <c r="T269" s="627"/>
      <c r="U269" s="627"/>
      <c r="V269" s="627"/>
      <c r="W269" s="627"/>
      <c r="X269" s="627"/>
      <c r="Y269" s="627"/>
    </row>
    <row r="270" spans="1:25" ht="15" customHeight="1">
      <c r="A270" s="627"/>
      <c r="B270" s="627"/>
      <c r="C270" s="627"/>
      <c r="D270" s="627"/>
      <c r="E270" s="627"/>
      <c r="F270" s="627"/>
      <c r="G270" s="627"/>
      <c r="H270" s="627"/>
      <c r="I270" s="627"/>
      <c r="J270" s="627"/>
      <c r="K270" s="627"/>
      <c r="L270" s="627"/>
      <c r="M270" s="627"/>
      <c r="N270" s="627"/>
      <c r="O270" s="627"/>
      <c r="P270" s="627"/>
      <c r="Q270" s="627"/>
      <c r="R270" s="627"/>
      <c r="S270" s="627"/>
      <c r="T270" s="627"/>
      <c r="U270" s="627"/>
      <c r="V270" s="627"/>
      <c r="W270" s="627"/>
      <c r="X270" s="627"/>
      <c r="Y270" s="627"/>
    </row>
    <row r="271" spans="1:25" ht="15" customHeight="1">
      <c r="A271" s="627"/>
      <c r="B271" s="627"/>
      <c r="C271" s="627"/>
      <c r="D271" s="627"/>
      <c r="E271" s="627"/>
      <c r="F271" s="627"/>
      <c r="G271" s="627"/>
      <c r="H271" s="627"/>
      <c r="I271" s="627"/>
      <c r="J271" s="627"/>
      <c r="K271" s="627"/>
      <c r="L271" s="627"/>
      <c r="M271" s="627"/>
      <c r="N271" s="627"/>
      <c r="O271" s="627"/>
      <c r="P271" s="627"/>
      <c r="Q271" s="627"/>
      <c r="R271" s="627"/>
      <c r="S271" s="627"/>
      <c r="T271" s="627"/>
      <c r="U271" s="627"/>
      <c r="V271" s="627"/>
      <c r="W271" s="627"/>
      <c r="X271" s="627"/>
      <c r="Y271" s="627"/>
    </row>
    <row r="272" spans="1:25" ht="15" customHeight="1">
      <c r="A272" s="627"/>
      <c r="B272" s="627"/>
      <c r="C272" s="627"/>
      <c r="D272" s="627"/>
      <c r="E272" s="627"/>
      <c r="F272" s="627"/>
      <c r="G272" s="627"/>
      <c r="H272" s="627"/>
      <c r="I272" s="627"/>
      <c r="J272" s="627"/>
      <c r="K272" s="627"/>
      <c r="L272" s="627"/>
      <c r="M272" s="627"/>
      <c r="N272" s="627"/>
      <c r="O272" s="627"/>
      <c r="P272" s="627"/>
      <c r="Q272" s="627"/>
      <c r="R272" s="627"/>
      <c r="S272" s="627"/>
      <c r="T272" s="627"/>
      <c r="U272" s="627"/>
      <c r="V272" s="627"/>
      <c r="W272" s="627"/>
      <c r="X272" s="627"/>
      <c r="Y272" s="627"/>
    </row>
    <row r="273" spans="1:25" ht="15" customHeight="1">
      <c r="A273" s="627"/>
      <c r="B273" s="627"/>
      <c r="C273" s="627"/>
      <c r="D273" s="627"/>
      <c r="E273" s="627"/>
      <c r="F273" s="627"/>
      <c r="G273" s="627"/>
      <c r="H273" s="627"/>
      <c r="I273" s="627"/>
      <c r="J273" s="627"/>
      <c r="K273" s="627"/>
      <c r="L273" s="627"/>
      <c r="M273" s="627"/>
      <c r="N273" s="627"/>
      <c r="O273" s="627"/>
      <c r="P273" s="627"/>
      <c r="Q273" s="627"/>
      <c r="R273" s="627"/>
      <c r="S273" s="627"/>
      <c r="T273" s="627"/>
      <c r="U273" s="627"/>
      <c r="V273" s="627"/>
      <c r="W273" s="627"/>
      <c r="X273" s="627"/>
      <c r="Y273" s="627"/>
    </row>
    <row r="274" spans="1:25" ht="15" customHeight="1">
      <c r="A274" s="627"/>
      <c r="B274" s="627"/>
      <c r="C274" s="627"/>
      <c r="D274" s="627"/>
      <c r="E274" s="627"/>
      <c r="F274" s="627"/>
      <c r="G274" s="627"/>
      <c r="H274" s="627"/>
      <c r="I274" s="627"/>
      <c r="J274" s="627"/>
      <c r="K274" s="627"/>
      <c r="L274" s="627"/>
      <c r="M274" s="627"/>
      <c r="N274" s="627"/>
      <c r="O274" s="627"/>
      <c r="P274" s="627"/>
      <c r="Q274" s="627"/>
      <c r="R274" s="627"/>
      <c r="S274" s="627"/>
      <c r="T274" s="627"/>
      <c r="U274" s="627"/>
      <c r="V274" s="627"/>
      <c r="W274" s="627"/>
      <c r="X274" s="627"/>
      <c r="Y274" s="627"/>
    </row>
    <row r="275" spans="1:25" ht="15" customHeight="1">
      <c r="A275" s="627"/>
      <c r="B275" s="627"/>
      <c r="C275" s="627"/>
      <c r="D275" s="627"/>
      <c r="E275" s="627"/>
      <c r="F275" s="627"/>
      <c r="G275" s="627"/>
      <c r="H275" s="627"/>
      <c r="I275" s="627"/>
      <c r="J275" s="627"/>
      <c r="K275" s="627"/>
      <c r="L275" s="627"/>
      <c r="M275" s="627"/>
      <c r="N275" s="627"/>
      <c r="O275" s="627"/>
      <c r="P275" s="627"/>
      <c r="Q275" s="627"/>
      <c r="R275" s="627"/>
      <c r="S275" s="627"/>
      <c r="T275" s="627"/>
      <c r="U275" s="627"/>
      <c r="V275" s="627"/>
      <c r="W275" s="627"/>
      <c r="X275" s="627"/>
      <c r="Y275" s="627"/>
    </row>
    <row r="276" spans="1:25" ht="15" customHeight="1">
      <c r="A276" s="627"/>
      <c r="B276" s="627"/>
      <c r="C276" s="627"/>
      <c r="D276" s="627"/>
      <c r="E276" s="627"/>
      <c r="F276" s="627"/>
      <c r="G276" s="627"/>
      <c r="H276" s="627"/>
      <c r="I276" s="627"/>
      <c r="J276" s="627"/>
      <c r="K276" s="627"/>
      <c r="L276" s="627"/>
      <c r="M276" s="627"/>
      <c r="N276" s="627"/>
      <c r="O276" s="627"/>
      <c r="P276" s="627"/>
      <c r="Q276" s="627"/>
      <c r="R276" s="627"/>
      <c r="S276" s="627"/>
      <c r="T276" s="627"/>
      <c r="U276" s="627"/>
      <c r="V276" s="627"/>
      <c r="W276" s="627"/>
      <c r="X276" s="627"/>
      <c r="Y276" s="627"/>
    </row>
    <row r="277" spans="1:25" ht="15" customHeight="1">
      <c r="A277" s="627"/>
      <c r="B277" s="627"/>
      <c r="C277" s="627"/>
      <c r="D277" s="627"/>
      <c r="E277" s="627"/>
      <c r="F277" s="627"/>
      <c r="G277" s="627"/>
      <c r="H277" s="627"/>
      <c r="I277" s="627"/>
      <c r="J277" s="627"/>
      <c r="K277" s="627"/>
      <c r="L277" s="627"/>
      <c r="M277" s="627"/>
      <c r="N277" s="627"/>
      <c r="O277" s="627"/>
      <c r="P277" s="627"/>
      <c r="Q277" s="627"/>
      <c r="R277" s="627"/>
      <c r="S277" s="627"/>
      <c r="T277" s="627"/>
      <c r="U277" s="627"/>
      <c r="V277" s="627"/>
      <c r="W277" s="627"/>
      <c r="X277" s="627"/>
      <c r="Y277" s="627"/>
    </row>
    <row r="278" spans="1:25" ht="15" customHeight="1">
      <c r="A278" s="627"/>
      <c r="B278" s="627"/>
      <c r="C278" s="627"/>
      <c r="D278" s="627"/>
      <c r="E278" s="627"/>
      <c r="F278" s="627"/>
      <c r="G278" s="627"/>
      <c r="H278" s="627"/>
      <c r="I278" s="627"/>
      <c r="J278" s="627"/>
      <c r="K278" s="627"/>
      <c r="L278" s="627"/>
      <c r="M278" s="627"/>
      <c r="N278" s="627"/>
      <c r="O278" s="627"/>
      <c r="P278" s="627"/>
      <c r="Q278" s="627"/>
      <c r="R278" s="627"/>
      <c r="S278" s="627"/>
      <c r="T278" s="627"/>
      <c r="U278" s="627"/>
      <c r="V278" s="627"/>
      <c r="W278" s="627"/>
      <c r="X278" s="627"/>
      <c r="Y278" s="627"/>
    </row>
    <row r="279" spans="1:25" ht="15" customHeight="1">
      <c r="A279" s="627"/>
      <c r="B279" s="627"/>
      <c r="C279" s="627"/>
      <c r="D279" s="627"/>
      <c r="E279" s="627"/>
      <c r="F279" s="627"/>
      <c r="G279" s="627"/>
      <c r="H279" s="627"/>
      <c r="I279" s="627"/>
      <c r="J279" s="627"/>
      <c r="K279" s="627"/>
      <c r="L279" s="627"/>
      <c r="M279" s="627"/>
      <c r="N279" s="627"/>
      <c r="O279" s="627"/>
      <c r="P279" s="627"/>
      <c r="Q279" s="627"/>
      <c r="R279" s="627"/>
      <c r="S279" s="627"/>
      <c r="T279" s="627"/>
      <c r="U279" s="627"/>
      <c r="V279" s="627"/>
      <c r="W279" s="627"/>
      <c r="X279" s="627"/>
      <c r="Y279" s="627"/>
    </row>
    <row r="280" spans="1:25" ht="15" customHeight="1">
      <c r="A280" s="627"/>
      <c r="B280" s="627"/>
      <c r="C280" s="627"/>
      <c r="D280" s="627"/>
      <c r="E280" s="627"/>
      <c r="F280" s="627"/>
      <c r="G280" s="627"/>
      <c r="H280" s="627"/>
      <c r="I280" s="627"/>
      <c r="J280" s="627"/>
      <c r="K280" s="627"/>
      <c r="L280" s="627"/>
      <c r="M280" s="627"/>
      <c r="N280" s="627"/>
      <c r="O280" s="627"/>
      <c r="P280" s="627"/>
      <c r="Q280" s="627"/>
      <c r="R280" s="627"/>
      <c r="S280" s="627"/>
      <c r="T280" s="627"/>
      <c r="U280" s="627"/>
      <c r="V280" s="627"/>
      <c r="W280" s="627"/>
      <c r="X280" s="627"/>
      <c r="Y280" s="627"/>
    </row>
    <row r="281" spans="1:25" ht="15" customHeight="1">
      <c r="A281" s="627"/>
      <c r="B281" s="627"/>
      <c r="C281" s="627"/>
      <c r="D281" s="627"/>
      <c r="E281" s="627"/>
      <c r="F281" s="627"/>
      <c r="G281" s="627"/>
      <c r="H281" s="627"/>
      <c r="I281" s="627"/>
      <c r="J281" s="627"/>
      <c r="K281" s="627"/>
      <c r="L281" s="627"/>
      <c r="M281" s="627"/>
      <c r="N281" s="627"/>
      <c r="O281" s="627"/>
      <c r="P281" s="627"/>
      <c r="Q281" s="627"/>
      <c r="R281" s="627"/>
      <c r="S281" s="627"/>
      <c r="T281" s="627"/>
      <c r="U281" s="627"/>
      <c r="V281" s="627"/>
      <c r="W281" s="627"/>
      <c r="X281" s="627"/>
      <c r="Y281" s="627"/>
    </row>
    <row r="282" spans="1:25" ht="15" customHeight="1">
      <c r="A282" s="627"/>
      <c r="B282" s="627"/>
      <c r="C282" s="627"/>
      <c r="D282" s="627"/>
      <c r="E282" s="627"/>
      <c r="F282" s="627"/>
      <c r="G282" s="627"/>
      <c r="H282" s="627"/>
      <c r="I282" s="627"/>
      <c r="J282" s="627"/>
      <c r="K282" s="627"/>
      <c r="L282" s="627"/>
      <c r="M282" s="627"/>
      <c r="N282" s="627"/>
      <c r="O282" s="627"/>
      <c r="P282" s="627"/>
      <c r="Q282" s="627"/>
      <c r="R282" s="627"/>
      <c r="S282" s="627"/>
      <c r="T282" s="627"/>
      <c r="U282" s="627"/>
      <c r="V282" s="627"/>
      <c r="W282" s="627"/>
      <c r="X282" s="627"/>
      <c r="Y282" s="627"/>
    </row>
    <row r="283" spans="1:25" ht="15" customHeight="1">
      <c r="A283" s="627"/>
      <c r="B283" s="627"/>
      <c r="C283" s="627"/>
      <c r="D283" s="627"/>
      <c r="E283" s="627"/>
      <c r="F283" s="627"/>
      <c r="G283" s="627"/>
      <c r="H283" s="627"/>
      <c r="I283" s="627"/>
      <c r="J283" s="627"/>
      <c r="K283" s="627"/>
      <c r="L283" s="627"/>
      <c r="M283" s="627"/>
      <c r="N283" s="627"/>
      <c r="O283" s="627"/>
      <c r="P283" s="627"/>
      <c r="Q283" s="627"/>
      <c r="R283" s="627"/>
      <c r="S283" s="627"/>
      <c r="T283" s="627"/>
      <c r="U283" s="627"/>
      <c r="V283" s="627"/>
      <c r="W283" s="627"/>
      <c r="X283" s="627"/>
      <c r="Y283" s="627"/>
    </row>
    <row r="284" spans="1:25" ht="15" customHeight="1">
      <c r="A284" s="627"/>
      <c r="B284" s="627"/>
      <c r="C284" s="627"/>
      <c r="D284" s="627"/>
      <c r="E284" s="627"/>
      <c r="F284" s="627"/>
      <c r="G284" s="627"/>
      <c r="H284" s="627"/>
      <c r="I284" s="627"/>
      <c r="J284" s="627"/>
      <c r="K284" s="627"/>
      <c r="L284" s="627"/>
      <c r="M284" s="627"/>
      <c r="N284" s="627"/>
      <c r="O284" s="627"/>
      <c r="P284" s="627"/>
      <c r="Q284" s="627"/>
      <c r="R284" s="627"/>
      <c r="S284" s="627"/>
      <c r="T284" s="627"/>
      <c r="U284" s="627"/>
      <c r="V284" s="627"/>
      <c r="W284" s="627"/>
      <c r="X284" s="627"/>
      <c r="Y284" s="627"/>
    </row>
    <row r="285" spans="1:25" ht="15" customHeight="1">
      <c r="A285" s="627"/>
      <c r="B285" s="627"/>
      <c r="C285" s="627"/>
      <c r="D285" s="627"/>
      <c r="E285" s="627"/>
      <c r="F285" s="627"/>
      <c r="G285" s="627"/>
      <c r="H285" s="627"/>
      <c r="I285" s="627"/>
      <c r="J285" s="627"/>
      <c r="K285" s="627"/>
      <c r="L285" s="627"/>
      <c r="M285" s="627"/>
      <c r="N285" s="627"/>
      <c r="O285" s="627"/>
      <c r="P285" s="627"/>
      <c r="Q285" s="627"/>
      <c r="R285" s="627"/>
      <c r="S285" s="627"/>
      <c r="T285" s="627"/>
      <c r="U285" s="627"/>
      <c r="V285" s="627"/>
      <c r="W285" s="627"/>
      <c r="X285" s="627"/>
      <c r="Y285" s="627"/>
    </row>
    <row r="286" spans="1:25" ht="15" customHeight="1">
      <c r="A286" s="627"/>
      <c r="B286" s="627"/>
      <c r="C286" s="627"/>
      <c r="D286" s="627"/>
      <c r="E286" s="627"/>
      <c r="F286" s="627"/>
      <c r="G286" s="627"/>
      <c r="H286" s="627"/>
      <c r="I286" s="627"/>
      <c r="J286" s="627"/>
      <c r="K286" s="627"/>
      <c r="L286" s="627"/>
      <c r="M286" s="627"/>
      <c r="N286" s="627"/>
      <c r="O286" s="627"/>
      <c r="P286" s="627"/>
      <c r="Q286" s="627"/>
      <c r="R286" s="627"/>
      <c r="S286" s="627"/>
      <c r="T286" s="627"/>
      <c r="U286" s="627"/>
      <c r="V286" s="627"/>
      <c r="W286" s="627"/>
      <c r="X286" s="627"/>
      <c r="Y286" s="627"/>
    </row>
    <row r="287" spans="1:25" ht="15" customHeight="1">
      <c r="A287" s="627"/>
      <c r="B287" s="627"/>
      <c r="C287" s="627"/>
      <c r="D287" s="627"/>
      <c r="E287" s="627"/>
      <c r="F287" s="627"/>
      <c r="G287" s="627"/>
      <c r="H287" s="627"/>
      <c r="I287" s="627"/>
      <c r="J287" s="627"/>
      <c r="K287" s="627"/>
      <c r="L287" s="627"/>
      <c r="M287" s="627"/>
      <c r="N287" s="627"/>
      <c r="O287" s="627"/>
      <c r="P287" s="627"/>
      <c r="Q287" s="627"/>
      <c r="R287" s="627"/>
      <c r="S287" s="627"/>
      <c r="T287" s="627"/>
      <c r="U287" s="627"/>
      <c r="V287" s="627"/>
      <c r="W287" s="627"/>
      <c r="X287" s="627"/>
      <c r="Y287" s="627"/>
    </row>
    <row r="288" spans="1:25" ht="15" customHeight="1">
      <c r="A288" s="627"/>
      <c r="B288" s="627"/>
      <c r="C288" s="627"/>
      <c r="D288" s="627"/>
      <c r="E288" s="627"/>
      <c r="F288" s="627"/>
      <c r="G288" s="627"/>
      <c r="H288" s="627"/>
      <c r="I288" s="627"/>
      <c r="J288" s="627"/>
      <c r="K288" s="627"/>
      <c r="L288" s="627"/>
      <c r="M288" s="627"/>
      <c r="N288" s="627"/>
      <c r="O288" s="627"/>
      <c r="P288" s="627"/>
      <c r="Q288" s="627"/>
      <c r="R288" s="627"/>
      <c r="S288" s="627"/>
      <c r="T288" s="627"/>
      <c r="U288" s="627"/>
      <c r="V288" s="627"/>
      <c r="W288" s="627"/>
      <c r="X288" s="627"/>
      <c r="Y288" s="627"/>
    </row>
    <row r="289" spans="1:25" ht="15" customHeight="1">
      <c r="A289" s="627"/>
      <c r="B289" s="627"/>
      <c r="C289" s="627"/>
      <c r="D289" s="627"/>
      <c r="E289" s="627"/>
      <c r="F289" s="627"/>
      <c r="G289" s="627"/>
      <c r="H289" s="627"/>
      <c r="I289" s="627"/>
      <c r="J289" s="627"/>
      <c r="K289" s="627"/>
      <c r="L289" s="627"/>
      <c r="M289" s="627"/>
      <c r="N289" s="627"/>
      <c r="O289" s="627"/>
      <c r="P289" s="627"/>
      <c r="Q289" s="627"/>
      <c r="R289" s="627"/>
      <c r="S289" s="627"/>
      <c r="T289" s="627"/>
      <c r="U289" s="627"/>
      <c r="V289" s="627"/>
      <c r="W289" s="627"/>
      <c r="X289" s="627"/>
      <c r="Y289" s="627"/>
    </row>
    <row r="290" spans="1:25" ht="15" customHeight="1">
      <c r="A290" s="627"/>
      <c r="B290" s="627"/>
      <c r="C290" s="627"/>
      <c r="D290" s="627"/>
      <c r="E290" s="627"/>
      <c r="F290" s="627"/>
      <c r="G290" s="627"/>
      <c r="H290" s="627"/>
      <c r="I290" s="627"/>
      <c r="J290" s="627"/>
      <c r="K290" s="627"/>
      <c r="L290" s="627"/>
      <c r="M290" s="627"/>
      <c r="N290" s="627"/>
      <c r="O290" s="627"/>
      <c r="P290" s="627"/>
      <c r="Q290" s="627"/>
      <c r="R290" s="627"/>
      <c r="S290" s="627"/>
      <c r="T290" s="627"/>
      <c r="U290" s="627"/>
      <c r="V290" s="627"/>
      <c r="W290" s="627"/>
      <c r="X290" s="627"/>
      <c r="Y290" s="627"/>
    </row>
    <row r="291" spans="1:25" ht="15" customHeight="1">
      <c r="A291" s="627"/>
      <c r="B291" s="627"/>
      <c r="C291" s="627"/>
      <c r="D291" s="627"/>
      <c r="E291" s="627"/>
      <c r="F291" s="627"/>
      <c r="G291" s="627"/>
      <c r="H291" s="627"/>
      <c r="I291" s="627"/>
      <c r="J291" s="627"/>
      <c r="K291" s="627"/>
      <c r="L291" s="627"/>
      <c r="M291" s="627"/>
      <c r="N291" s="627"/>
      <c r="O291" s="627"/>
      <c r="P291" s="627"/>
      <c r="Q291" s="627"/>
      <c r="R291" s="627"/>
      <c r="S291" s="627"/>
      <c r="T291" s="627"/>
      <c r="U291" s="627"/>
      <c r="V291" s="627"/>
      <c r="W291" s="627"/>
      <c r="X291" s="627"/>
      <c r="Y291" s="627"/>
    </row>
    <row r="292" spans="1:25" ht="15" customHeight="1">
      <c r="A292" s="627"/>
      <c r="B292" s="627"/>
      <c r="C292" s="627"/>
      <c r="D292" s="627"/>
      <c r="E292" s="627"/>
      <c r="F292" s="627"/>
      <c r="G292" s="627"/>
      <c r="H292" s="627"/>
      <c r="I292" s="627"/>
      <c r="J292" s="627"/>
      <c r="K292" s="627"/>
      <c r="L292" s="627"/>
      <c r="M292" s="627"/>
      <c r="N292" s="627"/>
      <c r="O292" s="627"/>
      <c r="P292" s="627"/>
      <c r="Q292" s="627"/>
      <c r="R292" s="627"/>
      <c r="S292" s="627"/>
      <c r="T292" s="627"/>
      <c r="U292" s="627"/>
      <c r="V292" s="627"/>
      <c r="W292" s="627"/>
      <c r="X292" s="627"/>
      <c r="Y292" s="627"/>
    </row>
    <row r="293" spans="1:25" ht="15" customHeight="1">
      <c r="A293" s="627"/>
      <c r="B293" s="627"/>
      <c r="C293" s="627"/>
      <c r="D293" s="627"/>
      <c r="E293" s="627"/>
      <c r="F293" s="627"/>
      <c r="G293" s="627"/>
      <c r="H293" s="627"/>
      <c r="I293" s="627"/>
      <c r="J293" s="627"/>
      <c r="K293" s="627"/>
      <c r="L293" s="627"/>
      <c r="M293" s="627"/>
      <c r="N293" s="627"/>
      <c r="O293" s="627"/>
      <c r="P293" s="627"/>
      <c r="Q293" s="627"/>
      <c r="R293" s="627"/>
      <c r="S293" s="627"/>
      <c r="T293" s="627"/>
      <c r="U293" s="627"/>
      <c r="V293" s="627"/>
      <c r="W293" s="627"/>
      <c r="X293" s="627"/>
      <c r="Y293" s="627"/>
    </row>
    <row r="294" spans="1:25" ht="15" customHeight="1">
      <c r="A294" s="627"/>
      <c r="B294" s="627"/>
      <c r="C294" s="627"/>
      <c r="D294" s="627"/>
      <c r="E294" s="627"/>
      <c r="F294" s="627"/>
      <c r="G294" s="627"/>
      <c r="H294" s="627"/>
      <c r="I294" s="627"/>
      <c r="J294" s="627"/>
      <c r="K294" s="627"/>
      <c r="L294" s="627"/>
      <c r="M294" s="627"/>
      <c r="N294" s="627"/>
      <c r="O294" s="627"/>
      <c r="P294" s="627"/>
      <c r="Q294" s="627"/>
      <c r="R294" s="627"/>
      <c r="S294" s="627"/>
      <c r="T294" s="627"/>
      <c r="U294" s="627"/>
      <c r="V294" s="627"/>
      <c r="W294" s="627"/>
      <c r="X294" s="627"/>
      <c r="Y294" s="627"/>
    </row>
    <row r="295" spans="1:25" ht="15" customHeight="1">
      <c r="A295" s="627"/>
      <c r="B295" s="627"/>
      <c r="C295" s="627"/>
      <c r="D295" s="627"/>
      <c r="E295" s="627"/>
      <c r="F295" s="627"/>
      <c r="G295" s="627"/>
      <c r="H295" s="627"/>
      <c r="I295" s="627"/>
      <c r="J295" s="627"/>
      <c r="K295" s="627"/>
      <c r="L295" s="627"/>
      <c r="M295" s="627"/>
      <c r="N295" s="627"/>
      <c r="O295" s="627"/>
      <c r="P295" s="627"/>
      <c r="Q295" s="627"/>
      <c r="R295" s="627"/>
      <c r="S295" s="627"/>
      <c r="T295" s="627"/>
      <c r="U295" s="627"/>
      <c r="V295" s="627"/>
      <c r="W295" s="627"/>
      <c r="X295" s="627"/>
      <c r="Y295" s="627"/>
    </row>
    <row r="296" spans="1:25" ht="15" customHeight="1">
      <c r="A296" s="627"/>
      <c r="B296" s="627"/>
      <c r="C296" s="627"/>
      <c r="D296" s="627"/>
      <c r="E296" s="627"/>
      <c r="F296" s="627"/>
      <c r="G296" s="627"/>
      <c r="H296" s="627"/>
      <c r="I296" s="627"/>
      <c r="J296" s="627"/>
      <c r="K296" s="627"/>
      <c r="L296" s="627"/>
      <c r="M296" s="627"/>
      <c r="N296" s="627"/>
      <c r="O296" s="627"/>
      <c r="P296" s="627"/>
      <c r="Q296" s="627"/>
      <c r="R296" s="627"/>
      <c r="S296" s="627"/>
      <c r="T296" s="627"/>
      <c r="U296" s="627"/>
      <c r="V296" s="627"/>
      <c r="W296" s="627"/>
      <c r="X296" s="627"/>
      <c r="Y296" s="627"/>
    </row>
    <row r="297" spans="1:25" ht="15" customHeight="1">
      <c r="A297" s="627"/>
      <c r="B297" s="627"/>
      <c r="C297" s="627"/>
      <c r="D297" s="627"/>
      <c r="E297" s="627"/>
      <c r="F297" s="627"/>
      <c r="G297" s="627"/>
      <c r="H297" s="627"/>
      <c r="I297" s="627"/>
      <c r="J297" s="627"/>
      <c r="K297" s="627"/>
      <c r="L297" s="627"/>
      <c r="M297" s="627"/>
      <c r="N297" s="627"/>
      <c r="O297" s="627"/>
      <c r="P297" s="627"/>
      <c r="Q297" s="627"/>
      <c r="R297" s="627"/>
      <c r="S297" s="627"/>
      <c r="T297" s="627"/>
      <c r="U297" s="627"/>
      <c r="V297" s="627"/>
      <c r="W297" s="627"/>
      <c r="X297" s="627"/>
      <c r="Y297" s="627"/>
    </row>
    <row r="298" spans="1:25" ht="15" customHeight="1">
      <c r="A298" s="627"/>
      <c r="B298" s="627"/>
      <c r="C298" s="627"/>
      <c r="D298" s="627"/>
      <c r="E298" s="627"/>
      <c r="F298" s="627"/>
      <c r="G298" s="627"/>
      <c r="H298" s="627"/>
      <c r="I298" s="627"/>
      <c r="J298" s="627"/>
      <c r="K298" s="627"/>
      <c r="L298" s="627"/>
      <c r="M298" s="627"/>
      <c r="N298" s="627"/>
      <c r="O298" s="627"/>
      <c r="P298" s="627"/>
      <c r="Q298" s="627"/>
      <c r="R298" s="627"/>
      <c r="S298" s="627"/>
      <c r="T298" s="627"/>
      <c r="U298" s="627"/>
      <c r="V298" s="627"/>
      <c r="W298" s="627"/>
      <c r="X298" s="627"/>
      <c r="Y298" s="627"/>
    </row>
    <row r="299" spans="1:25" ht="15" customHeight="1">
      <c r="A299" s="627"/>
      <c r="B299" s="627"/>
      <c r="C299" s="627"/>
      <c r="D299" s="627"/>
      <c r="E299" s="627"/>
      <c r="F299" s="627"/>
      <c r="G299" s="627"/>
      <c r="H299" s="627"/>
      <c r="I299" s="627"/>
      <c r="J299" s="627"/>
      <c r="K299" s="627"/>
      <c r="L299" s="627"/>
      <c r="M299" s="627"/>
      <c r="N299" s="627"/>
      <c r="O299" s="627"/>
      <c r="P299" s="627"/>
      <c r="Q299" s="627"/>
      <c r="R299" s="627"/>
      <c r="S299" s="627"/>
      <c r="T299" s="627"/>
      <c r="U299" s="627"/>
      <c r="V299" s="627"/>
      <c r="W299" s="627"/>
      <c r="X299" s="627"/>
      <c r="Y299" s="627"/>
    </row>
    <row r="300" spans="1:25" ht="15" customHeight="1">
      <c r="A300" s="627"/>
      <c r="B300" s="627"/>
      <c r="C300" s="627"/>
      <c r="D300" s="627"/>
      <c r="E300" s="627"/>
      <c r="F300" s="627"/>
      <c r="G300" s="627"/>
      <c r="H300" s="627"/>
      <c r="I300" s="627"/>
      <c r="J300" s="627"/>
      <c r="K300" s="627"/>
      <c r="L300" s="627"/>
      <c r="M300" s="627"/>
      <c r="N300" s="627"/>
      <c r="O300" s="627"/>
      <c r="P300" s="627"/>
      <c r="Q300" s="627"/>
      <c r="R300" s="627"/>
      <c r="S300" s="627"/>
      <c r="T300" s="627"/>
      <c r="U300" s="627"/>
      <c r="V300" s="627"/>
      <c r="W300" s="627"/>
      <c r="X300" s="627"/>
      <c r="Y300" s="627"/>
    </row>
    <row r="301" spans="1:25" ht="15" customHeight="1">
      <c r="A301" s="627"/>
      <c r="B301" s="627"/>
      <c r="C301" s="627"/>
      <c r="D301" s="627"/>
      <c r="E301" s="627"/>
      <c r="F301" s="627"/>
      <c r="G301" s="627"/>
      <c r="H301" s="627"/>
      <c r="I301" s="627"/>
      <c r="J301" s="627"/>
      <c r="K301" s="627"/>
      <c r="L301" s="627"/>
      <c r="M301" s="627"/>
      <c r="N301" s="627"/>
      <c r="O301" s="627"/>
      <c r="P301" s="627"/>
      <c r="Q301" s="627"/>
      <c r="R301" s="627"/>
      <c r="S301" s="627"/>
      <c r="T301" s="627"/>
      <c r="U301" s="627"/>
      <c r="V301" s="627"/>
      <c r="W301" s="627"/>
      <c r="X301" s="627"/>
      <c r="Y301" s="627"/>
    </row>
    <row r="302" spans="1:25" ht="15" customHeight="1">
      <c r="A302" s="627"/>
      <c r="B302" s="627"/>
      <c r="C302" s="627"/>
      <c r="D302" s="627"/>
      <c r="E302" s="627"/>
      <c r="F302" s="627"/>
      <c r="G302" s="627"/>
      <c r="H302" s="627"/>
      <c r="I302" s="627"/>
      <c r="J302" s="627"/>
      <c r="K302" s="627"/>
      <c r="L302" s="627"/>
      <c r="M302" s="627"/>
      <c r="N302" s="627"/>
      <c r="O302" s="627"/>
      <c r="P302" s="627"/>
      <c r="Q302" s="627"/>
      <c r="R302" s="627"/>
      <c r="S302" s="627"/>
      <c r="T302" s="627"/>
      <c r="U302" s="627"/>
      <c r="V302" s="627"/>
      <c r="W302" s="627"/>
      <c r="X302" s="627"/>
      <c r="Y302" s="627"/>
    </row>
    <row r="303" spans="1:25" ht="15" customHeight="1">
      <c r="A303" s="627"/>
      <c r="B303" s="627"/>
      <c r="C303" s="627"/>
      <c r="D303" s="627"/>
      <c r="E303" s="627"/>
      <c r="F303" s="627"/>
      <c r="G303" s="627"/>
      <c r="H303" s="627"/>
      <c r="I303" s="627"/>
      <c r="J303" s="627"/>
      <c r="K303" s="627"/>
      <c r="L303" s="627"/>
      <c r="M303" s="627"/>
      <c r="N303" s="627"/>
      <c r="O303" s="627"/>
      <c r="P303" s="627"/>
      <c r="Q303" s="627"/>
      <c r="R303" s="627"/>
      <c r="S303" s="627"/>
      <c r="T303" s="627"/>
      <c r="U303" s="627"/>
      <c r="V303" s="627"/>
      <c r="W303" s="627"/>
      <c r="X303" s="627"/>
      <c r="Y303" s="627"/>
    </row>
    <row r="304" spans="1:25" ht="15" customHeight="1">
      <c r="A304" s="627"/>
      <c r="B304" s="627"/>
      <c r="C304" s="627"/>
      <c r="D304" s="627"/>
      <c r="E304" s="627"/>
      <c r="F304" s="627"/>
      <c r="G304" s="627"/>
      <c r="H304" s="627"/>
      <c r="I304" s="627"/>
      <c r="J304" s="627"/>
      <c r="K304" s="627"/>
      <c r="L304" s="627"/>
      <c r="M304" s="627"/>
      <c r="N304" s="627"/>
      <c r="O304" s="627"/>
      <c r="P304" s="627"/>
      <c r="Q304" s="627"/>
      <c r="R304" s="627"/>
      <c r="S304" s="627"/>
      <c r="T304" s="627"/>
      <c r="U304" s="627"/>
      <c r="V304" s="627"/>
      <c r="W304" s="627"/>
      <c r="X304" s="627"/>
      <c r="Y304" s="627"/>
    </row>
    <row r="305" spans="1:25" ht="15" customHeight="1">
      <c r="A305" s="627"/>
      <c r="B305" s="627"/>
      <c r="C305" s="627"/>
      <c r="D305" s="627"/>
      <c r="E305" s="627"/>
      <c r="F305" s="627"/>
      <c r="G305" s="627"/>
      <c r="H305" s="627"/>
      <c r="I305" s="627"/>
      <c r="J305" s="627"/>
      <c r="K305" s="627"/>
      <c r="L305" s="627"/>
      <c r="M305" s="627"/>
      <c r="N305" s="627"/>
      <c r="O305" s="627"/>
      <c r="P305" s="627"/>
      <c r="Q305" s="627"/>
      <c r="R305" s="627"/>
      <c r="S305" s="627"/>
      <c r="T305" s="627"/>
      <c r="U305" s="627"/>
      <c r="V305" s="627"/>
      <c r="W305" s="627"/>
      <c r="X305" s="627"/>
      <c r="Y305" s="627"/>
    </row>
    <row r="306" spans="1:25" ht="15" customHeight="1">
      <c r="A306" s="627"/>
      <c r="B306" s="627"/>
      <c r="C306" s="627"/>
      <c r="D306" s="627"/>
      <c r="E306" s="627"/>
      <c r="F306" s="627"/>
      <c r="G306" s="627"/>
      <c r="H306" s="627"/>
      <c r="I306" s="627"/>
      <c r="J306" s="627"/>
      <c r="K306" s="627"/>
      <c r="L306" s="627"/>
      <c r="M306" s="627"/>
      <c r="N306" s="627"/>
      <c r="O306" s="627"/>
      <c r="P306" s="627"/>
      <c r="Q306" s="627"/>
      <c r="R306" s="627"/>
      <c r="S306" s="627"/>
      <c r="T306" s="627"/>
      <c r="U306" s="627"/>
      <c r="V306" s="627"/>
      <c r="W306" s="627"/>
      <c r="X306" s="627"/>
      <c r="Y306" s="627"/>
    </row>
    <row r="307" spans="1:25" ht="15" customHeight="1">
      <c r="A307" s="627"/>
      <c r="B307" s="627"/>
      <c r="C307" s="627"/>
      <c r="D307" s="627"/>
      <c r="E307" s="627"/>
      <c r="F307" s="627"/>
      <c r="G307" s="627"/>
      <c r="H307" s="627"/>
      <c r="I307" s="627"/>
      <c r="J307" s="627"/>
      <c r="K307" s="627"/>
      <c r="L307" s="627"/>
      <c r="M307" s="627"/>
      <c r="N307" s="627"/>
      <c r="O307" s="627"/>
      <c r="P307" s="627"/>
      <c r="Q307" s="627"/>
      <c r="R307" s="627"/>
      <c r="S307" s="627"/>
      <c r="T307" s="627"/>
      <c r="U307" s="627"/>
      <c r="V307" s="627"/>
      <c r="W307" s="627"/>
      <c r="X307" s="627"/>
      <c r="Y307" s="627"/>
    </row>
    <row r="308" spans="1:25" ht="15" customHeight="1">
      <c r="A308" s="627"/>
      <c r="B308" s="627"/>
      <c r="C308" s="627"/>
      <c r="D308" s="627"/>
      <c r="E308" s="627"/>
      <c r="F308" s="627"/>
      <c r="G308" s="627"/>
      <c r="H308" s="627"/>
      <c r="I308" s="627"/>
      <c r="J308" s="627"/>
      <c r="K308" s="627"/>
      <c r="L308" s="627"/>
      <c r="M308" s="627"/>
      <c r="N308" s="627"/>
      <c r="O308" s="627"/>
      <c r="P308" s="627"/>
      <c r="Q308" s="627"/>
      <c r="R308" s="627"/>
      <c r="S308" s="627"/>
      <c r="T308" s="627"/>
      <c r="U308" s="627"/>
      <c r="V308" s="627"/>
      <c r="W308" s="627"/>
      <c r="X308" s="627"/>
      <c r="Y308" s="627"/>
    </row>
    <row r="309" spans="1:25" ht="15" customHeight="1">
      <c r="A309" s="627"/>
      <c r="B309" s="627"/>
      <c r="C309" s="627"/>
      <c r="D309" s="627"/>
      <c r="E309" s="627"/>
      <c r="F309" s="627"/>
      <c r="G309" s="627"/>
      <c r="H309" s="627"/>
      <c r="I309" s="627"/>
      <c r="J309" s="627"/>
      <c r="K309" s="627"/>
      <c r="L309" s="627"/>
      <c r="M309" s="627"/>
      <c r="N309" s="627"/>
      <c r="O309" s="627"/>
      <c r="P309" s="627"/>
      <c r="Q309" s="627"/>
      <c r="R309" s="627"/>
      <c r="S309" s="627"/>
      <c r="T309" s="627"/>
      <c r="U309" s="627"/>
      <c r="V309" s="627"/>
      <c r="W309" s="627"/>
      <c r="X309" s="627"/>
      <c r="Y309" s="627"/>
    </row>
    <row r="310" spans="1:25" ht="15" customHeight="1">
      <c r="A310" s="627"/>
      <c r="B310" s="627"/>
      <c r="C310" s="627"/>
      <c r="D310" s="627"/>
      <c r="E310" s="627"/>
      <c r="F310" s="627"/>
      <c r="G310" s="627"/>
      <c r="H310" s="627"/>
      <c r="I310" s="627"/>
      <c r="J310" s="627"/>
      <c r="K310" s="627"/>
      <c r="L310" s="627"/>
      <c r="M310" s="627"/>
      <c r="N310" s="627"/>
      <c r="O310" s="627"/>
      <c r="P310" s="627"/>
      <c r="Q310" s="627"/>
      <c r="R310" s="627"/>
      <c r="S310" s="627"/>
      <c r="T310" s="627"/>
      <c r="U310" s="627"/>
      <c r="V310" s="627"/>
      <c r="W310" s="627"/>
      <c r="X310" s="627"/>
      <c r="Y310" s="627"/>
    </row>
    <row r="311" spans="1:25" ht="15" customHeight="1">
      <c r="A311" s="627"/>
      <c r="B311" s="627"/>
      <c r="C311" s="627"/>
      <c r="D311" s="627"/>
      <c r="E311" s="627"/>
      <c r="F311" s="627"/>
      <c r="G311" s="627"/>
      <c r="H311" s="627"/>
      <c r="I311" s="627"/>
      <c r="J311" s="627"/>
      <c r="K311" s="627"/>
      <c r="L311" s="627"/>
      <c r="M311" s="627"/>
      <c r="N311" s="627"/>
      <c r="O311" s="627"/>
      <c r="P311" s="627"/>
      <c r="Q311" s="627"/>
      <c r="R311" s="627"/>
      <c r="S311" s="627"/>
      <c r="T311" s="627"/>
      <c r="U311" s="627"/>
      <c r="V311" s="627"/>
      <c r="W311" s="627"/>
      <c r="X311" s="627"/>
      <c r="Y311" s="627"/>
    </row>
    <row r="312" spans="1:25" ht="15" customHeight="1">
      <c r="A312" s="627"/>
      <c r="B312" s="627"/>
      <c r="C312" s="627"/>
      <c r="D312" s="627"/>
      <c r="E312" s="627"/>
      <c r="F312" s="627"/>
      <c r="G312" s="627"/>
      <c r="H312" s="627"/>
      <c r="I312" s="627"/>
      <c r="J312" s="627"/>
      <c r="K312" s="627"/>
      <c r="L312" s="627"/>
      <c r="M312" s="627"/>
      <c r="N312" s="627"/>
      <c r="O312" s="627"/>
      <c r="P312" s="627"/>
      <c r="Q312" s="627"/>
      <c r="R312" s="627"/>
      <c r="S312" s="627"/>
      <c r="T312" s="627"/>
      <c r="U312" s="627"/>
      <c r="V312" s="627"/>
      <c r="W312" s="627"/>
      <c r="X312" s="627"/>
      <c r="Y312" s="627"/>
    </row>
    <row r="313" spans="1:25" ht="15" customHeight="1">
      <c r="A313" s="627"/>
      <c r="B313" s="627"/>
      <c r="C313" s="627"/>
      <c r="D313" s="627"/>
      <c r="E313" s="627"/>
      <c r="F313" s="627"/>
      <c r="G313" s="627"/>
      <c r="H313" s="627"/>
      <c r="I313" s="627"/>
      <c r="J313" s="627"/>
      <c r="K313" s="627"/>
      <c r="L313" s="627"/>
      <c r="M313" s="627"/>
      <c r="N313" s="627"/>
      <c r="O313" s="627"/>
      <c r="P313" s="627"/>
      <c r="Q313" s="627"/>
      <c r="R313" s="627"/>
      <c r="S313" s="627"/>
      <c r="T313" s="627"/>
      <c r="U313" s="627"/>
      <c r="V313" s="627"/>
      <c r="W313" s="627"/>
      <c r="X313" s="627"/>
      <c r="Y313" s="627"/>
    </row>
    <row r="314" spans="1:25" ht="15" customHeight="1">
      <c r="A314" s="627"/>
      <c r="B314" s="627"/>
      <c r="C314" s="627"/>
      <c r="D314" s="627"/>
      <c r="E314" s="627"/>
      <c r="F314" s="627"/>
      <c r="G314" s="627"/>
      <c r="H314" s="627"/>
      <c r="I314" s="627"/>
      <c r="J314" s="627"/>
      <c r="K314" s="627"/>
      <c r="L314" s="627"/>
      <c r="M314" s="627"/>
      <c r="N314" s="627"/>
      <c r="O314" s="627"/>
      <c r="P314" s="627"/>
      <c r="Q314" s="627"/>
      <c r="R314" s="627"/>
      <c r="S314" s="627"/>
      <c r="T314" s="627"/>
      <c r="U314" s="627"/>
      <c r="V314" s="627"/>
      <c r="W314" s="627"/>
      <c r="X314" s="627"/>
      <c r="Y314" s="627"/>
    </row>
    <row r="315" spans="1:25" ht="15" customHeight="1">
      <c r="A315" s="627"/>
      <c r="B315" s="627"/>
      <c r="C315" s="627"/>
      <c r="D315" s="627"/>
      <c r="E315" s="627"/>
      <c r="F315" s="627"/>
      <c r="G315" s="627"/>
      <c r="H315" s="627"/>
      <c r="I315" s="627"/>
      <c r="J315" s="627"/>
      <c r="K315" s="627"/>
      <c r="L315" s="627"/>
      <c r="M315" s="627"/>
      <c r="N315" s="627"/>
      <c r="O315" s="627"/>
      <c r="P315" s="627"/>
      <c r="Q315" s="627"/>
      <c r="R315" s="627"/>
      <c r="S315" s="627"/>
      <c r="T315" s="627"/>
      <c r="U315" s="627"/>
      <c r="V315" s="627"/>
      <c r="W315" s="627"/>
      <c r="X315" s="627"/>
      <c r="Y315" s="627"/>
    </row>
    <row r="316" spans="1:25" ht="15" customHeight="1">
      <c r="A316" s="627"/>
      <c r="B316" s="627"/>
      <c r="C316" s="627"/>
      <c r="D316" s="627"/>
      <c r="E316" s="627"/>
      <c r="F316" s="627"/>
      <c r="G316" s="627"/>
      <c r="H316" s="627"/>
      <c r="I316" s="627"/>
      <c r="J316" s="627"/>
      <c r="K316" s="627"/>
      <c r="L316" s="627"/>
      <c r="M316" s="627"/>
      <c r="N316" s="627"/>
      <c r="O316" s="627"/>
      <c r="P316" s="627"/>
      <c r="Q316" s="627"/>
      <c r="R316" s="627"/>
      <c r="S316" s="627"/>
      <c r="T316" s="627"/>
      <c r="U316" s="627"/>
      <c r="V316" s="627"/>
      <c r="W316" s="627"/>
      <c r="X316" s="627"/>
      <c r="Y316" s="627"/>
    </row>
    <row r="317" spans="1:25" ht="15" customHeight="1">
      <c r="A317" s="627"/>
      <c r="B317" s="627"/>
      <c r="C317" s="627"/>
      <c r="D317" s="627"/>
      <c r="E317" s="627"/>
      <c r="F317" s="627"/>
      <c r="G317" s="627"/>
      <c r="H317" s="627"/>
      <c r="I317" s="627"/>
      <c r="J317" s="627"/>
      <c r="K317" s="627"/>
      <c r="L317" s="627"/>
      <c r="M317" s="627"/>
      <c r="N317" s="627"/>
      <c r="O317" s="627"/>
      <c r="P317" s="627"/>
      <c r="Q317" s="627"/>
      <c r="R317" s="627"/>
      <c r="S317" s="627"/>
      <c r="T317" s="627"/>
      <c r="U317" s="627"/>
      <c r="V317" s="627"/>
      <c r="W317" s="627"/>
      <c r="X317" s="627"/>
      <c r="Y317" s="627"/>
    </row>
    <row r="318" spans="1:25" ht="15" customHeight="1">
      <c r="A318" s="627"/>
      <c r="B318" s="627"/>
      <c r="C318" s="627"/>
      <c r="D318" s="627"/>
      <c r="E318" s="627"/>
      <c r="F318" s="627"/>
      <c r="G318" s="627"/>
      <c r="H318" s="627"/>
      <c r="I318" s="627"/>
      <c r="J318" s="627"/>
      <c r="K318" s="627"/>
      <c r="L318" s="627"/>
      <c r="M318" s="627"/>
      <c r="N318" s="627"/>
      <c r="O318" s="627"/>
      <c r="P318" s="627"/>
      <c r="Q318" s="627"/>
      <c r="R318" s="627"/>
      <c r="S318" s="627"/>
      <c r="T318" s="627"/>
      <c r="U318" s="627"/>
      <c r="V318" s="627"/>
      <c r="W318" s="627"/>
      <c r="X318" s="627"/>
      <c r="Y318" s="627"/>
    </row>
    <row r="319" spans="1:25" ht="15" customHeight="1">
      <c r="A319" s="627"/>
      <c r="B319" s="627"/>
      <c r="C319" s="627"/>
      <c r="D319" s="627"/>
      <c r="E319" s="627"/>
      <c r="F319" s="627"/>
      <c r="G319" s="627"/>
      <c r="H319" s="627"/>
      <c r="I319" s="627"/>
      <c r="J319" s="627"/>
      <c r="K319" s="627"/>
      <c r="L319" s="627"/>
      <c r="M319" s="627"/>
      <c r="N319" s="627"/>
      <c r="O319" s="627"/>
      <c r="P319" s="627"/>
      <c r="Q319" s="627"/>
      <c r="R319" s="627"/>
      <c r="S319" s="627"/>
      <c r="T319" s="627"/>
      <c r="U319" s="627"/>
      <c r="V319" s="627"/>
      <c r="W319" s="627"/>
      <c r="X319" s="627"/>
      <c r="Y319" s="627"/>
    </row>
    <row r="320" spans="1:25" ht="15" customHeight="1">
      <c r="A320" s="627"/>
      <c r="B320" s="627"/>
      <c r="C320" s="627"/>
      <c r="D320" s="627"/>
      <c r="E320" s="627"/>
      <c r="F320" s="627"/>
      <c r="G320" s="627"/>
      <c r="H320" s="627"/>
      <c r="I320" s="627"/>
      <c r="J320" s="627"/>
      <c r="K320" s="627"/>
      <c r="L320" s="627"/>
      <c r="M320" s="627"/>
      <c r="N320" s="627"/>
      <c r="O320" s="627"/>
      <c r="P320" s="627"/>
      <c r="Q320" s="627"/>
      <c r="R320" s="627"/>
      <c r="S320" s="627"/>
      <c r="T320" s="627"/>
      <c r="U320" s="627"/>
      <c r="V320" s="627"/>
      <c r="W320" s="627"/>
      <c r="X320" s="627"/>
      <c r="Y320" s="627"/>
    </row>
    <row r="321" spans="1:25" ht="15" customHeight="1">
      <c r="A321" s="627"/>
      <c r="B321" s="627"/>
      <c r="C321" s="627"/>
      <c r="D321" s="627"/>
      <c r="E321" s="627"/>
      <c r="F321" s="627"/>
      <c r="G321" s="627"/>
      <c r="H321" s="627"/>
      <c r="I321" s="627"/>
      <c r="J321" s="627"/>
      <c r="K321" s="627"/>
      <c r="L321" s="627"/>
      <c r="M321" s="627"/>
      <c r="N321" s="627"/>
      <c r="O321" s="627"/>
      <c r="P321" s="627"/>
      <c r="Q321" s="627"/>
      <c r="R321" s="627"/>
      <c r="S321" s="627"/>
      <c r="T321" s="627"/>
      <c r="U321" s="627"/>
      <c r="V321" s="627"/>
      <c r="W321" s="627"/>
      <c r="X321" s="627"/>
      <c r="Y321" s="627"/>
    </row>
    <row r="322" spans="1:25" ht="15" customHeight="1">
      <c r="A322" s="627"/>
      <c r="B322" s="627"/>
      <c r="C322" s="627"/>
      <c r="D322" s="627"/>
      <c r="E322" s="627"/>
      <c r="F322" s="627"/>
      <c r="G322" s="627"/>
      <c r="H322" s="627"/>
      <c r="I322" s="627"/>
      <c r="J322" s="627"/>
      <c r="K322" s="627"/>
      <c r="L322" s="627"/>
      <c r="M322" s="627"/>
      <c r="N322" s="627"/>
      <c r="O322" s="627"/>
      <c r="P322" s="627"/>
      <c r="Q322" s="627"/>
      <c r="R322" s="627"/>
      <c r="S322" s="627"/>
      <c r="T322" s="627"/>
      <c r="U322" s="627"/>
      <c r="V322" s="627"/>
      <c r="W322" s="627"/>
      <c r="X322" s="627"/>
      <c r="Y322" s="627"/>
    </row>
    <row r="323" spans="1:25" ht="15" customHeight="1">
      <c r="A323" s="627"/>
      <c r="B323" s="627"/>
      <c r="C323" s="627"/>
      <c r="D323" s="627"/>
      <c r="E323" s="627"/>
      <c r="F323" s="627"/>
      <c r="G323" s="627"/>
      <c r="H323" s="627"/>
      <c r="I323" s="627"/>
      <c r="J323" s="627"/>
      <c r="K323" s="627"/>
      <c r="L323" s="627"/>
      <c r="M323" s="627"/>
      <c r="N323" s="627"/>
      <c r="O323" s="627"/>
      <c r="P323" s="627"/>
      <c r="Q323" s="627"/>
      <c r="R323" s="627"/>
      <c r="S323" s="627"/>
      <c r="T323" s="627"/>
      <c r="U323" s="627"/>
      <c r="V323" s="627"/>
      <c r="W323" s="627"/>
      <c r="X323" s="627"/>
      <c r="Y323" s="627"/>
    </row>
    <row r="324" spans="1:25" ht="15" customHeight="1">
      <c r="A324" s="627"/>
      <c r="B324" s="627"/>
      <c r="C324" s="627"/>
      <c r="D324" s="627"/>
      <c r="E324" s="627"/>
      <c r="F324" s="627"/>
      <c r="G324" s="627"/>
      <c r="H324" s="627"/>
      <c r="I324" s="627"/>
      <c r="J324" s="627"/>
      <c r="K324" s="627"/>
      <c r="L324" s="627"/>
      <c r="M324" s="627"/>
      <c r="N324" s="627"/>
      <c r="O324" s="627"/>
      <c r="P324" s="627"/>
      <c r="Q324" s="627"/>
      <c r="R324" s="627"/>
      <c r="S324" s="627"/>
      <c r="T324" s="627"/>
      <c r="U324" s="627"/>
      <c r="V324" s="627"/>
      <c r="W324" s="627"/>
      <c r="X324" s="627"/>
      <c r="Y324" s="627"/>
    </row>
    <row r="325" spans="1:25" ht="15" customHeight="1">
      <c r="A325" s="627"/>
      <c r="B325" s="627"/>
      <c r="C325" s="627"/>
      <c r="D325" s="627"/>
      <c r="E325" s="627"/>
      <c r="F325" s="627"/>
      <c r="G325" s="627"/>
      <c r="H325" s="627"/>
      <c r="I325" s="627"/>
      <c r="J325" s="627"/>
      <c r="K325" s="627"/>
      <c r="L325" s="627"/>
      <c r="M325" s="627"/>
      <c r="N325" s="627"/>
      <c r="O325" s="627"/>
      <c r="P325" s="627"/>
      <c r="Q325" s="627"/>
      <c r="R325" s="627"/>
      <c r="S325" s="627"/>
      <c r="T325" s="627"/>
      <c r="U325" s="627"/>
      <c r="V325" s="627"/>
      <c r="W325" s="627"/>
      <c r="X325" s="627"/>
      <c r="Y325" s="627"/>
    </row>
    <row r="326" spans="1:25" ht="15" customHeight="1">
      <c r="A326" s="627"/>
      <c r="B326" s="627"/>
      <c r="C326" s="627"/>
      <c r="D326" s="627"/>
      <c r="E326" s="627"/>
      <c r="F326" s="627"/>
      <c r="G326" s="627"/>
      <c r="H326" s="627"/>
      <c r="I326" s="627"/>
      <c r="J326" s="627"/>
      <c r="K326" s="627"/>
      <c r="L326" s="627"/>
      <c r="M326" s="627"/>
      <c r="N326" s="627"/>
      <c r="O326" s="627"/>
      <c r="P326" s="627"/>
      <c r="Q326" s="627"/>
      <c r="R326" s="627"/>
      <c r="S326" s="627"/>
      <c r="T326" s="627"/>
      <c r="U326" s="627"/>
      <c r="V326" s="627"/>
      <c r="W326" s="627"/>
      <c r="X326" s="627"/>
      <c r="Y326" s="627"/>
    </row>
    <row r="327" spans="1:25" ht="15" customHeight="1">
      <c r="A327" s="627"/>
      <c r="B327" s="627"/>
      <c r="C327" s="627"/>
      <c r="D327" s="627"/>
      <c r="E327" s="627"/>
      <c r="F327" s="627"/>
      <c r="G327" s="627"/>
      <c r="H327" s="627"/>
      <c r="I327" s="627"/>
      <c r="J327" s="627"/>
      <c r="K327" s="627"/>
      <c r="L327" s="627"/>
      <c r="M327" s="627"/>
      <c r="N327" s="627"/>
      <c r="O327" s="627"/>
      <c r="P327" s="627"/>
      <c r="Q327" s="627"/>
      <c r="R327" s="627"/>
      <c r="S327" s="627"/>
      <c r="T327" s="627"/>
      <c r="U327" s="627"/>
      <c r="V327" s="627"/>
      <c r="W327" s="627"/>
      <c r="X327" s="627"/>
      <c r="Y327" s="627"/>
    </row>
    <row r="328" spans="1:25" ht="15" customHeight="1">
      <c r="A328" s="627"/>
      <c r="B328" s="627"/>
      <c r="C328" s="627"/>
      <c r="D328" s="627"/>
      <c r="E328" s="627"/>
      <c r="F328" s="627"/>
      <c r="G328" s="627"/>
      <c r="H328" s="627"/>
      <c r="I328" s="627"/>
      <c r="J328" s="627"/>
      <c r="K328" s="627"/>
      <c r="L328" s="627"/>
      <c r="M328" s="627"/>
      <c r="N328" s="627"/>
      <c r="O328" s="627"/>
      <c r="P328" s="627"/>
      <c r="Q328" s="627"/>
      <c r="R328" s="627"/>
      <c r="S328" s="627"/>
      <c r="T328" s="627"/>
      <c r="U328" s="627"/>
      <c r="V328" s="627"/>
      <c r="W328" s="627"/>
      <c r="X328" s="627"/>
      <c r="Y328" s="627"/>
    </row>
    <row r="329" spans="1:25" ht="15" customHeight="1">
      <c r="A329" s="627"/>
      <c r="B329" s="627"/>
      <c r="C329" s="627"/>
      <c r="D329" s="627"/>
      <c r="E329" s="627"/>
      <c r="F329" s="627"/>
      <c r="G329" s="627"/>
      <c r="H329" s="627"/>
      <c r="I329" s="627"/>
      <c r="J329" s="627"/>
      <c r="K329" s="627"/>
      <c r="L329" s="627"/>
      <c r="M329" s="627"/>
      <c r="N329" s="627"/>
      <c r="O329" s="627"/>
      <c r="P329" s="627"/>
      <c r="Q329" s="627"/>
      <c r="R329" s="627"/>
      <c r="S329" s="627"/>
      <c r="T329" s="627"/>
      <c r="U329" s="627"/>
      <c r="V329" s="627"/>
      <c r="W329" s="627"/>
      <c r="X329" s="627"/>
      <c r="Y329" s="627"/>
    </row>
    <row r="330" spans="1:25" ht="15" customHeight="1">
      <c r="A330" s="627"/>
      <c r="B330" s="627"/>
      <c r="C330" s="627"/>
      <c r="D330" s="627"/>
      <c r="E330" s="627"/>
      <c r="F330" s="627"/>
      <c r="G330" s="627"/>
      <c r="H330" s="627"/>
      <c r="I330" s="627"/>
      <c r="J330" s="627"/>
      <c r="K330" s="627"/>
      <c r="L330" s="627"/>
      <c r="M330" s="627"/>
      <c r="N330" s="627"/>
      <c r="O330" s="627"/>
      <c r="P330" s="627"/>
      <c r="Q330" s="627"/>
      <c r="R330" s="627"/>
      <c r="S330" s="627"/>
      <c r="T330" s="627"/>
      <c r="U330" s="627"/>
      <c r="V330" s="627"/>
      <c r="W330" s="627"/>
      <c r="X330" s="627"/>
      <c r="Y330" s="627"/>
    </row>
    <row r="331" spans="1:25" ht="15" customHeight="1">
      <c r="A331" s="627"/>
      <c r="B331" s="627"/>
      <c r="C331" s="627"/>
      <c r="D331" s="627"/>
      <c r="E331" s="627"/>
      <c r="F331" s="627"/>
      <c r="G331" s="627"/>
      <c r="H331" s="627"/>
      <c r="I331" s="627"/>
      <c r="J331" s="627"/>
      <c r="K331" s="627"/>
      <c r="L331" s="627"/>
      <c r="M331" s="627"/>
      <c r="N331" s="627"/>
      <c r="O331" s="627"/>
      <c r="P331" s="627"/>
      <c r="Q331" s="627"/>
      <c r="R331" s="627"/>
      <c r="S331" s="627"/>
      <c r="T331" s="627"/>
      <c r="U331" s="627"/>
      <c r="V331" s="627"/>
      <c r="W331" s="627"/>
      <c r="X331" s="627"/>
      <c r="Y331" s="627"/>
    </row>
    <row r="332" spans="1:25" ht="15" customHeight="1">
      <c r="A332" s="627"/>
      <c r="B332" s="627"/>
      <c r="C332" s="627"/>
      <c r="D332" s="627"/>
      <c r="E332" s="627"/>
      <c r="F332" s="627"/>
      <c r="G332" s="627"/>
      <c r="H332" s="627"/>
      <c r="I332" s="627"/>
      <c r="J332" s="627"/>
      <c r="K332" s="627"/>
      <c r="L332" s="627"/>
      <c r="M332" s="627"/>
      <c r="N332" s="627"/>
      <c r="O332" s="627"/>
      <c r="P332" s="627"/>
      <c r="Q332" s="627"/>
      <c r="R332" s="627"/>
      <c r="S332" s="627"/>
      <c r="T332" s="627"/>
      <c r="U332" s="627"/>
      <c r="V332" s="627"/>
      <c r="W332" s="627"/>
      <c r="X332" s="627"/>
      <c r="Y332" s="627"/>
    </row>
    <row r="333" spans="1:25" ht="15" customHeight="1">
      <c r="A333" s="627"/>
      <c r="B333" s="627"/>
      <c r="C333" s="627"/>
      <c r="D333" s="627"/>
      <c r="E333" s="627"/>
      <c r="F333" s="627"/>
      <c r="G333" s="627"/>
      <c r="H333" s="627"/>
      <c r="I333" s="627"/>
      <c r="J333" s="627"/>
      <c r="K333" s="627"/>
      <c r="L333" s="627"/>
      <c r="M333" s="627"/>
      <c r="N333" s="627"/>
      <c r="O333" s="627"/>
      <c r="P333" s="627"/>
      <c r="Q333" s="627"/>
      <c r="R333" s="627"/>
      <c r="S333" s="627"/>
      <c r="T333" s="627"/>
      <c r="U333" s="627"/>
      <c r="V333" s="627"/>
      <c r="W333" s="627"/>
      <c r="X333" s="627"/>
      <c r="Y333" s="627"/>
    </row>
    <row r="334" spans="1:25" ht="15" customHeight="1">
      <c r="A334" s="627"/>
      <c r="B334" s="627"/>
      <c r="C334" s="627"/>
      <c r="D334" s="627"/>
      <c r="E334" s="627"/>
      <c r="F334" s="627"/>
      <c r="G334" s="627"/>
      <c r="H334" s="627"/>
      <c r="I334" s="627"/>
      <c r="J334" s="627"/>
      <c r="K334" s="627"/>
      <c r="L334" s="627"/>
      <c r="M334" s="627"/>
      <c r="N334" s="627"/>
      <c r="O334" s="627"/>
      <c r="P334" s="627"/>
      <c r="Q334" s="627"/>
      <c r="R334" s="627"/>
      <c r="S334" s="627"/>
      <c r="T334" s="627"/>
      <c r="U334" s="627"/>
      <c r="V334" s="627"/>
      <c r="W334" s="627"/>
      <c r="X334" s="627"/>
      <c r="Y334" s="627"/>
    </row>
    <row r="335" spans="1:25" ht="15" customHeight="1">
      <c r="A335" s="627"/>
      <c r="B335" s="627"/>
      <c r="C335" s="627"/>
      <c r="D335" s="627"/>
      <c r="E335" s="627"/>
      <c r="F335" s="627"/>
      <c r="G335" s="627"/>
      <c r="H335" s="627"/>
      <c r="I335" s="627"/>
      <c r="J335" s="627"/>
      <c r="K335" s="627"/>
      <c r="L335" s="627"/>
      <c r="M335" s="627"/>
      <c r="N335" s="627"/>
      <c r="O335" s="627"/>
      <c r="P335" s="627"/>
      <c r="Q335" s="627"/>
      <c r="R335" s="627"/>
      <c r="S335" s="627"/>
      <c r="T335" s="627"/>
      <c r="U335" s="627"/>
      <c r="V335" s="627"/>
      <c r="W335" s="627"/>
      <c r="X335" s="627"/>
      <c r="Y335" s="627"/>
    </row>
    <row r="336" spans="1:25" ht="15" customHeight="1">
      <c r="A336" s="627"/>
      <c r="B336" s="627"/>
      <c r="C336" s="627"/>
      <c r="D336" s="627"/>
      <c r="E336" s="627"/>
      <c r="F336" s="627"/>
      <c r="G336" s="627"/>
      <c r="H336" s="627"/>
      <c r="I336" s="627"/>
      <c r="J336" s="627"/>
      <c r="K336" s="627"/>
      <c r="L336" s="627"/>
      <c r="M336" s="627"/>
      <c r="N336" s="627"/>
      <c r="O336" s="627"/>
      <c r="P336" s="627"/>
      <c r="Q336" s="627"/>
      <c r="R336" s="627"/>
      <c r="S336" s="627"/>
      <c r="T336" s="627"/>
      <c r="U336" s="627"/>
      <c r="V336" s="627"/>
      <c r="W336" s="627"/>
      <c r="X336" s="627"/>
      <c r="Y336" s="627"/>
    </row>
    <row r="337" spans="1:25" ht="15" customHeight="1">
      <c r="A337" s="627"/>
      <c r="B337" s="627"/>
      <c r="C337" s="627"/>
      <c r="D337" s="627"/>
      <c r="E337" s="627"/>
      <c r="F337" s="627"/>
      <c r="G337" s="627"/>
      <c r="H337" s="627"/>
      <c r="I337" s="627"/>
      <c r="J337" s="627"/>
      <c r="K337" s="627"/>
      <c r="L337" s="627"/>
      <c r="M337" s="627"/>
      <c r="N337" s="627"/>
      <c r="O337" s="627"/>
      <c r="P337" s="627"/>
      <c r="Q337" s="627"/>
      <c r="R337" s="627"/>
      <c r="S337" s="627"/>
      <c r="T337" s="627"/>
      <c r="U337" s="627"/>
      <c r="V337" s="627"/>
      <c r="W337" s="627"/>
      <c r="X337" s="627"/>
      <c r="Y337" s="627"/>
    </row>
    <row r="338" spans="1:25" ht="15" customHeight="1">
      <c r="A338" s="627"/>
      <c r="B338" s="627"/>
      <c r="C338" s="627"/>
      <c r="D338" s="627"/>
      <c r="E338" s="627"/>
      <c r="F338" s="627"/>
      <c r="G338" s="627"/>
      <c r="H338" s="627"/>
      <c r="I338" s="627"/>
      <c r="J338" s="627"/>
      <c r="K338" s="627"/>
      <c r="L338" s="627"/>
      <c r="M338" s="627"/>
      <c r="N338" s="627"/>
      <c r="O338" s="627"/>
      <c r="P338" s="627"/>
      <c r="Q338" s="627"/>
      <c r="R338" s="627"/>
      <c r="S338" s="627"/>
      <c r="T338" s="627"/>
      <c r="U338" s="627"/>
      <c r="V338" s="627"/>
      <c r="W338" s="627"/>
      <c r="X338" s="627"/>
      <c r="Y338" s="627"/>
    </row>
    <row r="339" spans="1:25" ht="15" customHeight="1">
      <c r="A339" s="627"/>
      <c r="B339" s="627"/>
      <c r="C339" s="627"/>
      <c r="D339" s="627"/>
      <c r="E339" s="627"/>
      <c r="F339" s="627"/>
      <c r="G339" s="627"/>
      <c r="H339" s="627"/>
      <c r="I339" s="627"/>
      <c r="J339" s="627"/>
      <c r="K339" s="627"/>
      <c r="L339" s="627"/>
      <c r="M339" s="627"/>
      <c r="N339" s="627"/>
      <c r="O339" s="627"/>
      <c r="P339" s="627"/>
      <c r="Q339" s="627"/>
      <c r="R339" s="627"/>
      <c r="S339" s="627"/>
      <c r="T339" s="627"/>
      <c r="U339" s="627"/>
      <c r="V339" s="627"/>
      <c r="W339" s="627"/>
      <c r="X339" s="627"/>
      <c r="Y339" s="627"/>
    </row>
    <row r="340" spans="1:25" ht="15" customHeight="1">
      <c r="A340" s="627"/>
      <c r="B340" s="627"/>
      <c r="C340" s="627"/>
      <c r="D340" s="627"/>
      <c r="E340" s="627"/>
      <c r="F340" s="627"/>
      <c r="G340" s="627"/>
      <c r="H340" s="627"/>
      <c r="I340" s="627"/>
      <c r="J340" s="627"/>
      <c r="K340" s="627"/>
      <c r="L340" s="627"/>
      <c r="M340" s="627"/>
      <c r="N340" s="627"/>
      <c r="O340" s="627"/>
      <c r="P340" s="627"/>
      <c r="Q340" s="627"/>
      <c r="R340" s="627"/>
      <c r="S340" s="627"/>
      <c r="T340" s="627"/>
      <c r="U340" s="627"/>
      <c r="V340" s="627"/>
      <c r="W340" s="627"/>
      <c r="X340" s="627"/>
      <c r="Y340" s="627"/>
    </row>
    <row r="341" spans="1:25" ht="15" customHeight="1">
      <c r="A341" s="627"/>
      <c r="B341" s="627"/>
      <c r="C341" s="627"/>
      <c r="D341" s="627"/>
      <c r="E341" s="627"/>
      <c r="F341" s="627"/>
      <c r="G341" s="627"/>
      <c r="H341" s="627"/>
      <c r="I341" s="627"/>
      <c r="J341" s="627"/>
      <c r="K341" s="627"/>
      <c r="L341" s="627"/>
      <c r="M341" s="627"/>
      <c r="N341" s="627"/>
      <c r="O341" s="627"/>
      <c r="P341" s="627"/>
      <c r="Q341" s="627"/>
      <c r="R341" s="627"/>
      <c r="S341" s="627"/>
      <c r="T341" s="627"/>
      <c r="U341" s="627"/>
      <c r="V341" s="627"/>
      <c r="W341" s="627"/>
      <c r="X341" s="627"/>
      <c r="Y341" s="627"/>
    </row>
    <row r="342" spans="1:25" ht="15" customHeight="1">
      <c r="A342" s="627"/>
      <c r="B342" s="627"/>
      <c r="C342" s="627"/>
      <c r="D342" s="627"/>
      <c r="E342" s="627"/>
      <c r="F342" s="627"/>
      <c r="G342" s="627"/>
      <c r="H342" s="627"/>
      <c r="I342" s="627"/>
      <c r="J342" s="627"/>
      <c r="K342" s="627"/>
      <c r="L342" s="627"/>
      <c r="M342" s="627"/>
      <c r="N342" s="627"/>
      <c r="O342" s="627"/>
      <c r="P342" s="627"/>
      <c r="Q342" s="627"/>
      <c r="R342" s="627"/>
      <c r="S342" s="627"/>
      <c r="T342" s="627"/>
      <c r="U342" s="627"/>
      <c r="V342" s="627"/>
      <c r="W342" s="627"/>
      <c r="X342" s="627"/>
      <c r="Y342" s="627"/>
    </row>
    <row r="343" spans="1:25" ht="15" customHeight="1">
      <c r="A343" s="627"/>
      <c r="B343" s="627"/>
      <c r="C343" s="627"/>
      <c r="D343" s="627"/>
      <c r="E343" s="627"/>
      <c r="F343" s="627"/>
      <c r="G343" s="627"/>
      <c r="H343" s="627"/>
      <c r="I343" s="627"/>
      <c r="J343" s="627"/>
      <c r="K343" s="627"/>
      <c r="L343" s="627"/>
      <c r="M343" s="627"/>
      <c r="N343" s="627"/>
      <c r="O343" s="627"/>
      <c r="P343" s="627"/>
      <c r="Q343" s="627"/>
      <c r="R343" s="627"/>
      <c r="S343" s="627"/>
      <c r="T343" s="627"/>
      <c r="U343" s="627"/>
      <c r="V343" s="627"/>
      <c r="W343" s="627"/>
      <c r="X343" s="627"/>
      <c r="Y343" s="627"/>
    </row>
    <row r="344" spans="1:25" ht="15" customHeight="1">
      <c r="A344" s="627"/>
      <c r="B344" s="627"/>
      <c r="C344" s="627"/>
      <c r="D344" s="627"/>
      <c r="E344" s="627"/>
      <c r="F344" s="627"/>
      <c r="G344" s="627"/>
      <c r="H344" s="627"/>
      <c r="I344" s="627"/>
      <c r="J344" s="627"/>
      <c r="K344" s="627"/>
      <c r="L344" s="627"/>
      <c r="M344" s="627"/>
      <c r="N344" s="627"/>
      <c r="O344" s="627"/>
      <c r="P344" s="627"/>
      <c r="Q344" s="627"/>
      <c r="R344" s="627"/>
      <c r="S344" s="627"/>
      <c r="T344" s="627"/>
      <c r="U344" s="627"/>
      <c r="V344" s="627"/>
      <c r="W344" s="627"/>
      <c r="X344" s="627"/>
      <c r="Y344" s="627"/>
    </row>
    <row r="345" spans="1:25" ht="15" customHeight="1">
      <c r="A345" s="627"/>
      <c r="B345" s="627"/>
      <c r="C345" s="627"/>
      <c r="D345" s="627"/>
      <c r="E345" s="627"/>
      <c r="F345" s="627"/>
      <c r="G345" s="627"/>
      <c r="H345" s="627"/>
      <c r="I345" s="627"/>
      <c r="J345" s="627"/>
      <c r="K345" s="627"/>
      <c r="L345" s="627"/>
      <c r="M345" s="627"/>
      <c r="N345" s="627"/>
      <c r="O345" s="627"/>
      <c r="P345" s="627"/>
      <c r="Q345" s="627"/>
      <c r="R345" s="627"/>
      <c r="S345" s="627"/>
      <c r="T345" s="627"/>
      <c r="U345" s="627"/>
      <c r="V345" s="627"/>
      <c r="W345" s="627"/>
      <c r="X345" s="627"/>
      <c r="Y345" s="627"/>
    </row>
    <row r="346" spans="1:25" ht="15" customHeight="1">
      <c r="A346" s="627"/>
      <c r="B346" s="627"/>
      <c r="C346" s="627"/>
      <c r="D346" s="627"/>
      <c r="E346" s="627"/>
      <c r="F346" s="627"/>
      <c r="G346" s="627"/>
      <c r="H346" s="627"/>
      <c r="I346" s="627"/>
      <c r="J346" s="627"/>
      <c r="K346" s="627"/>
      <c r="L346" s="627"/>
      <c r="M346" s="627"/>
      <c r="N346" s="627"/>
      <c r="O346" s="627"/>
      <c r="P346" s="627"/>
      <c r="Q346" s="627"/>
      <c r="R346" s="627"/>
      <c r="S346" s="627"/>
      <c r="T346" s="627"/>
      <c r="U346" s="627"/>
      <c r="V346" s="627"/>
      <c r="W346" s="627"/>
      <c r="X346" s="627"/>
      <c r="Y346" s="627"/>
    </row>
    <row r="347" spans="1:25" ht="15" customHeight="1">
      <c r="A347" s="627"/>
      <c r="B347" s="627"/>
      <c r="C347" s="627"/>
      <c r="D347" s="627"/>
      <c r="E347" s="627"/>
      <c r="F347" s="627"/>
      <c r="G347" s="627"/>
      <c r="H347" s="627"/>
      <c r="I347" s="627"/>
      <c r="J347" s="627"/>
      <c r="K347" s="627"/>
      <c r="L347" s="627"/>
      <c r="M347" s="627"/>
      <c r="N347" s="627"/>
      <c r="O347" s="627"/>
      <c r="P347" s="627"/>
      <c r="Q347" s="627"/>
      <c r="R347" s="627"/>
      <c r="S347" s="627"/>
      <c r="T347" s="627"/>
      <c r="U347" s="627"/>
      <c r="V347" s="627"/>
      <c r="W347" s="627"/>
      <c r="X347" s="627"/>
      <c r="Y347" s="627"/>
    </row>
    <row r="348" spans="1:25" ht="15" customHeight="1">
      <c r="A348" s="627"/>
      <c r="B348" s="627"/>
      <c r="C348" s="627"/>
      <c r="D348" s="627"/>
      <c r="E348" s="627"/>
      <c r="F348" s="627"/>
      <c r="G348" s="627"/>
      <c r="H348" s="627"/>
      <c r="I348" s="627"/>
      <c r="J348" s="627"/>
      <c r="K348" s="627"/>
      <c r="L348" s="627"/>
      <c r="M348" s="627"/>
      <c r="N348" s="627"/>
      <c r="O348" s="627"/>
      <c r="P348" s="627"/>
      <c r="Q348" s="627"/>
      <c r="R348" s="627"/>
      <c r="S348" s="627"/>
      <c r="T348" s="627"/>
      <c r="U348" s="627"/>
      <c r="V348" s="627"/>
      <c r="W348" s="627"/>
      <c r="X348" s="627"/>
      <c r="Y348" s="627"/>
    </row>
    <row r="349" spans="1:25" ht="15" customHeight="1">
      <c r="A349" s="627"/>
      <c r="B349" s="627"/>
      <c r="C349" s="627"/>
      <c r="D349" s="627"/>
      <c r="E349" s="627"/>
      <c r="F349" s="627"/>
      <c r="G349" s="627"/>
      <c r="H349" s="627"/>
      <c r="I349" s="627"/>
      <c r="J349" s="627"/>
      <c r="K349" s="627"/>
      <c r="L349" s="627"/>
      <c r="M349" s="627"/>
      <c r="N349" s="627"/>
      <c r="O349" s="627"/>
      <c r="P349" s="627"/>
      <c r="Q349" s="627"/>
      <c r="R349" s="627"/>
      <c r="S349" s="627"/>
      <c r="T349" s="627"/>
      <c r="U349" s="627"/>
      <c r="V349" s="627"/>
      <c r="W349" s="627"/>
      <c r="X349" s="627"/>
      <c r="Y349" s="627"/>
    </row>
    <row r="350" spans="1:25" ht="15" customHeight="1">
      <c r="A350" s="627"/>
      <c r="B350" s="627"/>
      <c r="C350" s="627"/>
      <c r="D350" s="627"/>
      <c r="E350" s="627"/>
      <c r="F350" s="627"/>
      <c r="G350" s="627"/>
      <c r="H350" s="627"/>
      <c r="I350" s="627"/>
      <c r="J350" s="627"/>
      <c r="K350" s="627"/>
      <c r="L350" s="627"/>
      <c r="M350" s="627"/>
      <c r="N350" s="627"/>
      <c r="O350" s="627"/>
      <c r="P350" s="627"/>
      <c r="Q350" s="627"/>
      <c r="R350" s="627"/>
      <c r="S350" s="627"/>
      <c r="T350" s="627"/>
      <c r="U350" s="627"/>
      <c r="V350" s="627"/>
      <c r="W350" s="627"/>
      <c r="X350" s="627"/>
      <c r="Y350" s="627"/>
    </row>
    <row r="351" spans="1:25" ht="15" customHeight="1">
      <c r="A351" s="627"/>
      <c r="B351" s="627"/>
      <c r="C351" s="627"/>
      <c r="D351" s="627"/>
      <c r="E351" s="627"/>
      <c r="F351" s="627"/>
      <c r="G351" s="627"/>
      <c r="H351" s="627"/>
      <c r="I351" s="627"/>
      <c r="J351" s="627"/>
      <c r="K351" s="627"/>
      <c r="L351" s="627"/>
      <c r="M351" s="627"/>
      <c r="N351" s="627"/>
      <c r="O351" s="627"/>
      <c r="P351" s="627"/>
      <c r="Q351" s="627"/>
      <c r="R351" s="627"/>
      <c r="S351" s="627"/>
      <c r="T351" s="627"/>
      <c r="U351" s="627"/>
      <c r="V351" s="627"/>
      <c r="W351" s="627"/>
      <c r="X351" s="627"/>
      <c r="Y351" s="627"/>
    </row>
    <row r="352" spans="1:25" ht="15" customHeight="1">
      <c r="A352" s="627"/>
      <c r="B352" s="627"/>
      <c r="C352" s="627"/>
      <c r="D352" s="627"/>
      <c r="E352" s="627"/>
      <c r="F352" s="627"/>
      <c r="G352" s="627"/>
      <c r="H352" s="627"/>
      <c r="I352" s="627"/>
      <c r="J352" s="627"/>
      <c r="K352" s="627"/>
      <c r="L352" s="627"/>
      <c r="M352" s="627"/>
      <c r="N352" s="627"/>
      <c r="O352" s="627"/>
      <c r="P352" s="627"/>
      <c r="Q352" s="627"/>
      <c r="R352" s="627"/>
      <c r="S352" s="627"/>
      <c r="T352" s="627"/>
      <c r="U352" s="627"/>
      <c r="V352" s="627"/>
      <c r="W352" s="627"/>
      <c r="X352" s="627"/>
      <c r="Y352" s="627"/>
    </row>
    <row r="353" spans="1:25" ht="15" customHeight="1">
      <c r="A353" s="627"/>
      <c r="B353" s="627"/>
      <c r="C353" s="627"/>
      <c r="D353" s="627"/>
      <c r="E353" s="627"/>
      <c r="F353" s="627"/>
      <c r="G353" s="627"/>
      <c r="H353" s="627"/>
      <c r="I353" s="627"/>
      <c r="J353" s="627"/>
      <c r="K353" s="627"/>
      <c r="L353" s="627"/>
      <c r="M353" s="627"/>
      <c r="N353" s="627"/>
      <c r="O353" s="627"/>
      <c r="P353" s="627"/>
      <c r="Q353" s="627"/>
      <c r="R353" s="627"/>
      <c r="S353" s="627"/>
      <c r="T353" s="627"/>
      <c r="U353" s="627"/>
      <c r="V353" s="627"/>
      <c r="W353" s="627"/>
      <c r="X353" s="627"/>
      <c r="Y353" s="627"/>
    </row>
    <row r="354" spans="1:25" ht="15" customHeight="1">
      <c r="A354" s="627"/>
      <c r="B354" s="627"/>
      <c r="C354" s="627"/>
      <c r="D354" s="627"/>
      <c r="E354" s="627"/>
      <c r="F354" s="627"/>
      <c r="G354" s="627"/>
      <c r="H354" s="627"/>
      <c r="I354" s="627"/>
      <c r="J354" s="627"/>
      <c r="K354" s="627"/>
      <c r="L354" s="627"/>
      <c r="M354" s="627"/>
      <c r="N354" s="627"/>
      <c r="O354" s="627"/>
      <c r="P354" s="627"/>
      <c r="Q354" s="627"/>
      <c r="R354" s="627"/>
      <c r="S354" s="627"/>
      <c r="T354" s="627"/>
      <c r="U354" s="627"/>
      <c r="V354" s="627"/>
      <c r="W354" s="627"/>
      <c r="X354" s="627"/>
      <c r="Y354" s="627"/>
    </row>
    <row r="355" spans="1:25" ht="15" customHeight="1">
      <c r="A355" s="627"/>
      <c r="B355" s="627"/>
      <c r="C355" s="627"/>
      <c r="D355" s="627"/>
      <c r="E355" s="627"/>
      <c r="F355" s="627"/>
      <c r="G355" s="627"/>
      <c r="H355" s="627"/>
      <c r="I355" s="627"/>
      <c r="J355" s="627"/>
      <c r="K355" s="627"/>
      <c r="L355" s="627"/>
      <c r="M355" s="627"/>
      <c r="N355" s="627"/>
      <c r="O355" s="627"/>
      <c r="P355" s="627"/>
      <c r="Q355" s="627"/>
      <c r="R355" s="627"/>
      <c r="S355" s="627"/>
      <c r="T355" s="627"/>
      <c r="U355" s="627"/>
      <c r="V355" s="627"/>
      <c r="W355" s="627"/>
      <c r="X355" s="627"/>
      <c r="Y355" s="627"/>
    </row>
    <row r="356" spans="1:25" ht="15" customHeight="1">
      <c r="A356" s="627"/>
      <c r="B356" s="627"/>
      <c r="C356" s="627"/>
      <c r="D356" s="627"/>
      <c r="E356" s="627"/>
      <c r="F356" s="627"/>
      <c r="G356" s="627"/>
      <c r="H356" s="627"/>
      <c r="I356" s="627"/>
      <c r="J356" s="627"/>
      <c r="K356" s="627"/>
      <c r="L356" s="627"/>
      <c r="M356" s="627"/>
      <c r="N356" s="627"/>
      <c r="O356" s="627"/>
      <c r="P356" s="627"/>
      <c r="Q356" s="627"/>
      <c r="R356" s="627"/>
      <c r="S356" s="627"/>
      <c r="T356" s="627"/>
      <c r="U356" s="627"/>
      <c r="V356" s="627"/>
      <c r="W356" s="627"/>
      <c r="X356" s="627"/>
      <c r="Y356" s="627"/>
    </row>
    <row r="357" spans="1:25" ht="15" customHeight="1">
      <c r="A357" s="627"/>
      <c r="B357" s="627"/>
      <c r="C357" s="627"/>
      <c r="D357" s="627"/>
      <c r="E357" s="627"/>
      <c r="F357" s="627"/>
      <c r="G357" s="627"/>
      <c r="H357" s="627"/>
      <c r="I357" s="627"/>
      <c r="J357" s="627"/>
      <c r="K357" s="627"/>
      <c r="L357" s="627"/>
      <c r="M357" s="627"/>
      <c r="N357" s="627"/>
      <c r="O357" s="627"/>
      <c r="P357" s="627"/>
      <c r="Q357" s="627"/>
      <c r="R357" s="627"/>
      <c r="S357" s="627"/>
      <c r="T357" s="627"/>
      <c r="U357" s="627"/>
      <c r="V357" s="627"/>
      <c r="W357" s="627"/>
      <c r="X357" s="627"/>
      <c r="Y357" s="627"/>
    </row>
    <row r="358" spans="1:25" ht="15" customHeight="1">
      <c r="A358" s="627"/>
      <c r="B358" s="627"/>
      <c r="C358" s="627"/>
      <c r="D358" s="627"/>
      <c r="E358" s="627"/>
      <c r="F358" s="627"/>
      <c r="G358" s="627"/>
      <c r="H358" s="627"/>
      <c r="I358" s="627"/>
      <c r="J358" s="627"/>
      <c r="K358" s="627"/>
      <c r="L358" s="627"/>
      <c r="M358" s="627"/>
      <c r="N358" s="627"/>
      <c r="O358" s="627"/>
      <c r="P358" s="627"/>
      <c r="Q358" s="627"/>
      <c r="R358" s="627"/>
      <c r="S358" s="627"/>
      <c r="T358" s="627"/>
      <c r="U358" s="627"/>
      <c r="V358" s="627"/>
      <c r="W358" s="627"/>
      <c r="X358" s="627"/>
      <c r="Y358" s="627"/>
    </row>
    <row r="359" spans="1:25" ht="15" customHeight="1">
      <c r="A359" s="627"/>
      <c r="B359" s="627"/>
      <c r="C359" s="627"/>
      <c r="D359" s="627"/>
      <c r="E359" s="627"/>
      <c r="F359" s="627"/>
      <c r="G359" s="627"/>
      <c r="H359" s="627"/>
      <c r="I359" s="627"/>
      <c r="J359" s="627"/>
      <c r="K359" s="627"/>
      <c r="L359" s="627"/>
      <c r="M359" s="627"/>
      <c r="N359" s="627"/>
      <c r="O359" s="627"/>
      <c r="P359" s="627"/>
      <c r="Q359" s="627"/>
      <c r="R359" s="627"/>
      <c r="S359" s="627"/>
      <c r="T359" s="627"/>
      <c r="U359" s="627"/>
      <c r="V359" s="627"/>
      <c r="W359" s="627"/>
      <c r="X359" s="627"/>
      <c r="Y359" s="627"/>
    </row>
    <row r="360" spans="1:25" ht="15" customHeight="1">
      <c r="A360" s="627"/>
      <c r="B360" s="627"/>
      <c r="C360" s="627"/>
      <c r="D360" s="627"/>
      <c r="E360" s="627"/>
      <c r="F360" s="627"/>
      <c r="G360" s="627"/>
      <c r="H360" s="627"/>
      <c r="I360" s="627"/>
      <c r="J360" s="627"/>
      <c r="K360" s="627"/>
      <c r="L360" s="627"/>
      <c r="M360" s="627"/>
      <c r="N360" s="627"/>
      <c r="O360" s="627"/>
      <c r="P360" s="627"/>
      <c r="Q360" s="627"/>
      <c r="R360" s="627"/>
      <c r="S360" s="627"/>
      <c r="T360" s="627"/>
      <c r="U360" s="627"/>
      <c r="V360" s="627"/>
      <c r="W360" s="627"/>
      <c r="X360" s="627"/>
      <c r="Y360" s="627"/>
    </row>
    <row r="361" spans="1:25" ht="15" customHeight="1">
      <c r="A361" s="627"/>
      <c r="B361" s="627"/>
      <c r="C361" s="627"/>
      <c r="D361" s="627"/>
      <c r="E361" s="627"/>
      <c r="F361" s="627"/>
      <c r="G361" s="627"/>
      <c r="H361" s="627"/>
      <c r="I361" s="627"/>
      <c r="J361" s="627"/>
      <c r="K361" s="627"/>
      <c r="L361" s="627"/>
      <c r="M361" s="627"/>
      <c r="N361" s="627"/>
      <c r="O361" s="627"/>
      <c r="P361" s="627"/>
      <c r="Q361" s="627"/>
      <c r="R361" s="627"/>
      <c r="S361" s="627"/>
      <c r="T361" s="627"/>
      <c r="U361" s="627"/>
      <c r="V361" s="627"/>
      <c r="W361" s="627"/>
      <c r="X361" s="627"/>
      <c r="Y361" s="627"/>
    </row>
    <row r="362" spans="1:25" ht="15" customHeight="1">
      <c r="A362" s="627"/>
      <c r="B362" s="627"/>
      <c r="C362" s="627"/>
      <c r="D362" s="627"/>
      <c r="E362" s="627"/>
      <c r="F362" s="627"/>
      <c r="G362" s="627"/>
      <c r="H362" s="627"/>
      <c r="I362" s="627"/>
      <c r="J362" s="627"/>
      <c r="K362" s="627"/>
      <c r="L362" s="627"/>
      <c r="M362" s="627"/>
      <c r="N362" s="627"/>
      <c r="O362" s="627"/>
      <c r="P362" s="627"/>
      <c r="Q362" s="627"/>
      <c r="R362" s="627"/>
      <c r="S362" s="627"/>
      <c r="T362" s="627"/>
      <c r="U362" s="627"/>
      <c r="V362" s="627"/>
      <c r="W362" s="627"/>
      <c r="X362" s="627"/>
      <c r="Y362" s="627"/>
    </row>
    <row r="363" spans="1:25" ht="15" customHeight="1">
      <c r="A363" s="627"/>
      <c r="B363" s="627"/>
      <c r="C363" s="627"/>
      <c r="D363" s="627"/>
      <c r="E363" s="627"/>
      <c r="F363" s="627"/>
      <c r="G363" s="627"/>
      <c r="H363" s="627"/>
      <c r="I363" s="627"/>
      <c r="J363" s="627"/>
      <c r="K363" s="627"/>
      <c r="L363" s="627"/>
      <c r="M363" s="627"/>
      <c r="N363" s="627"/>
      <c r="O363" s="627"/>
      <c r="P363" s="627"/>
      <c r="Q363" s="627"/>
      <c r="R363" s="627"/>
      <c r="S363" s="627"/>
      <c r="T363" s="627"/>
      <c r="U363" s="627"/>
      <c r="V363" s="627"/>
      <c r="W363" s="627"/>
      <c r="X363" s="627"/>
      <c r="Y363" s="627"/>
    </row>
    <row r="364" spans="1:25" ht="15" customHeight="1">
      <c r="A364" s="627"/>
      <c r="B364" s="627"/>
      <c r="C364" s="627"/>
      <c r="D364" s="627"/>
      <c r="E364" s="627"/>
      <c r="F364" s="627"/>
      <c r="G364" s="627"/>
      <c r="H364" s="627"/>
      <c r="I364" s="627"/>
      <c r="J364" s="627"/>
      <c r="K364" s="627"/>
      <c r="L364" s="627"/>
      <c r="M364" s="627"/>
      <c r="N364" s="627"/>
      <c r="O364" s="627"/>
      <c r="P364" s="627"/>
      <c r="Q364" s="627"/>
      <c r="R364" s="627"/>
      <c r="S364" s="627"/>
      <c r="T364" s="627"/>
      <c r="U364" s="627"/>
      <c r="V364" s="627"/>
      <c r="W364" s="627"/>
      <c r="X364" s="627"/>
      <c r="Y364" s="627"/>
    </row>
    <row r="365" spans="1:25" ht="15" customHeight="1">
      <c r="A365" s="627"/>
      <c r="B365" s="627"/>
      <c r="C365" s="627"/>
      <c r="D365" s="627"/>
      <c r="E365" s="627"/>
      <c r="F365" s="627"/>
      <c r="G365" s="627"/>
      <c r="H365" s="627"/>
      <c r="I365" s="627"/>
      <c r="J365" s="627"/>
      <c r="K365" s="627"/>
      <c r="L365" s="627"/>
      <c r="M365" s="627"/>
      <c r="N365" s="627"/>
      <c r="O365" s="627"/>
      <c r="P365" s="627"/>
      <c r="Q365" s="627"/>
      <c r="R365" s="627"/>
      <c r="S365" s="627"/>
      <c r="T365" s="627"/>
      <c r="U365" s="627"/>
      <c r="V365" s="627"/>
      <c r="W365" s="627"/>
      <c r="X365" s="627"/>
      <c r="Y365" s="627"/>
    </row>
    <row r="366" spans="1:25" ht="15" customHeight="1">
      <c r="A366" s="627"/>
      <c r="B366" s="627"/>
      <c r="C366" s="627"/>
      <c r="D366" s="627"/>
      <c r="E366" s="627"/>
      <c r="F366" s="627"/>
      <c r="G366" s="627"/>
      <c r="H366" s="627"/>
      <c r="I366" s="627"/>
      <c r="J366" s="627"/>
      <c r="K366" s="627"/>
      <c r="L366" s="627"/>
      <c r="M366" s="627"/>
      <c r="N366" s="627"/>
      <c r="O366" s="627"/>
      <c r="P366" s="627"/>
      <c r="Q366" s="627"/>
      <c r="R366" s="627"/>
      <c r="S366" s="627"/>
      <c r="T366" s="627"/>
      <c r="U366" s="627"/>
      <c r="V366" s="627"/>
      <c r="W366" s="627"/>
      <c r="X366" s="627"/>
      <c r="Y366" s="627"/>
    </row>
    <row r="367" spans="1:25" ht="15" customHeight="1">
      <c r="A367" s="627"/>
      <c r="B367" s="627"/>
      <c r="C367" s="627"/>
      <c r="D367" s="627"/>
      <c r="E367" s="627"/>
      <c r="F367" s="627"/>
      <c r="G367" s="627"/>
      <c r="H367" s="627"/>
      <c r="I367" s="627"/>
      <c r="J367" s="627"/>
      <c r="K367" s="627"/>
      <c r="L367" s="627"/>
      <c r="M367" s="627"/>
      <c r="N367" s="627"/>
      <c r="O367" s="627"/>
      <c r="P367" s="627"/>
      <c r="Q367" s="627"/>
      <c r="R367" s="627"/>
      <c r="S367" s="627"/>
      <c r="T367" s="627"/>
      <c r="U367" s="627"/>
      <c r="V367" s="627"/>
      <c r="W367" s="627"/>
      <c r="X367" s="627"/>
      <c r="Y367" s="627"/>
    </row>
    <row r="368" spans="1:25" ht="15" customHeight="1">
      <c r="A368" s="627"/>
      <c r="B368" s="627"/>
      <c r="C368" s="627"/>
      <c r="D368" s="627"/>
      <c r="E368" s="627"/>
      <c r="F368" s="627"/>
      <c r="G368" s="627"/>
      <c r="H368" s="627"/>
      <c r="I368" s="627"/>
      <c r="J368" s="627"/>
      <c r="K368" s="627"/>
      <c r="L368" s="627"/>
      <c r="M368" s="627"/>
      <c r="N368" s="627"/>
      <c r="O368" s="627"/>
      <c r="P368" s="627"/>
      <c r="Q368" s="627"/>
      <c r="R368" s="627"/>
      <c r="S368" s="627"/>
      <c r="T368" s="627"/>
      <c r="U368" s="627"/>
      <c r="V368" s="627"/>
      <c r="W368" s="627"/>
      <c r="X368" s="627"/>
      <c r="Y368" s="627"/>
    </row>
    <row r="369" spans="1:25" ht="15" customHeight="1">
      <c r="A369" s="627"/>
      <c r="B369" s="627"/>
      <c r="C369" s="627"/>
      <c r="D369" s="627"/>
      <c r="E369" s="627"/>
      <c r="F369" s="627"/>
      <c r="G369" s="627"/>
      <c r="H369" s="627"/>
      <c r="I369" s="627"/>
      <c r="J369" s="627"/>
      <c r="K369" s="627"/>
      <c r="L369" s="627"/>
      <c r="M369" s="627"/>
      <c r="N369" s="627"/>
      <c r="O369" s="627"/>
      <c r="P369" s="627"/>
      <c r="Q369" s="627"/>
      <c r="R369" s="627"/>
      <c r="S369" s="627"/>
      <c r="T369" s="627"/>
      <c r="U369" s="627"/>
      <c r="V369" s="627"/>
      <c r="W369" s="627"/>
      <c r="X369" s="627"/>
      <c r="Y369" s="627"/>
    </row>
    <row r="370" spans="1:25" ht="15" customHeight="1">
      <c r="A370" s="627"/>
      <c r="B370" s="627"/>
      <c r="C370" s="627"/>
      <c r="D370" s="627"/>
      <c r="E370" s="627"/>
      <c r="F370" s="627"/>
      <c r="G370" s="627"/>
      <c r="H370" s="627"/>
      <c r="I370" s="627"/>
      <c r="J370" s="627"/>
      <c r="K370" s="627"/>
      <c r="L370" s="627"/>
      <c r="M370" s="627"/>
      <c r="N370" s="627"/>
      <c r="O370" s="627"/>
      <c r="P370" s="627"/>
      <c r="Q370" s="627"/>
      <c r="R370" s="627"/>
      <c r="S370" s="627"/>
      <c r="T370" s="627"/>
      <c r="U370" s="627"/>
      <c r="V370" s="627"/>
      <c r="W370" s="627"/>
      <c r="X370" s="627"/>
      <c r="Y370" s="627"/>
    </row>
    <row r="371" spans="1:25" ht="15" customHeight="1">
      <c r="A371" s="627"/>
      <c r="B371" s="627"/>
      <c r="C371" s="627"/>
      <c r="D371" s="627"/>
      <c r="E371" s="627"/>
      <c r="F371" s="627"/>
      <c r="G371" s="627"/>
      <c r="H371" s="627"/>
      <c r="I371" s="627"/>
      <c r="J371" s="627"/>
      <c r="K371" s="627"/>
      <c r="L371" s="627"/>
      <c r="M371" s="627"/>
      <c r="N371" s="627"/>
      <c r="O371" s="627"/>
      <c r="P371" s="627"/>
      <c r="Q371" s="627"/>
      <c r="R371" s="627"/>
      <c r="S371" s="627"/>
      <c r="T371" s="627"/>
      <c r="U371" s="627"/>
      <c r="V371" s="627"/>
      <c r="W371" s="627"/>
      <c r="X371" s="627"/>
      <c r="Y371" s="627"/>
    </row>
    <row r="372" spans="1:25" ht="15" customHeight="1">
      <c r="A372" s="627"/>
      <c r="B372" s="627"/>
      <c r="C372" s="627"/>
      <c r="D372" s="627"/>
      <c r="E372" s="627"/>
      <c r="F372" s="627"/>
      <c r="G372" s="627"/>
      <c r="H372" s="627"/>
      <c r="I372" s="627"/>
      <c r="J372" s="627"/>
      <c r="K372" s="627"/>
      <c r="L372" s="627"/>
      <c r="M372" s="627"/>
      <c r="N372" s="627"/>
      <c r="O372" s="627"/>
      <c r="P372" s="627"/>
      <c r="Q372" s="627"/>
      <c r="R372" s="627"/>
      <c r="S372" s="627"/>
      <c r="T372" s="627"/>
      <c r="U372" s="627"/>
      <c r="V372" s="627"/>
      <c r="W372" s="627"/>
      <c r="X372" s="627"/>
      <c r="Y372" s="627"/>
    </row>
    <row r="373" spans="1:25" ht="15" customHeight="1">
      <c r="A373" s="627"/>
      <c r="B373" s="627"/>
      <c r="C373" s="627"/>
      <c r="D373" s="627"/>
      <c r="E373" s="627"/>
      <c r="F373" s="627"/>
      <c r="G373" s="627"/>
      <c r="H373" s="627"/>
      <c r="I373" s="627"/>
      <c r="J373" s="627"/>
      <c r="K373" s="627"/>
      <c r="L373" s="627"/>
      <c r="M373" s="627"/>
      <c r="N373" s="627"/>
      <c r="O373" s="627"/>
      <c r="P373" s="627"/>
      <c r="Q373" s="627"/>
      <c r="R373" s="627"/>
      <c r="S373" s="627"/>
      <c r="T373" s="627"/>
      <c r="U373" s="627"/>
      <c r="V373" s="627"/>
      <c r="W373" s="627"/>
      <c r="X373" s="627"/>
      <c r="Y373" s="627"/>
    </row>
    <row r="374" spans="1:25" ht="15" customHeight="1">
      <c r="A374" s="627"/>
      <c r="B374" s="627"/>
      <c r="C374" s="627"/>
      <c r="D374" s="627"/>
      <c r="E374" s="627"/>
      <c r="F374" s="627"/>
      <c r="G374" s="627"/>
      <c r="H374" s="627"/>
      <c r="I374" s="627"/>
      <c r="J374" s="627"/>
      <c r="K374" s="627"/>
      <c r="L374" s="627"/>
      <c r="M374" s="627"/>
      <c r="N374" s="627"/>
      <c r="O374" s="627"/>
      <c r="P374" s="627"/>
      <c r="Q374" s="627"/>
      <c r="R374" s="627"/>
      <c r="S374" s="627"/>
      <c r="T374" s="627"/>
      <c r="U374" s="627"/>
      <c r="V374" s="627"/>
      <c r="W374" s="627"/>
      <c r="X374" s="627"/>
      <c r="Y374" s="627"/>
    </row>
    <row r="375" spans="1:25" ht="15" customHeight="1">
      <c r="A375" s="627"/>
      <c r="B375" s="627"/>
      <c r="C375" s="627"/>
      <c r="D375" s="627"/>
      <c r="E375" s="627"/>
      <c r="F375" s="627"/>
      <c r="G375" s="627"/>
      <c r="H375" s="627"/>
      <c r="I375" s="627"/>
      <c r="J375" s="627"/>
      <c r="K375" s="627"/>
      <c r="L375" s="627"/>
      <c r="M375" s="627"/>
      <c r="N375" s="627"/>
      <c r="O375" s="627"/>
      <c r="P375" s="627"/>
      <c r="Q375" s="627"/>
      <c r="R375" s="627"/>
      <c r="S375" s="627"/>
      <c r="T375" s="627"/>
      <c r="U375" s="627"/>
      <c r="V375" s="627"/>
      <c r="W375" s="627"/>
      <c r="X375" s="627"/>
      <c r="Y375" s="627"/>
    </row>
    <row r="376" spans="1:25" ht="15" customHeight="1">
      <c r="A376" s="627"/>
      <c r="B376" s="627"/>
      <c r="C376" s="627"/>
      <c r="D376" s="627"/>
      <c r="E376" s="627"/>
      <c r="F376" s="627"/>
      <c r="G376" s="627"/>
      <c r="H376" s="627"/>
      <c r="I376" s="627"/>
      <c r="J376" s="627"/>
      <c r="K376" s="627"/>
      <c r="L376" s="627"/>
      <c r="M376" s="627"/>
      <c r="N376" s="627"/>
      <c r="O376" s="627"/>
      <c r="P376" s="627"/>
      <c r="Q376" s="627"/>
      <c r="R376" s="627"/>
      <c r="S376" s="627"/>
      <c r="T376" s="627"/>
      <c r="U376" s="627"/>
      <c r="V376" s="627"/>
      <c r="W376" s="627"/>
      <c r="X376" s="627"/>
      <c r="Y376" s="627"/>
    </row>
    <row r="377" spans="1:25" ht="15" customHeight="1">
      <c r="A377" s="627"/>
      <c r="B377" s="627"/>
      <c r="C377" s="627"/>
      <c r="D377" s="627"/>
      <c r="E377" s="627"/>
      <c r="F377" s="627"/>
      <c r="G377" s="627"/>
      <c r="H377" s="627"/>
      <c r="I377" s="627"/>
      <c r="J377" s="627"/>
      <c r="K377" s="627"/>
      <c r="L377" s="627"/>
      <c r="M377" s="627"/>
      <c r="N377" s="627"/>
      <c r="O377" s="627"/>
      <c r="P377" s="627"/>
      <c r="Q377" s="627"/>
      <c r="R377" s="627"/>
      <c r="S377" s="627"/>
      <c r="T377" s="627"/>
      <c r="U377" s="627"/>
      <c r="V377" s="627"/>
      <c r="W377" s="627"/>
      <c r="X377" s="627"/>
      <c r="Y377" s="627"/>
    </row>
    <row r="378" spans="1:25" ht="15" customHeight="1">
      <c r="A378" s="627"/>
      <c r="B378" s="627"/>
      <c r="C378" s="627"/>
      <c r="D378" s="627"/>
      <c r="E378" s="627"/>
      <c r="F378" s="627"/>
      <c r="G378" s="627"/>
      <c r="H378" s="627"/>
      <c r="I378" s="627"/>
      <c r="J378" s="627"/>
      <c r="K378" s="627"/>
      <c r="L378" s="627"/>
      <c r="M378" s="627"/>
      <c r="N378" s="627"/>
      <c r="O378" s="627"/>
      <c r="P378" s="627"/>
      <c r="Q378" s="627"/>
      <c r="R378" s="627"/>
      <c r="S378" s="627"/>
      <c r="T378" s="627"/>
      <c r="U378" s="627"/>
      <c r="V378" s="627"/>
      <c r="W378" s="627"/>
      <c r="X378" s="627"/>
      <c r="Y378" s="627"/>
    </row>
    <row r="379" spans="1:25" ht="15" customHeight="1">
      <c r="A379" s="627"/>
      <c r="B379" s="627"/>
      <c r="C379" s="627"/>
      <c r="D379" s="627"/>
      <c r="E379" s="627"/>
      <c r="F379" s="627"/>
      <c r="G379" s="627"/>
      <c r="H379" s="627"/>
      <c r="I379" s="627"/>
      <c r="J379" s="627"/>
      <c r="K379" s="627"/>
      <c r="L379" s="627"/>
      <c r="M379" s="627"/>
      <c r="N379" s="627"/>
      <c r="O379" s="627"/>
      <c r="P379" s="627"/>
      <c r="Q379" s="627"/>
      <c r="R379" s="627"/>
      <c r="S379" s="627"/>
      <c r="T379" s="627"/>
      <c r="U379" s="627"/>
      <c r="V379" s="627"/>
      <c r="W379" s="627"/>
      <c r="X379" s="627"/>
      <c r="Y379" s="627"/>
    </row>
    <row r="380" spans="1:25" ht="15" customHeight="1">
      <c r="A380" s="627"/>
      <c r="B380" s="627"/>
      <c r="C380" s="627"/>
      <c r="D380" s="627"/>
      <c r="E380" s="627"/>
      <c r="F380" s="627"/>
      <c r="G380" s="627"/>
      <c r="H380" s="627"/>
      <c r="I380" s="627"/>
      <c r="J380" s="627"/>
      <c r="K380" s="627"/>
      <c r="L380" s="627"/>
      <c r="M380" s="627"/>
      <c r="N380" s="627"/>
      <c r="O380" s="627"/>
      <c r="P380" s="627"/>
      <c r="Q380" s="627"/>
      <c r="R380" s="627"/>
      <c r="S380" s="627"/>
      <c r="T380" s="627"/>
      <c r="U380" s="627"/>
      <c r="V380" s="627"/>
      <c r="W380" s="627"/>
      <c r="X380" s="627"/>
      <c r="Y380" s="627"/>
    </row>
    <row r="381" spans="1:25" ht="15" customHeight="1">
      <c r="A381" s="627"/>
      <c r="B381" s="627"/>
      <c r="C381" s="627"/>
      <c r="D381" s="627"/>
      <c r="E381" s="627"/>
      <c r="F381" s="627"/>
      <c r="G381" s="627"/>
      <c r="H381" s="627"/>
      <c r="I381" s="627"/>
      <c r="J381" s="627"/>
      <c r="K381" s="627"/>
      <c r="L381" s="627"/>
      <c r="M381" s="627"/>
      <c r="N381" s="627"/>
      <c r="O381" s="627"/>
      <c r="P381" s="627"/>
      <c r="Q381" s="627"/>
      <c r="R381" s="627"/>
      <c r="S381" s="627"/>
      <c r="T381" s="627"/>
      <c r="U381" s="627"/>
      <c r="V381" s="627"/>
      <c r="W381" s="627"/>
      <c r="X381" s="627"/>
      <c r="Y381" s="627"/>
    </row>
    <row r="382" spans="1:25" ht="15" customHeight="1">
      <c r="A382" s="627"/>
      <c r="B382" s="627"/>
      <c r="C382" s="627"/>
      <c r="D382" s="627"/>
      <c r="E382" s="627"/>
      <c r="F382" s="627"/>
      <c r="G382" s="627"/>
      <c r="H382" s="627"/>
      <c r="I382" s="627"/>
      <c r="J382" s="627"/>
      <c r="K382" s="627"/>
      <c r="L382" s="627"/>
      <c r="M382" s="627"/>
      <c r="N382" s="627"/>
      <c r="O382" s="627"/>
      <c r="P382" s="627"/>
      <c r="Q382" s="627"/>
      <c r="R382" s="627"/>
      <c r="S382" s="627"/>
      <c r="T382" s="627"/>
      <c r="U382" s="627"/>
      <c r="V382" s="627"/>
      <c r="W382" s="627"/>
      <c r="X382" s="627"/>
      <c r="Y382" s="627"/>
    </row>
    <row r="383" spans="1:25" ht="15" customHeight="1">
      <c r="A383" s="627"/>
      <c r="B383" s="627"/>
      <c r="C383" s="627"/>
      <c r="D383" s="627"/>
      <c r="E383" s="627"/>
      <c r="F383" s="627"/>
      <c r="G383" s="627"/>
      <c r="H383" s="627"/>
      <c r="I383" s="627"/>
      <c r="J383" s="627"/>
      <c r="K383" s="627"/>
      <c r="L383" s="627"/>
      <c r="M383" s="627"/>
      <c r="N383" s="627"/>
      <c r="O383" s="627"/>
      <c r="P383" s="627"/>
      <c r="Q383" s="627"/>
      <c r="R383" s="627"/>
      <c r="S383" s="627"/>
      <c r="T383" s="627"/>
      <c r="U383" s="627"/>
      <c r="V383" s="627"/>
      <c r="W383" s="627"/>
      <c r="X383" s="627"/>
      <c r="Y383" s="627"/>
    </row>
    <row r="384" spans="1:25" ht="15" customHeight="1">
      <c r="A384" s="627"/>
      <c r="B384" s="627"/>
      <c r="C384" s="627"/>
      <c r="D384" s="627"/>
      <c r="E384" s="627"/>
      <c r="F384" s="627"/>
      <c r="G384" s="627"/>
      <c r="H384" s="627"/>
      <c r="I384" s="627"/>
      <c r="J384" s="627"/>
      <c r="K384" s="627"/>
      <c r="L384" s="627"/>
      <c r="M384" s="627"/>
      <c r="N384" s="627"/>
      <c r="O384" s="627"/>
      <c r="P384" s="627"/>
      <c r="Q384" s="627"/>
      <c r="R384" s="627"/>
      <c r="S384" s="627"/>
      <c r="T384" s="627"/>
      <c r="U384" s="627"/>
      <c r="V384" s="627"/>
      <c r="W384" s="627"/>
      <c r="X384" s="627"/>
      <c r="Y384" s="627"/>
    </row>
    <row r="385" spans="1:25" ht="15" customHeight="1">
      <c r="A385" s="627"/>
      <c r="B385" s="627"/>
      <c r="C385" s="627"/>
      <c r="D385" s="627"/>
      <c r="E385" s="627"/>
      <c r="F385" s="627"/>
      <c r="G385" s="627"/>
      <c r="H385" s="627"/>
      <c r="I385" s="627"/>
      <c r="J385" s="627"/>
      <c r="K385" s="627"/>
      <c r="L385" s="627"/>
      <c r="M385" s="627"/>
      <c r="N385" s="627"/>
      <c r="O385" s="627"/>
      <c r="P385" s="627"/>
      <c r="Q385" s="627"/>
      <c r="R385" s="627"/>
      <c r="S385" s="627"/>
      <c r="T385" s="627"/>
      <c r="U385" s="627"/>
      <c r="V385" s="627"/>
      <c r="W385" s="627"/>
      <c r="X385" s="627"/>
      <c r="Y385" s="627"/>
    </row>
    <row r="386" spans="1:25" ht="15" customHeight="1">
      <c r="A386" s="627"/>
      <c r="B386" s="627"/>
      <c r="C386" s="627"/>
      <c r="D386" s="627"/>
      <c r="E386" s="627"/>
      <c r="F386" s="627"/>
      <c r="G386" s="627"/>
      <c r="H386" s="627"/>
      <c r="I386" s="627"/>
      <c r="J386" s="627"/>
      <c r="K386" s="627"/>
      <c r="L386" s="627"/>
      <c r="M386" s="627"/>
      <c r="N386" s="627"/>
      <c r="O386" s="627"/>
      <c r="P386" s="627"/>
      <c r="Q386" s="627"/>
      <c r="R386" s="627"/>
      <c r="S386" s="627"/>
      <c r="T386" s="627"/>
      <c r="U386" s="627"/>
      <c r="V386" s="627"/>
      <c r="W386" s="627"/>
      <c r="X386" s="627"/>
      <c r="Y386" s="627"/>
    </row>
    <row r="387" spans="1:25" ht="15" customHeight="1">
      <c r="A387" s="627"/>
      <c r="B387" s="627"/>
      <c r="C387" s="627"/>
      <c r="D387" s="627"/>
      <c r="E387" s="627"/>
      <c r="F387" s="627"/>
      <c r="G387" s="627"/>
      <c r="H387" s="627"/>
      <c r="I387" s="627"/>
      <c r="J387" s="627"/>
      <c r="K387" s="627"/>
      <c r="L387" s="627"/>
      <c r="M387" s="627"/>
      <c r="N387" s="627"/>
      <c r="O387" s="627"/>
      <c r="P387" s="627"/>
      <c r="Q387" s="627"/>
      <c r="R387" s="627"/>
      <c r="S387" s="627"/>
      <c r="T387" s="627"/>
      <c r="U387" s="627"/>
      <c r="V387" s="627"/>
      <c r="W387" s="627"/>
      <c r="X387" s="627"/>
      <c r="Y387" s="627"/>
    </row>
    <row r="388" spans="1:25" ht="15" customHeight="1">
      <c r="A388" s="627"/>
      <c r="B388" s="627"/>
      <c r="C388" s="627"/>
      <c r="D388" s="627"/>
      <c r="E388" s="627"/>
      <c r="F388" s="627"/>
      <c r="G388" s="627"/>
      <c r="H388" s="627"/>
      <c r="I388" s="627"/>
      <c r="J388" s="627"/>
      <c r="K388" s="627"/>
      <c r="L388" s="627"/>
      <c r="M388" s="627"/>
      <c r="N388" s="627"/>
      <c r="O388" s="627"/>
      <c r="P388" s="627"/>
      <c r="Q388" s="627"/>
      <c r="R388" s="627"/>
      <c r="S388" s="627"/>
      <c r="T388" s="627"/>
      <c r="U388" s="627"/>
      <c r="V388" s="627"/>
      <c r="W388" s="627"/>
      <c r="X388" s="627"/>
      <c r="Y388" s="627"/>
    </row>
    <row r="389" spans="1:25" ht="15" customHeight="1">
      <c r="A389" s="627"/>
      <c r="B389" s="627"/>
      <c r="C389" s="627"/>
      <c r="D389" s="627"/>
      <c r="E389" s="627"/>
      <c r="F389" s="627"/>
      <c r="G389" s="627"/>
      <c r="H389" s="627"/>
      <c r="I389" s="627"/>
      <c r="J389" s="627"/>
      <c r="K389" s="627"/>
      <c r="L389" s="627"/>
      <c r="M389" s="627"/>
      <c r="N389" s="627"/>
      <c r="O389" s="627"/>
      <c r="P389" s="627"/>
      <c r="Q389" s="627"/>
      <c r="R389" s="627"/>
      <c r="S389" s="627"/>
      <c r="T389" s="627"/>
      <c r="U389" s="627"/>
      <c r="V389" s="627"/>
      <c r="W389" s="627"/>
      <c r="X389" s="627"/>
      <c r="Y389" s="627"/>
    </row>
    <row r="390" spans="1:25" ht="15" customHeight="1">
      <c r="A390" s="627"/>
      <c r="B390" s="627"/>
      <c r="C390" s="627"/>
      <c r="D390" s="627"/>
      <c r="E390" s="627"/>
      <c r="F390" s="627"/>
      <c r="G390" s="627"/>
      <c r="H390" s="627"/>
      <c r="I390" s="627"/>
      <c r="J390" s="627"/>
      <c r="K390" s="627"/>
      <c r="L390" s="627"/>
      <c r="M390" s="627"/>
      <c r="N390" s="627"/>
      <c r="O390" s="627"/>
      <c r="P390" s="627"/>
      <c r="Q390" s="627"/>
      <c r="R390" s="627"/>
      <c r="S390" s="627"/>
      <c r="T390" s="627"/>
      <c r="U390" s="627"/>
      <c r="V390" s="627"/>
      <c r="W390" s="627"/>
      <c r="X390" s="627"/>
      <c r="Y390" s="627"/>
    </row>
    <row r="391" spans="1:25" ht="15" customHeight="1">
      <c r="A391" s="627"/>
      <c r="B391" s="627"/>
      <c r="C391" s="627"/>
      <c r="D391" s="627"/>
      <c r="E391" s="627"/>
      <c r="F391" s="627"/>
      <c r="G391" s="627"/>
      <c r="H391" s="627"/>
      <c r="I391" s="627"/>
      <c r="J391" s="627"/>
      <c r="K391" s="627"/>
      <c r="L391" s="627"/>
      <c r="M391" s="627"/>
      <c r="N391" s="627"/>
      <c r="O391" s="627"/>
      <c r="P391" s="627"/>
      <c r="Q391" s="627"/>
      <c r="R391" s="627"/>
      <c r="S391" s="627"/>
      <c r="T391" s="627"/>
      <c r="U391" s="627"/>
      <c r="V391" s="627"/>
      <c r="W391" s="627"/>
      <c r="X391" s="627"/>
      <c r="Y391" s="627"/>
    </row>
    <row r="392" spans="1:25" ht="15" customHeight="1">
      <c r="A392" s="627"/>
      <c r="B392" s="627"/>
      <c r="C392" s="627"/>
      <c r="D392" s="627"/>
      <c r="E392" s="627"/>
      <c r="F392" s="627"/>
      <c r="G392" s="627"/>
      <c r="H392" s="627"/>
      <c r="I392" s="627"/>
      <c r="J392" s="627"/>
      <c r="K392" s="627"/>
      <c r="L392" s="627"/>
      <c r="M392" s="627"/>
      <c r="N392" s="627"/>
      <c r="O392" s="627"/>
      <c r="P392" s="627"/>
      <c r="Q392" s="627"/>
      <c r="R392" s="627"/>
      <c r="S392" s="627"/>
      <c r="T392" s="627"/>
      <c r="U392" s="627"/>
      <c r="V392" s="627"/>
      <c r="W392" s="627"/>
      <c r="X392" s="627"/>
      <c r="Y392" s="627"/>
    </row>
    <row r="393" spans="1:25" ht="15" customHeight="1">
      <c r="A393" s="627"/>
      <c r="B393" s="627"/>
      <c r="C393" s="627"/>
      <c r="D393" s="627"/>
      <c r="E393" s="627"/>
      <c r="F393" s="627"/>
      <c r="G393" s="627"/>
      <c r="H393" s="627"/>
      <c r="I393" s="627"/>
      <c r="J393" s="627"/>
      <c r="K393" s="627"/>
      <c r="L393" s="627"/>
      <c r="M393" s="627"/>
      <c r="N393" s="627"/>
      <c r="O393" s="627"/>
      <c r="P393" s="627"/>
      <c r="Q393" s="627"/>
      <c r="R393" s="627"/>
      <c r="S393" s="627"/>
      <c r="T393" s="627"/>
      <c r="U393" s="627"/>
      <c r="V393" s="627"/>
      <c r="W393" s="627"/>
      <c r="X393" s="627"/>
      <c r="Y393" s="627"/>
    </row>
    <row r="394" spans="1:25" ht="15" customHeight="1">
      <c r="A394" s="627"/>
      <c r="B394" s="627"/>
      <c r="C394" s="627"/>
      <c r="D394" s="627"/>
      <c r="E394" s="627"/>
      <c r="F394" s="627"/>
      <c r="G394" s="627"/>
      <c r="H394" s="627"/>
      <c r="I394" s="627"/>
      <c r="J394" s="627"/>
      <c r="K394" s="627"/>
      <c r="L394" s="627"/>
      <c r="M394" s="627"/>
      <c r="N394" s="627"/>
      <c r="O394" s="627"/>
      <c r="P394" s="627"/>
      <c r="Q394" s="627"/>
      <c r="R394" s="627"/>
      <c r="S394" s="627"/>
      <c r="T394" s="627"/>
      <c r="U394" s="627"/>
      <c r="V394" s="627"/>
      <c r="W394" s="627"/>
      <c r="X394" s="627"/>
      <c r="Y394" s="627"/>
    </row>
    <row r="395" spans="1:25" ht="15" customHeight="1">
      <c r="A395" s="627"/>
      <c r="B395" s="627"/>
      <c r="C395" s="627"/>
      <c r="D395" s="627"/>
      <c r="E395" s="627"/>
      <c r="F395" s="627"/>
      <c r="G395" s="627"/>
      <c r="H395" s="627"/>
      <c r="I395" s="627"/>
      <c r="J395" s="627"/>
      <c r="K395" s="627"/>
      <c r="L395" s="627"/>
      <c r="M395" s="627"/>
      <c r="N395" s="627"/>
      <c r="O395" s="627"/>
      <c r="P395" s="627"/>
      <c r="Q395" s="627"/>
      <c r="R395" s="627"/>
      <c r="S395" s="627"/>
      <c r="T395" s="627"/>
      <c r="U395" s="627"/>
      <c r="V395" s="627"/>
      <c r="W395" s="627"/>
      <c r="X395" s="627"/>
      <c r="Y395" s="627"/>
    </row>
    <row r="396" spans="1:25" ht="15" customHeight="1">
      <c r="A396" s="627"/>
      <c r="B396" s="627"/>
      <c r="C396" s="627"/>
      <c r="D396" s="627"/>
      <c r="E396" s="627"/>
      <c r="F396" s="627"/>
      <c r="G396" s="627"/>
      <c r="H396" s="627"/>
      <c r="I396" s="627"/>
      <c r="J396" s="627"/>
      <c r="K396" s="627"/>
      <c r="L396" s="627"/>
      <c r="M396" s="627"/>
      <c r="N396" s="627"/>
      <c r="O396" s="627"/>
      <c r="P396" s="627"/>
      <c r="Q396" s="627"/>
      <c r="R396" s="627"/>
      <c r="S396" s="627"/>
      <c r="T396" s="627"/>
      <c r="U396" s="627"/>
      <c r="V396" s="627"/>
      <c r="W396" s="627"/>
      <c r="X396" s="627"/>
      <c r="Y396" s="627"/>
    </row>
    <row r="397" spans="1:25" ht="15" customHeight="1">
      <c r="A397" s="627"/>
      <c r="B397" s="627"/>
      <c r="C397" s="627"/>
      <c r="D397" s="627"/>
      <c r="E397" s="627"/>
      <c r="F397" s="627"/>
      <c r="G397" s="627"/>
      <c r="H397" s="627"/>
      <c r="I397" s="627"/>
      <c r="J397" s="627"/>
      <c r="K397" s="627"/>
      <c r="L397" s="627"/>
      <c r="M397" s="627"/>
      <c r="N397" s="627"/>
      <c r="O397" s="627"/>
      <c r="P397" s="627"/>
      <c r="Q397" s="627"/>
      <c r="R397" s="627"/>
      <c r="S397" s="627"/>
      <c r="T397" s="627"/>
      <c r="U397" s="627"/>
      <c r="V397" s="627"/>
      <c r="W397" s="627"/>
      <c r="X397" s="627"/>
      <c r="Y397" s="627"/>
    </row>
    <row r="398" spans="1:25" ht="15" customHeight="1">
      <c r="A398" s="627"/>
      <c r="B398" s="627"/>
      <c r="C398" s="627"/>
      <c r="D398" s="627"/>
      <c r="E398" s="627"/>
      <c r="F398" s="627"/>
      <c r="G398" s="627"/>
      <c r="H398" s="627"/>
      <c r="I398" s="627"/>
      <c r="J398" s="627"/>
      <c r="K398" s="627"/>
      <c r="L398" s="627"/>
      <c r="M398" s="627"/>
      <c r="N398" s="627"/>
      <c r="O398" s="627"/>
      <c r="P398" s="627"/>
      <c r="Q398" s="627"/>
      <c r="R398" s="627"/>
      <c r="S398" s="627"/>
      <c r="T398" s="627"/>
      <c r="U398" s="627"/>
      <c r="V398" s="627"/>
      <c r="W398" s="627"/>
      <c r="X398" s="627"/>
      <c r="Y398" s="627"/>
    </row>
    <row r="399" spans="1:25" ht="15" customHeight="1">
      <c r="A399" s="627"/>
      <c r="B399" s="627"/>
      <c r="C399" s="627"/>
      <c r="D399" s="627"/>
      <c r="E399" s="627"/>
      <c r="F399" s="627"/>
      <c r="G399" s="627"/>
      <c r="H399" s="627"/>
      <c r="I399" s="627"/>
      <c r="J399" s="627"/>
      <c r="K399" s="627"/>
      <c r="L399" s="627"/>
      <c r="M399" s="627"/>
      <c r="N399" s="627"/>
      <c r="O399" s="627"/>
      <c r="P399" s="627"/>
      <c r="Q399" s="627"/>
      <c r="R399" s="627"/>
      <c r="S399" s="627"/>
      <c r="T399" s="627"/>
      <c r="U399" s="627"/>
      <c r="V399" s="627"/>
      <c r="W399" s="627"/>
      <c r="X399" s="627"/>
      <c r="Y399" s="627"/>
    </row>
    <row r="400" spans="1:25" ht="15" customHeight="1">
      <c r="A400" s="627"/>
      <c r="B400" s="627"/>
      <c r="C400" s="627"/>
      <c r="D400" s="627"/>
      <c r="E400" s="627"/>
      <c r="F400" s="627"/>
      <c r="G400" s="627"/>
      <c r="H400" s="627"/>
      <c r="I400" s="627"/>
      <c r="J400" s="627"/>
      <c r="K400" s="627"/>
      <c r="L400" s="627"/>
      <c r="M400" s="627"/>
      <c r="N400" s="627"/>
      <c r="O400" s="627"/>
      <c r="P400" s="627"/>
      <c r="Q400" s="627"/>
      <c r="R400" s="627"/>
      <c r="S400" s="627"/>
      <c r="T400" s="627"/>
      <c r="U400" s="627"/>
      <c r="V400" s="627"/>
      <c r="W400" s="627"/>
      <c r="X400" s="627"/>
      <c r="Y400" s="627"/>
    </row>
    <row r="401" spans="1:25" ht="15" customHeight="1">
      <c r="A401" s="627"/>
      <c r="B401" s="627"/>
      <c r="C401" s="627"/>
      <c r="D401" s="627"/>
      <c r="E401" s="627"/>
      <c r="F401" s="627"/>
      <c r="G401" s="627"/>
      <c r="H401" s="627"/>
      <c r="I401" s="627"/>
      <c r="J401" s="627"/>
      <c r="K401" s="627"/>
      <c r="L401" s="627"/>
      <c r="M401" s="627"/>
      <c r="N401" s="627"/>
      <c r="O401" s="627"/>
      <c r="P401" s="627"/>
      <c r="Q401" s="627"/>
      <c r="R401" s="627"/>
      <c r="S401" s="627"/>
      <c r="T401" s="627"/>
      <c r="U401" s="627"/>
      <c r="V401" s="627"/>
      <c r="W401" s="627"/>
      <c r="X401" s="627"/>
      <c r="Y401" s="627"/>
    </row>
    <row r="402" spans="1:25" ht="15" customHeight="1">
      <c r="A402" s="627"/>
      <c r="B402" s="627"/>
      <c r="C402" s="627"/>
      <c r="D402" s="627"/>
      <c r="E402" s="627"/>
      <c r="F402" s="627"/>
      <c r="G402" s="627"/>
      <c r="H402" s="627"/>
      <c r="I402" s="627"/>
      <c r="J402" s="627"/>
      <c r="K402" s="627"/>
      <c r="L402" s="627"/>
      <c r="M402" s="627"/>
      <c r="N402" s="627"/>
      <c r="O402" s="627"/>
      <c r="P402" s="627"/>
      <c r="Q402" s="627"/>
      <c r="R402" s="627"/>
      <c r="S402" s="627"/>
      <c r="T402" s="627"/>
      <c r="U402" s="627"/>
      <c r="V402" s="627"/>
      <c r="W402" s="627"/>
      <c r="X402" s="627"/>
      <c r="Y402" s="627"/>
    </row>
    <row r="403" spans="1:25" ht="15" customHeight="1">
      <c r="A403" s="627"/>
      <c r="B403" s="627"/>
      <c r="C403" s="627"/>
      <c r="D403" s="627"/>
      <c r="E403" s="627"/>
      <c r="F403" s="627"/>
      <c r="G403" s="627"/>
      <c r="H403" s="627"/>
      <c r="I403" s="627"/>
      <c r="J403" s="627"/>
      <c r="K403" s="627"/>
      <c r="L403" s="627"/>
      <c r="M403" s="627"/>
      <c r="N403" s="627"/>
      <c r="O403" s="627"/>
      <c r="P403" s="627"/>
      <c r="Q403" s="627"/>
      <c r="R403" s="627"/>
      <c r="S403" s="627"/>
      <c r="T403" s="627"/>
      <c r="U403" s="627"/>
      <c r="V403" s="627"/>
      <c r="W403" s="627"/>
      <c r="X403" s="627"/>
      <c r="Y403" s="627"/>
    </row>
    <row r="404" spans="1:25" ht="15" customHeight="1">
      <c r="A404" s="627"/>
      <c r="B404" s="627"/>
      <c r="C404" s="627"/>
      <c r="D404" s="627"/>
      <c r="E404" s="627"/>
      <c r="F404" s="627"/>
      <c r="G404" s="627"/>
      <c r="H404" s="627"/>
      <c r="I404" s="627"/>
      <c r="J404" s="627"/>
      <c r="K404" s="627"/>
      <c r="L404" s="627"/>
      <c r="M404" s="627"/>
      <c r="N404" s="627"/>
      <c r="O404" s="627"/>
      <c r="P404" s="627"/>
      <c r="Q404" s="627"/>
      <c r="R404" s="627"/>
      <c r="S404" s="627"/>
      <c r="T404" s="627"/>
      <c r="U404" s="627"/>
      <c r="V404" s="627"/>
      <c r="W404" s="627"/>
      <c r="X404" s="627"/>
      <c r="Y404" s="627"/>
    </row>
    <row r="405" spans="1:25" ht="15" customHeight="1">
      <c r="A405" s="627"/>
      <c r="B405" s="627"/>
      <c r="C405" s="627"/>
      <c r="D405" s="627"/>
      <c r="E405" s="627"/>
      <c r="F405" s="627"/>
      <c r="G405" s="627"/>
      <c r="H405" s="627"/>
      <c r="I405" s="627"/>
      <c r="J405" s="627"/>
      <c r="K405" s="627"/>
      <c r="L405" s="627"/>
      <c r="M405" s="627"/>
      <c r="N405" s="627"/>
      <c r="O405" s="627"/>
      <c r="P405" s="627"/>
      <c r="Q405" s="627"/>
      <c r="R405" s="627"/>
      <c r="S405" s="627"/>
      <c r="T405" s="627"/>
      <c r="U405" s="627"/>
      <c r="V405" s="627"/>
      <c r="W405" s="627"/>
      <c r="X405" s="627"/>
      <c r="Y405" s="627"/>
    </row>
    <row r="406" spans="1:25" ht="15" customHeight="1">
      <c r="A406" s="627"/>
      <c r="B406" s="627"/>
      <c r="C406" s="627"/>
      <c r="D406" s="627"/>
      <c r="E406" s="627"/>
      <c r="F406" s="627"/>
      <c r="G406" s="627"/>
      <c r="H406" s="627"/>
      <c r="I406" s="627"/>
      <c r="J406" s="627"/>
      <c r="K406" s="627"/>
      <c r="L406" s="627"/>
      <c r="M406" s="627"/>
      <c r="N406" s="627"/>
      <c r="O406" s="627"/>
      <c r="P406" s="627"/>
      <c r="Q406" s="627"/>
      <c r="R406" s="627"/>
      <c r="S406" s="627"/>
      <c r="T406" s="627"/>
      <c r="U406" s="627"/>
      <c r="V406" s="627"/>
      <c r="W406" s="627"/>
      <c r="X406" s="627"/>
      <c r="Y406" s="627"/>
    </row>
    <row r="407" spans="1:25" ht="15" customHeight="1">
      <c r="A407" s="627"/>
      <c r="B407" s="627"/>
      <c r="C407" s="627"/>
      <c r="D407" s="627"/>
      <c r="E407" s="627"/>
      <c r="F407" s="627"/>
      <c r="G407" s="627"/>
      <c r="H407" s="627"/>
      <c r="I407" s="627"/>
      <c r="J407" s="627"/>
      <c r="K407" s="627"/>
      <c r="L407" s="627"/>
      <c r="M407" s="627"/>
      <c r="N407" s="627"/>
      <c r="O407" s="627"/>
      <c r="P407" s="627"/>
      <c r="Q407" s="627"/>
      <c r="R407" s="627"/>
      <c r="S407" s="627"/>
      <c r="T407" s="627"/>
      <c r="U407" s="627"/>
      <c r="V407" s="627"/>
      <c r="W407" s="627"/>
      <c r="X407" s="627"/>
      <c r="Y407" s="627"/>
    </row>
    <row r="408" spans="1:25" ht="15" customHeight="1">
      <c r="A408" s="627"/>
      <c r="B408" s="627"/>
      <c r="C408" s="627"/>
      <c r="D408" s="627"/>
      <c r="E408" s="627"/>
      <c r="F408" s="627"/>
      <c r="G408" s="627"/>
      <c r="H408" s="627"/>
      <c r="I408" s="627"/>
      <c r="J408" s="627"/>
      <c r="K408" s="627"/>
      <c r="L408" s="627"/>
      <c r="M408" s="627"/>
      <c r="N408" s="627"/>
      <c r="O408" s="627"/>
      <c r="P408" s="627"/>
      <c r="Q408" s="627"/>
      <c r="R408" s="627"/>
      <c r="S408" s="627"/>
      <c r="T408" s="627"/>
      <c r="U408" s="627"/>
      <c r="V408" s="627"/>
      <c r="W408" s="627"/>
      <c r="X408" s="627"/>
      <c r="Y408" s="627"/>
    </row>
    <row r="409" spans="1:25" ht="15" customHeight="1">
      <c r="A409" s="627"/>
      <c r="B409" s="627"/>
      <c r="C409" s="627"/>
      <c r="D409" s="627"/>
      <c r="E409" s="627"/>
      <c r="F409" s="627"/>
      <c r="G409" s="627"/>
      <c r="H409" s="627"/>
      <c r="I409" s="627"/>
      <c r="J409" s="627"/>
      <c r="K409" s="627"/>
      <c r="L409" s="627"/>
      <c r="M409" s="627"/>
      <c r="N409" s="627"/>
      <c r="O409" s="627"/>
      <c r="P409" s="627"/>
      <c r="Q409" s="627"/>
      <c r="R409" s="627"/>
      <c r="S409" s="627"/>
      <c r="T409" s="627"/>
      <c r="U409" s="627"/>
      <c r="V409" s="627"/>
      <c r="W409" s="627"/>
      <c r="X409" s="627"/>
      <c r="Y409" s="627"/>
    </row>
    <row r="410" spans="1:25" ht="15" customHeight="1">
      <c r="A410" s="627"/>
      <c r="B410" s="627"/>
      <c r="C410" s="627"/>
      <c r="D410" s="627"/>
      <c r="E410" s="627"/>
      <c r="F410" s="627"/>
      <c r="G410" s="627"/>
      <c r="H410" s="627"/>
      <c r="I410" s="627"/>
      <c r="J410" s="627"/>
      <c r="K410" s="627"/>
      <c r="L410" s="627"/>
      <c r="M410" s="627"/>
      <c r="N410" s="627"/>
      <c r="O410" s="627"/>
      <c r="P410" s="627"/>
      <c r="Q410" s="627"/>
      <c r="R410" s="627"/>
      <c r="S410" s="627"/>
      <c r="T410" s="627"/>
      <c r="U410" s="627"/>
      <c r="V410" s="627"/>
      <c r="W410" s="627"/>
      <c r="X410" s="627"/>
      <c r="Y410" s="627"/>
    </row>
    <row r="411" spans="1:25" ht="15" customHeight="1">
      <c r="A411" s="627"/>
      <c r="B411" s="627"/>
      <c r="C411" s="627"/>
      <c r="D411" s="627"/>
      <c r="E411" s="627"/>
      <c r="F411" s="627"/>
      <c r="G411" s="627"/>
      <c r="H411" s="627"/>
      <c r="I411" s="627"/>
      <c r="J411" s="627"/>
      <c r="K411" s="627"/>
      <c r="L411" s="627"/>
      <c r="M411" s="627"/>
      <c r="N411" s="627"/>
      <c r="O411" s="627"/>
      <c r="P411" s="627"/>
      <c r="Q411" s="627"/>
      <c r="R411" s="627"/>
      <c r="S411" s="627"/>
      <c r="T411" s="627"/>
      <c r="U411" s="627"/>
      <c r="V411" s="627"/>
      <c r="W411" s="627"/>
      <c r="X411" s="627"/>
      <c r="Y411" s="627"/>
    </row>
    <row r="412" spans="1:25" ht="15" customHeight="1">
      <c r="A412" s="627"/>
      <c r="B412" s="627"/>
      <c r="C412" s="627"/>
      <c r="D412" s="627"/>
      <c r="E412" s="627"/>
      <c r="F412" s="627"/>
      <c r="G412" s="627"/>
      <c r="H412" s="627"/>
      <c r="I412" s="627"/>
      <c r="J412" s="627"/>
      <c r="K412" s="627"/>
      <c r="L412" s="627"/>
      <c r="M412" s="627"/>
      <c r="N412" s="627"/>
      <c r="O412" s="627"/>
      <c r="P412" s="627"/>
      <c r="Q412" s="627"/>
      <c r="R412" s="627"/>
      <c r="S412" s="627"/>
      <c r="T412" s="627"/>
      <c r="U412" s="627"/>
      <c r="V412" s="627"/>
      <c r="W412" s="627"/>
      <c r="X412" s="627"/>
      <c r="Y412" s="627"/>
    </row>
    <row r="413" spans="1:25" ht="15" customHeight="1">
      <c r="A413" s="627"/>
      <c r="B413" s="627"/>
      <c r="C413" s="627"/>
      <c r="D413" s="627"/>
      <c r="E413" s="627"/>
      <c r="F413" s="627"/>
      <c r="G413" s="627"/>
      <c r="H413" s="627"/>
      <c r="I413" s="627"/>
      <c r="J413" s="627"/>
      <c r="K413" s="627"/>
      <c r="L413" s="627"/>
      <c r="M413" s="627"/>
      <c r="N413" s="627"/>
      <c r="O413" s="627"/>
      <c r="P413" s="627"/>
      <c r="Q413" s="627"/>
      <c r="R413" s="627"/>
      <c r="S413" s="627"/>
      <c r="T413" s="627"/>
      <c r="U413" s="627"/>
      <c r="V413" s="627"/>
      <c r="W413" s="627"/>
      <c r="X413" s="627"/>
      <c r="Y413" s="627"/>
    </row>
    <row r="414" spans="1:25" ht="15" customHeight="1">
      <c r="A414" s="627"/>
      <c r="B414" s="627"/>
      <c r="C414" s="627"/>
      <c r="D414" s="627"/>
      <c r="E414" s="627"/>
      <c r="F414" s="627"/>
      <c r="G414" s="627"/>
      <c r="H414" s="627"/>
      <c r="I414" s="627"/>
      <c r="J414" s="627"/>
      <c r="K414" s="627"/>
      <c r="L414" s="627"/>
      <c r="M414" s="627"/>
      <c r="N414" s="627"/>
      <c r="O414" s="627"/>
      <c r="P414" s="627"/>
      <c r="Q414" s="627"/>
      <c r="R414" s="627"/>
      <c r="S414" s="627"/>
      <c r="T414" s="627"/>
      <c r="U414" s="627"/>
      <c r="V414" s="627"/>
      <c r="W414" s="627"/>
      <c r="X414" s="627"/>
      <c r="Y414" s="627"/>
    </row>
    <row r="415" spans="1:25" ht="15" customHeight="1">
      <c r="A415" s="627"/>
      <c r="B415" s="627"/>
      <c r="C415" s="627"/>
      <c r="D415" s="627"/>
      <c r="E415" s="627"/>
      <c r="F415" s="627"/>
      <c r="G415" s="627"/>
      <c r="H415" s="627"/>
      <c r="I415" s="627"/>
      <c r="J415" s="627"/>
      <c r="K415" s="627"/>
      <c r="L415" s="627"/>
      <c r="M415" s="627"/>
      <c r="N415" s="627"/>
      <c r="O415" s="627"/>
      <c r="P415" s="627"/>
      <c r="Q415" s="627"/>
      <c r="R415" s="627"/>
      <c r="S415" s="627"/>
      <c r="T415" s="627"/>
      <c r="U415" s="627"/>
      <c r="V415" s="627"/>
      <c r="W415" s="627"/>
      <c r="X415" s="627"/>
      <c r="Y415" s="627"/>
    </row>
    <row r="416" spans="1:25" ht="15" customHeight="1">
      <c r="A416" s="627"/>
      <c r="B416" s="627"/>
      <c r="C416" s="627"/>
      <c r="D416" s="627"/>
      <c r="E416" s="627"/>
      <c r="F416" s="627"/>
      <c r="G416" s="627"/>
      <c r="H416" s="627"/>
      <c r="I416" s="627"/>
      <c r="J416" s="627"/>
      <c r="K416" s="627"/>
      <c r="L416" s="627"/>
      <c r="M416" s="627"/>
      <c r="N416" s="627"/>
      <c r="O416" s="627"/>
      <c r="P416" s="627"/>
      <c r="Q416" s="627"/>
      <c r="R416" s="627"/>
      <c r="S416" s="627"/>
      <c r="T416" s="627"/>
      <c r="U416" s="627"/>
      <c r="V416" s="627"/>
      <c r="W416" s="627"/>
      <c r="X416" s="627"/>
      <c r="Y416" s="627"/>
    </row>
    <row r="417" spans="1:25" ht="15" customHeight="1">
      <c r="A417" s="627"/>
      <c r="B417" s="627"/>
      <c r="C417" s="627"/>
      <c r="D417" s="627"/>
      <c r="E417" s="627"/>
      <c r="F417" s="627"/>
      <c r="G417" s="627"/>
      <c r="H417" s="627"/>
      <c r="I417" s="627"/>
      <c r="J417" s="627"/>
      <c r="K417" s="627"/>
      <c r="L417" s="627"/>
      <c r="M417" s="627"/>
      <c r="N417" s="627"/>
      <c r="O417" s="627"/>
      <c r="P417" s="627"/>
      <c r="Q417" s="627"/>
      <c r="R417" s="627"/>
      <c r="S417" s="627"/>
      <c r="T417" s="627"/>
      <c r="U417" s="627"/>
      <c r="V417" s="627"/>
      <c r="W417" s="627"/>
      <c r="X417" s="627"/>
      <c r="Y417" s="627"/>
    </row>
    <row r="418" spans="1:25" ht="15" customHeight="1">
      <c r="A418" s="627"/>
      <c r="B418" s="627"/>
      <c r="C418" s="627"/>
      <c r="D418" s="627"/>
      <c r="E418" s="627"/>
      <c r="F418" s="627"/>
      <c r="G418" s="627"/>
      <c r="H418" s="627"/>
      <c r="I418" s="627"/>
      <c r="J418" s="627"/>
      <c r="K418" s="627"/>
      <c r="L418" s="627"/>
      <c r="M418" s="627"/>
      <c r="N418" s="627"/>
      <c r="O418" s="627"/>
      <c r="P418" s="627"/>
      <c r="Q418" s="627"/>
      <c r="R418" s="627"/>
      <c r="S418" s="627"/>
      <c r="T418" s="627"/>
      <c r="U418" s="627"/>
      <c r="V418" s="627"/>
      <c r="W418" s="627"/>
      <c r="X418" s="627"/>
      <c r="Y418" s="627"/>
    </row>
    <row r="419" spans="1:25" ht="15" customHeight="1">
      <c r="A419" s="627"/>
      <c r="B419" s="627"/>
      <c r="C419" s="627"/>
      <c r="D419" s="627"/>
      <c r="E419" s="627"/>
      <c r="F419" s="627"/>
      <c r="G419" s="627"/>
      <c r="H419" s="627"/>
      <c r="I419" s="627"/>
      <c r="J419" s="627"/>
      <c r="K419" s="627"/>
      <c r="L419" s="627"/>
      <c r="M419" s="627"/>
      <c r="N419" s="627"/>
      <c r="O419" s="627"/>
      <c r="P419" s="627"/>
      <c r="Q419" s="627"/>
      <c r="R419" s="627"/>
      <c r="S419" s="627"/>
      <c r="T419" s="627"/>
      <c r="U419" s="627"/>
      <c r="V419" s="627"/>
      <c r="W419" s="627"/>
      <c r="X419" s="627"/>
      <c r="Y419" s="627"/>
    </row>
    <row r="420" spans="1:25" ht="15" customHeight="1">
      <c r="A420" s="627"/>
      <c r="B420" s="627"/>
      <c r="C420" s="627"/>
      <c r="D420" s="627"/>
      <c r="E420" s="627"/>
      <c r="F420" s="627"/>
      <c r="G420" s="627"/>
      <c r="H420" s="627"/>
      <c r="I420" s="627"/>
      <c r="J420" s="627"/>
      <c r="K420" s="627"/>
      <c r="L420" s="627"/>
      <c r="M420" s="627"/>
      <c r="N420" s="627"/>
      <c r="O420" s="627"/>
      <c r="P420" s="627"/>
      <c r="Q420" s="627"/>
      <c r="R420" s="627"/>
      <c r="S420" s="627"/>
      <c r="T420" s="627"/>
      <c r="U420" s="627"/>
      <c r="V420" s="627"/>
      <c r="W420" s="627"/>
      <c r="X420" s="627"/>
      <c r="Y420" s="627"/>
    </row>
    <row r="421" spans="1:25" ht="15" customHeight="1">
      <c r="A421" s="627"/>
      <c r="B421" s="627"/>
      <c r="C421" s="627"/>
      <c r="D421" s="627"/>
      <c r="E421" s="627"/>
      <c r="F421" s="627"/>
      <c r="G421" s="627"/>
      <c r="H421" s="627"/>
      <c r="I421" s="627"/>
      <c r="J421" s="627"/>
      <c r="K421" s="627"/>
      <c r="L421" s="627"/>
      <c r="M421" s="627"/>
      <c r="N421" s="627"/>
      <c r="O421" s="627"/>
      <c r="P421" s="627"/>
      <c r="Q421" s="627"/>
      <c r="R421" s="627"/>
      <c r="S421" s="627"/>
      <c r="T421" s="627"/>
      <c r="U421" s="627"/>
      <c r="V421" s="627"/>
      <c r="W421" s="627"/>
      <c r="X421" s="627"/>
      <c r="Y421" s="627"/>
    </row>
    <row r="422" spans="1:25" ht="15" customHeight="1">
      <c r="A422" s="627"/>
      <c r="B422" s="627"/>
      <c r="C422" s="627"/>
      <c r="D422" s="627"/>
      <c r="E422" s="627"/>
      <c r="F422" s="627"/>
      <c r="G422" s="627"/>
      <c r="H422" s="627"/>
      <c r="I422" s="627"/>
      <c r="J422" s="627"/>
      <c r="K422" s="627"/>
      <c r="L422" s="627"/>
      <c r="M422" s="627"/>
      <c r="N422" s="627"/>
      <c r="O422" s="627"/>
      <c r="P422" s="627"/>
      <c r="Q422" s="627"/>
      <c r="R422" s="627"/>
      <c r="S422" s="627"/>
      <c r="T422" s="627"/>
      <c r="U422" s="627"/>
      <c r="V422" s="627"/>
      <c r="W422" s="627"/>
      <c r="X422" s="627"/>
      <c r="Y422" s="627"/>
    </row>
    <row r="423" spans="1:25" ht="15" customHeight="1">
      <c r="A423" s="627"/>
      <c r="B423" s="627"/>
      <c r="C423" s="627"/>
      <c r="D423" s="627"/>
      <c r="E423" s="627"/>
      <c r="F423" s="627"/>
      <c r="G423" s="627"/>
      <c r="H423" s="627"/>
      <c r="I423" s="627"/>
      <c r="J423" s="627"/>
      <c r="K423" s="627"/>
      <c r="L423" s="627"/>
      <c r="M423" s="627"/>
      <c r="N423" s="627"/>
      <c r="O423" s="627"/>
      <c r="P423" s="627"/>
      <c r="Q423" s="627"/>
      <c r="R423" s="627"/>
      <c r="S423" s="627"/>
      <c r="T423" s="627"/>
      <c r="U423" s="627"/>
      <c r="V423" s="627"/>
      <c r="W423" s="627"/>
      <c r="X423" s="627"/>
      <c r="Y423" s="627"/>
    </row>
    <row r="424" spans="1:25" ht="15" customHeight="1">
      <c r="A424" s="627"/>
      <c r="B424" s="627"/>
      <c r="C424" s="627"/>
      <c r="D424" s="627"/>
      <c r="E424" s="627"/>
      <c r="F424" s="627"/>
      <c r="G424" s="627"/>
      <c r="H424" s="627"/>
      <c r="I424" s="627"/>
      <c r="J424" s="627"/>
      <c r="K424" s="627"/>
      <c r="L424" s="627"/>
      <c r="M424" s="627"/>
      <c r="N424" s="627"/>
      <c r="O424" s="627"/>
      <c r="P424" s="627"/>
      <c r="Q424" s="627"/>
      <c r="R424" s="627"/>
      <c r="S424" s="627"/>
      <c r="T424" s="627"/>
      <c r="U424" s="627"/>
      <c r="V424" s="627"/>
      <c r="W424" s="627"/>
      <c r="X424" s="627"/>
      <c r="Y424" s="627"/>
    </row>
    <row r="425" spans="1:25" ht="15" customHeight="1">
      <c r="A425" s="627"/>
      <c r="B425" s="627"/>
      <c r="C425" s="627"/>
      <c r="D425" s="627"/>
      <c r="E425" s="627"/>
      <c r="F425" s="627"/>
      <c r="G425" s="627"/>
      <c r="H425" s="627"/>
      <c r="I425" s="627"/>
      <c r="J425" s="627"/>
      <c r="K425" s="627"/>
      <c r="L425" s="627"/>
      <c r="M425" s="627"/>
      <c r="N425" s="627"/>
      <c r="O425" s="627"/>
      <c r="P425" s="627"/>
      <c r="Q425" s="627"/>
      <c r="R425" s="627"/>
      <c r="S425" s="627"/>
      <c r="T425" s="627"/>
      <c r="U425" s="627"/>
      <c r="V425" s="627"/>
      <c r="W425" s="627"/>
      <c r="X425" s="627"/>
      <c r="Y425" s="627"/>
    </row>
    <row r="426" spans="1:25" ht="15" customHeight="1">
      <c r="A426" s="627"/>
      <c r="B426" s="627"/>
      <c r="C426" s="627"/>
      <c r="D426" s="627"/>
      <c r="E426" s="627"/>
      <c r="F426" s="627"/>
      <c r="G426" s="627"/>
      <c r="H426" s="627"/>
      <c r="I426" s="627"/>
      <c r="J426" s="627"/>
      <c r="K426" s="627"/>
      <c r="L426" s="627"/>
      <c r="M426" s="627"/>
      <c r="N426" s="627"/>
      <c r="O426" s="627"/>
      <c r="P426" s="627"/>
      <c r="Q426" s="627"/>
      <c r="R426" s="627"/>
      <c r="S426" s="627"/>
      <c r="T426" s="627"/>
      <c r="U426" s="627"/>
      <c r="V426" s="627"/>
      <c r="W426" s="627"/>
      <c r="X426" s="627"/>
      <c r="Y426" s="627"/>
    </row>
    <row r="427" spans="1:25" ht="15" customHeight="1">
      <c r="A427" s="627"/>
      <c r="B427" s="627"/>
      <c r="C427" s="627"/>
      <c r="D427" s="627"/>
      <c r="E427" s="627"/>
      <c r="F427" s="627"/>
      <c r="G427" s="627"/>
      <c r="H427" s="627"/>
      <c r="I427" s="627"/>
      <c r="J427" s="627"/>
      <c r="K427" s="627"/>
      <c r="L427" s="627"/>
      <c r="M427" s="627"/>
      <c r="N427" s="627"/>
      <c r="O427" s="627"/>
      <c r="P427" s="627"/>
      <c r="Q427" s="627"/>
      <c r="R427" s="627"/>
      <c r="S427" s="627"/>
      <c r="T427" s="627"/>
      <c r="U427" s="627"/>
      <c r="V427" s="627"/>
      <c r="W427" s="627"/>
      <c r="X427" s="627"/>
      <c r="Y427" s="627"/>
    </row>
    <row r="428" spans="1:25" ht="15" customHeight="1">
      <c r="A428" s="627"/>
      <c r="B428" s="627"/>
      <c r="C428" s="627"/>
      <c r="D428" s="627"/>
      <c r="E428" s="627"/>
      <c r="F428" s="627"/>
      <c r="G428" s="627"/>
      <c r="H428" s="627"/>
      <c r="I428" s="627"/>
      <c r="J428" s="627"/>
      <c r="K428" s="627"/>
      <c r="L428" s="627"/>
      <c r="M428" s="627"/>
      <c r="N428" s="627"/>
      <c r="O428" s="627"/>
      <c r="P428" s="627"/>
      <c r="Q428" s="627"/>
      <c r="R428" s="627"/>
      <c r="S428" s="627"/>
      <c r="T428" s="627"/>
      <c r="U428" s="627"/>
      <c r="V428" s="627"/>
      <c r="W428" s="627"/>
      <c r="X428" s="627"/>
      <c r="Y428" s="627"/>
    </row>
    <row r="429" spans="1:25" ht="15" customHeight="1">
      <c r="A429" s="627"/>
      <c r="B429" s="627"/>
      <c r="C429" s="627"/>
      <c r="D429" s="627"/>
      <c r="E429" s="627"/>
      <c r="F429" s="627"/>
      <c r="G429" s="627"/>
      <c r="H429" s="627"/>
      <c r="I429" s="627"/>
      <c r="J429" s="627"/>
      <c r="K429" s="627"/>
      <c r="L429" s="627"/>
      <c r="M429" s="627"/>
      <c r="N429" s="627"/>
      <c r="O429" s="627"/>
      <c r="P429" s="627"/>
      <c r="Q429" s="627"/>
      <c r="R429" s="627"/>
      <c r="S429" s="627"/>
      <c r="T429" s="627"/>
      <c r="U429" s="627"/>
      <c r="V429" s="627"/>
      <c r="W429" s="627"/>
      <c r="X429" s="627"/>
      <c r="Y429" s="627"/>
    </row>
    <row r="430" spans="1:25" ht="15" customHeight="1">
      <c r="A430" s="627"/>
      <c r="B430" s="627"/>
      <c r="C430" s="627"/>
      <c r="D430" s="627"/>
      <c r="E430" s="627"/>
      <c r="F430" s="627"/>
      <c r="G430" s="627"/>
      <c r="H430" s="627"/>
      <c r="I430" s="627"/>
      <c r="J430" s="627"/>
      <c r="K430" s="627"/>
      <c r="L430" s="627"/>
      <c r="M430" s="627"/>
      <c r="N430" s="627"/>
      <c r="O430" s="627"/>
      <c r="P430" s="627"/>
      <c r="Q430" s="627"/>
      <c r="R430" s="627"/>
      <c r="S430" s="627"/>
      <c r="T430" s="627"/>
      <c r="U430" s="627"/>
      <c r="V430" s="627"/>
      <c r="W430" s="627"/>
      <c r="X430" s="627"/>
      <c r="Y430" s="627"/>
    </row>
    <row r="431" spans="1:25" ht="15" customHeight="1">
      <c r="A431" s="627"/>
      <c r="B431" s="627"/>
      <c r="C431" s="627"/>
      <c r="D431" s="627"/>
      <c r="E431" s="627"/>
      <c r="F431" s="627"/>
      <c r="G431" s="627"/>
      <c r="H431" s="627"/>
      <c r="I431" s="627"/>
      <c r="J431" s="627"/>
      <c r="K431" s="627"/>
      <c r="L431" s="627"/>
      <c r="M431" s="627"/>
      <c r="N431" s="627"/>
      <c r="O431" s="627"/>
      <c r="P431" s="627"/>
      <c r="Q431" s="627"/>
      <c r="R431" s="627"/>
      <c r="S431" s="627"/>
      <c r="T431" s="627"/>
      <c r="U431" s="627"/>
      <c r="V431" s="627"/>
      <c r="W431" s="627"/>
      <c r="X431" s="627"/>
      <c r="Y431" s="627"/>
    </row>
    <row r="432" spans="1:25" ht="15" customHeight="1">
      <c r="A432" s="627"/>
      <c r="B432" s="627"/>
      <c r="C432" s="627"/>
      <c r="D432" s="627"/>
      <c r="E432" s="627"/>
      <c r="F432" s="627"/>
      <c r="G432" s="627"/>
      <c r="H432" s="627"/>
      <c r="I432" s="627"/>
      <c r="J432" s="627"/>
      <c r="K432" s="627"/>
      <c r="L432" s="627"/>
      <c r="M432" s="627"/>
      <c r="N432" s="627"/>
      <c r="O432" s="627"/>
      <c r="P432" s="627"/>
      <c r="Q432" s="627"/>
      <c r="R432" s="627"/>
      <c r="S432" s="627"/>
      <c r="T432" s="627"/>
      <c r="U432" s="627"/>
      <c r="V432" s="627"/>
      <c r="W432" s="627"/>
      <c r="X432" s="627"/>
      <c r="Y432" s="627"/>
    </row>
    <row r="433" spans="1:25" ht="15" customHeight="1">
      <c r="A433" s="627"/>
      <c r="B433" s="627"/>
      <c r="C433" s="627"/>
      <c r="D433" s="627"/>
      <c r="E433" s="627"/>
      <c r="F433" s="627"/>
      <c r="G433" s="627"/>
      <c r="H433" s="627"/>
      <c r="I433" s="627"/>
      <c r="J433" s="627"/>
      <c r="K433" s="627"/>
      <c r="L433" s="627"/>
      <c r="M433" s="627"/>
      <c r="N433" s="627"/>
      <c r="O433" s="627"/>
      <c r="P433" s="627"/>
      <c r="Q433" s="627"/>
      <c r="R433" s="627"/>
      <c r="S433" s="627"/>
      <c r="T433" s="627"/>
      <c r="U433" s="627"/>
      <c r="V433" s="627"/>
      <c r="W433" s="627"/>
      <c r="X433" s="627"/>
      <c r="Y433" s="627"/>
    </row>
    <row r="434" spans="1:25" ht="15" customHeight="1">
      <c r="A434" s="627"/>
      <c r="B434" s="627"/>
      <c r="C434" s="627"/>
      <c r="D434" s="627"/>
      <c r="E434" s="627"/>
      <c r="F434" s="627"/>
      <c r="G434" s="627"/>
      <c r="H434" s="627"/>
      <c r="I434" s="627"/>
      <c r="J434" s="627"/>
      <c r="K434" s="627"/>
      <c r="L434" s="627"/>
      <c r="M434" s="627"/>
      <c r="N434" s="627"/>
      <c r="O434" s="627"/>
      <c r="P434" s="627"/>
      <c r="Q434" s="627"/>
      <c r="R434" s="627"/>
      <c r="S434" s="627"/>
      <c r="T434" s="627"/>
      <c r="U434" s="627"/>
      <c r="V434" s="627"/>
      <c r="W434" s="627"/>
      <c r="X434" s="627"/>
      <c r="Y434" s="627"/>
    </row>
    <row r="435" spans="1:25" ht="15" customHeight="1">
      <c r="A435" s="627"/>
      <c r="B435" s="627"/>
      <c r="C435" s="627"/>
      <c r="D435" s="627"/>
      <c r="E435" s="627"/>
      <c r="F435" s="627"/>
      <c r="G435" s="627"/>
      <c r="H435" s="627"/>
      <c r="I435" s="627"/>
      <c r="J435" s="627"/>
      <c r="K435" s="627"/>
      <c r="L435" s="627"/>
      <c r="M435" s="627"/>
      <c r="N435" s="627"/>
      <c r="O435" s="627"/>
      <c r="P435" s="627"/>
      <c r="Q435" s="627"/>
      <c r="R435" s="627"/>
      <c r="S435" s="627"/>
      <c r="T435" s="627"/>
      <c r="U435" s="627"/>
      <c r="V435" s="627"/>
      <c r="W435" s="627"/>
      <c r="X435" s="627"/>
      <c r="Y435" s="627"/>
    </row>
    <row r="436" spans="1:25" ht="15" customHeight="1">
      <c r="A436" s="627"/>
      <c r="B436" s="627"/>
      <c r="C436" s="627"/>
      <c r="D436" s="627"/>
      <c r="E436" s="627"/>
      <c r="F436" s="627"/>
      <c r="G436" s="627"/>
      <c r="H436" s="627"/>
      <c r="I436" s="627"/>
      <c r="J436" s="627"/>
      <c r="K436" s="627"/>
      <c r="L436" s="627"/>
      <c r="M436" s="627"/>
      <c r="N436" s="627"/>
      <c r="O436" s="627"/>
      <c r="P436" s="627"/>
      <c r="Q436" s="627"/>
      <c r="R436" s="627"/>
      <c r="S436" s="627"/>
      <c r="T436" s="627"/>
      <c r="U436" s="627"/>
      <c r="V436" s="627"/>
      <c r="W436" s="627"/>
      <c r="X436" s="627"/>
      <c r="Y436" s="627"/>
    </row>
    <row r="437" spans="1:25" ht="15" customHeight="1">
      <c r="A437" s="627"/>
      <c r="B437" s="627"/>
      <c r="C437" s="627"/>
      <c r="D437" s="627"/>
      <c r="E437" s="627"/>
      <c r="F437" s="627"/>
      <c r="G437" s="627"/>
      <c r="H437" s="627"/>
      <c r="I437" s="627"/>
      <c r="J437" s="627"/>
      <c r="K437" s="627"/>
      <c r="L437" s="627"/>
      <c r="M437" s="627"/>
      <c r="N437" s="627"/>
      <c r="O437" s="627"/>
      <c r="P437" s="627"/>
      <c r="Q437" s="627"/>
      <c r="R437" s="627"/>
      <c r="S437" s="627"/>
      <c r="T437" s="627"/>
      <c r="U437" s="627"/>
      <c r="V437" s="627"/>
      <c r="W437" s="627"/>
      <c r="X437" s="627"/>
      <c r="Y437" s="627"/>
    </row>
    <row r="438" spans="1:25" ht="15" customHeight="1">
      <c r="A438" s="627"/>
      <c r="B438" s="627"/>
      <c r="C438" s="627"/>
      <c r="D438" s="627"/>
      <c r="E438" s="627"/>
      <c r="F438" s="627"/>
      <c r="G438" s="627"/>
      <c r="H438" s="627"/>
      <c r="I438" s="627"/>
      <c r="J438" s="627"/>
      <c r="K438" s="627"/>
      <c r="L438" s="627"/>
      <c r="M438" s="627"/>
      <c r="N438" s="627"/>
      <c r="O438" s="627"/>
      <c r="P438" s="627"/>
      <c r="Q438" s="627"/>
      <c r="R438" s="627"/>
      <c r="S438" s="627"/>
      <c r="T438" s="627"/>
      <c r="U438" s="627"/>
      <c r="V438" s="627"/>
      <c r="W438" s="627"/>
      <c r="X438" s="627"/>
      <c r="Y438" s="627"/>
    </row>
    <row r="439" spans="1:25" ht="15" customHeight="1">
      <c r="A439" s="627"/>
      <c r="B439" s="627"/>
      <c r="C439" s="627"/>
      <c r="D439" s="627"/>
      <c r="E439" s="627"/>
      <c r="F439" s="627"/>
      <c r="G439" s="627"/>
      <c r="H439" s="627"/>
      <c r="I439" s="627"/>
      <c r="J439" s="627"/>
      <c r="K439" s="627"/>
      <c r="L439" s="627"/>
      <c r="M439" s="627"/>
      <c r="N439" s="627"/>
      <c r="O439" s="627"/>
      <c r="P439" s="627"/>
      <c r="Q439" s="627"/>
      <c r="R439" s="627"/>
      <c r="S439" s="627"/>
      <c r="T439" s="627"/>
      <c r="U439" s="627"/>
      <c r="V439" s="627"/>
      <c r="W439" s="627"/>
      <c r="X439" s="627"/>
      <c r="Y439" s="627"/>
    </row>
    <row r="440" spans="1:25" ht="15" customHeight="1">
      <c r="A440" s="627"/>
      <c r="B440" s="627"/>
      <c r="C440" s="627"/>
      <c r="D440" s="627"/>
      <c r="E440" s="627"/>
      <c r="F440" s="627"/>
      <c r="G440" s="627"/>
      <c r="H440" s="627"/>
      <c r="I440" s="627"/>
      <c r="J440" s="627"/>
      <c r="K440" s="627"/>
      <c r="L440" s="627"/>
      <c r="M440" s="627"/>
      <c r="N440" s="627"/>
      <c r="O440" s="627"/>
      <c r="P440" s="627"/>
      <c r="Q440" s="627"/>
      <c r="R440" s="627"/>
      <c r="S440" s="627"/>
      <c r="T440" s="627"/>
      <c r="U440" s="627"/>
      <c r="V440" s="627"/>
      <c r="W440" s="627"/>
      <c r="X440" s="627"/>
      <c r="Y440" s="627"/>
    </row>
    <row r="441" spans="1:25" ht="15" customHeight="1">
      <c r="A441" s="627"/>
      <c r="B441" s="627"/>
      <c r="C441" s="627"/>
      <c r="D441" s="627"/>
      <c r="E441" s="627"/>
      <c r="F441" s="627"/>
      <c r="G441" s="627"/>
      <c r="H441" s="627"/>
      <c r="I441" s="627"/>
      <c r="J441" s="627"/>
      <c r="K441" s="627"/>
      <c r="L441" s="627"/>
      <c r="M441" s="627"/>
      <c r="N441" s="627"/>
      <c r="O441" s="627"/>
      <c r="P441" s="627"/>
      <c r="Q441" s="627"/>
      <c r="R441" s="627"/>
      <c r="S441" s="627"/>
      <c r="T441" s="627"/>
      <c r="U441" s="627"/>
      <c r="V441" s="627"/>
      <c r="W441" s="627"/>
      <c r="X441" s="627"/>
      <c r="Y441" s="627"/>
    </row>
    <row r="442" spans="1:25" ht="15" customHeight="1">
      <c r="A442" s="627"/>
      <c r="B442" s="627"/>
      <c r="C442" s="627"/>
      <c r="D442" s="627"/>
      <c r="E442" s="627"/>
      <c r="F442" s="627"/>
      <c r="G442" s="627"/>
      <c r="H442" s="627"/>
      <c r="I442" s="627"/>
      <c r="J442" s="627"/>
      <c r="K442" s="627"/>
      <c r="L442" s="627"/>
      <c r="M442" s="627"/>
      <c r="N442" s="627"/>
      <c r="O442" s="627"/>
      <c r="P442" s="627"/>
      <c r="Q442" s="627"/>
      <c r="R442" s="627"/>
      <c r="S442" s="627"/>
      <c r="T442" s="627"/>
      <c r="U442" s="627"/>
      <c r="V442" s="627"/>
      <c r="W442" s="627"/>
      <c r="X442" s="627"/>
      <c r="Y442" s="627"/>
    </row>
    <row r="443" spans="1:25" ht="15" customHeight="1">
      <c r="A443" s="627"/>
      <c r="B443" s="627"/>
      <c r="C443" s="627"/>
      <c r="D443" s="627"/>
      <c r="E443" s="627"/>
      <c r="F443" s="627"/>
      <c r="G443" s="627"/>
      <c r="H443" s="627"/>
      <c r="I443" s="627"/>
      <c r="J443" s="627"/>
      <c r="K443" s="627"/>
      <c r="L443" s="627"/>
      <c r="M443" s="627"/>
      <c r="N443" s="627"/>
      <c r="O443" s="627"/>
      <c r="P443" s="627"/>
      <c r="Q443" s="627"/>
      <c r="R443" s="627"/>
      <c r="S443" s="627"/>
      <c r="T443" s="627"/>
      <c r="U443" s="627"/>
      <c r="V443" s="627"/>
      <c r="W443" s="627"/>
      <c r="X443" s="627"/>
      <c r="Y443" s="627"/>
    </row>
    <row r="444" spans="1:25" ht="15" customHeight="1">
      <c r="A444" s="627"/>
      <c r="B444" s="627"/>
      <c r="C444" s="627"/>
      <c r="D444" s="627"/>
      <c r="E444" s="627"/>
      <c r="F444" s="627"/>
      <c r="G444" s="627"/>
      <c r="H444" s="627"/>
      <c r="I444" s="627"/>
      <c r="J444" s="627"/>
      <c r="K444" s="627"/>
      <c r="L444" s="627"/>
      <c r="M444" s="627"/>
      <c r="N444" s="627"/>
      <c r="O444" s="627"/>
      <c r="P444" s="627"/>
      <c r="Q444" s="627"/>
      <c r="R444" s="627"/>
      <c r="S444" s="627"/>
      <c r="T444" s="627"/>
      <c r="U444" s="627"/>
      <c r="V444" s="627"/>
      <c r="W444" s="627"/>
      <c r="X444" s="627"/>
      <c r="Y444" s="627"/>
    </row>
    <row r="445" spans="1:25" ht="15" customHeight="1">
      <c r="A445" s="627"/>
      <c r="B445" s="627"/>
      <c r="C445" s="627"/>
      <c r="D445" s="627"/>
      <c r="E445" s="627"/>
      <c r="F445" s="627"/>
      <c r="G445" s="627"/>
      <c r="H445" s="627"/>
      <c r="I445" s="627"/>
      <c r="J445" s="627"/>
      <c r="K445" s="627"/>
      <c r="L445" s="627"/>
      <c r="M445" s="627"/>
      <c r="N445" s="627"/>
      <c r="O445" s="627"/>
      <c r="P445" s="627"/>
      <c r="Q445" s="627"/>
      <c r="R445" s="627"/>
      <c r="S445" s="627"/>
      <c r="T445" s="627"/>
      <c r="U445" s="627"/>
      <c r="V445" s="627"/>
      <c r="W445" s="627"/>
      <c r="X445" s="627"/>
      <c r="Y445" s="627"/>
    </row>
    <row r="446" spans="1:25" ht="15" customHeight="1">
      <c r="A446" s="627"/>
      <c r="B446" s="627"/>
      <c r="C446" s="627"/>
      <c r="D446" s="627"/>
      <c r="E446" s="627"/>
      <c r="F446" s="627"/>
      <c r="G446" s="627"/>
      <c r="H446" s="627"/>
      <c r="I446" s="627"/>
      <c r="J446" s="627"/>
      <c r="K446" s="627"/>
      <c r="L446" s="627"/>
      <c r="M446" s="627"/>
      <c r="N446" s="627"/>
      <c r="O446" s="627"/>
      <c r="P446" s="627"/>
      <c r="Q446" s="627"/>
      <c r="R446" s="627"/>
      <c r="S446" s="627"/>
      <c r="T446" s="627"/>
      <c r="U446" s="627"/>
      <c r="V446" s="627"/>
      <c r="W446" s="627"/>
      <c r="X446" s="627"/>
      <c r="Y446" s="627"/>
    </row>
    <row r="447" spans="1:25" ht="15" customHeight="1">
      <c r="A447" s="627"/>
      <c r="B447" s="627"/>
      <c r="C447" s="627"/>
      <c r="D447" s="627"/>
      <c r="E447" s="627"/>
      <c r="F447" s="627"/>
      <c r="G447" s="627"/>
      <c r="H447" s="627"/>
      <c r="I447" s="627"/>
      <c r="J447" s="627"/>
      <c r="K447" s="627"/>
      <c r="L447" s="627"/>
      <c r="M447" s="627"/>
      <c r="N447" s="627"/>
      <c r="O447" s="627"/>
      <c r="P447" s="627"/>
      <c r="Q447" s="627"/>
      <c r="R447" s="627"/>
      <c r="S447" s="627"/>
      <c r="T447" s="627"/>
      <c r="U447" s="627"/>
      <c r="V447" s="627"/>
      <c r="W447" s="627"/>
      <c r="X447" s="627"/>
      <c r="Y447" s="627"/>
    </row>
    <row r="448" spans="1:25" ht="15" customHeight="1">
      <c r="A448" s="627"/>
      <c r="B448" s="627"/>
      <c r="C448" s="627"/>
      <c r="D448" s="627"/>
      <c r="E448" s="627"/>
      <c r="F448" s="627"/>
      <c r="G448" s="627"/>
      <c r="H448" s="627"/>
      <c r="I448" s="627"/>
      <c r="J448" s="627"/>
      <c r="K448" s="627"/>
      <c r="L448" s="627"/>
      <c r="M448" s="627"/>
      <c r="N448" s="627"/>
      <c r="O448" s="627"/>
      <c r="P448" s="627"/>
      <c r="Q448" s="627"/>
      <c r="R448" s="627"/>
      <c r="S448" s="627"/>
      <c r="T448" s="627"/>
      <c r="U448" s="627"/>
      <c r="V448" s="627"/>
      <c r="W448" s="627"/>
      <c r="X448" s="627"/>
      <c r="Y448" s="627"/>
    </row>
    <row r="449" spans="1:25" ht="15" customHeight="1">
      <c r="A449" s="627"/>
      <c r="B449" s="627"/>
      <c r="C449" s="627"/>
      <c r="D449" s="627"/>
      <c r="E449" s="627"/>
      <c r="F449" s="627"/>
      <c r="G449" s="627"/>
      <c r="H449" s="627"/>
      <c r="I449" s="627"/>
      <c r="J449" s="627"/>
      <c r="K449" s="627"/>
      <c r="L449" s="627"/>
      <c r="M449" s="627"/>
      <c r="N449" s="627"/>
      <c r="O449" s="627"/>
      <c r="P449" s="627"/>
      <c r="Q449" s="627"/>
      <c r="R449" s="627"/>
      <c r="S449" s="627"/>
      <c r="T449" s="627"/>
      <c r="U449" s="627"/>
      <c r="V449" s="627"/>
      <c r="W449" s="627"/>
      <c r="X449" s="627"/>
      <c r="Y449" s="627"/>
    </row>
    <row r="450" spans="1:25" ht="15" customHeight="1">
      <c r="A450" s="627"/>
      <c r="B450" s="627"/>
      <c r="C450" s="627"/>
      <c r="D450" s="627"/>
      <c r="E450" s="627"/>
      <c r="F450" s="627"/>
      <c r="G450" s="627"/>
      <c r="H450" s="627"/>
      <c r="I450" s="627"/>
      <c r="J450" s="627"/>
      <c r="K450" s="627"/>
      <c r="L450" s="627"/>
      <c r="M450" s="627"/>
      <c r="N450" s="627"/>
      <c r="O450" s="627"/>
      <c r="P450" s="627"/>
      <c r="Q450" s="627"/>
      <c r="R450" s="627"/>
      <c r="S450" s="627"/>
      <c r="T450" s="627"/>
      <c r="U450" s="627"/>
      <c r="V450" s="627"/>
      <c r="W450" s="627"/>
      <c r="X450" s="627"/>
      <c r="Y450" s="627"/>
    </row>
    <row r="451" spans="1:25" ht="15" customHeight="1">
      <c r="A451" s="627"/>
      <c r="B451" s="627"/>
      <c r="C451" s="627"/>
      <c r="D451" s="627"/>
      <c r="E451" s="627"/>
      <c r="F451" s="627"/>
      <c r="G451" s="627"/>
      <c r="H451" s="627"/>
      <c r="I451" s="627"/>
      <c r="J451" s="627"/>
      <c r="K451" s="627"/>
      <c r="L451" s="627"/>
      <c r="M451" s="627"/>
      <c r="N451" s="627"/>
      <c r="O451" s="627"/>
      <c r="P451" s="627"/>
      <c r="Q451" s="627"/>
      <c r="R451" s="627"/>
      <c r="S451" s="627"/>
      <c r="T451" s="627"/>
      <c r="U451" s="627"/>
      <c r="V451" s="627"/>
      <c r="W451" s="627"/>
      <c r="X451" s="627"/>
      <c r="Y451" s="627"/>
    </row>
    <row r="452" spans="1:25" ht="15" customHeight="1">
      <c r="A452" s="627"/>
      <c r="B452" s="627"/>
      <c r="C452" s="627"/>
      <c r="D452" s="627"/>
      <c r="E452" s="627"/>
      <c r="F452" s="627"/>
      <c r="G452" s="627"/>
      <c r="H452" s="627"/>
      <c r="I452" s="627"/>
      <c r="J452" s="627"/>
      <c r="K452" s="627"/>
      <c r="L452" s="627"/>
      <c r="M452" s="627"/>
      <c r="N452" s="627"/>
      <c r="O452" s="627"/>
      <c r="P452" s="627"/>
      <c r="Q452" s="627"/>
      <c r="R452" s="627"/>
      <c r="S452" s="627"/>
      <c r="T452" s="627"/>
      <c r="U452" s="627"/>
      <c r="V452" s="627"/>
      <c r="W452" s="627"/>
      <c r="X452" s="627"/>
      <c r="Y452" s="627"/>
    </row>
    <row r="453" spans="1:25" ht="15" customHeight="1">
      <c r="A453" s="627"/>
      <c r="B453" s="627"/>
      <c r="C453" s="627"/>
      <c r="D453" s="627"/>
      <c r="E453" s="627"/>
      <c r="F453" s="627"/>
      <c r="G453" s="627"/>
      <c r="H453" s="627"/>
      <c r="I453" s="627"/>
      <c r="J453" s="627"/>
      <c r="K453" s="627"/>
      <c r="L453" s="627"/>
      <c r="M453" s="627"/>
      <c r="N453" s="627"/>
      <c r="O453" s="627"/>
      <c r="P453" s="627"/>
      <c r="Q453" s="627"/>
      <c r="R453" s="627"/>
      <c r="S453" s="627"/>
      <c r="T453" s="627"/>
      <c r="U453" s="627"/>
      <c r="V453" s="627"/>
      <c r="W453" s="627"/>
      <c r="X453" s="627"/>
      <c r="Y453" s="627"/>
    </row>
    <row r="454" spans="1:25" ht="15" customHeight="1">
      <c r="A454" s="627"/>
      <c r="B454" s="627"/>
      <c r="C454" s="627"/>
      <c r="D454" s="627"/>
      <c r="E454" s="627"/>
      <c r="F454" s="627"/>
      <c r="G454" s="627"/>
      <c r="H454" s="627"/>
      <c r="I454" s="627"/>
      <c r="J454" s="627"/>
      <c r="K454" s="627"/>
      <c r="L454" s="627"/>
      <c r="M454" s="627"/>
      <c r="N454" s="627"/>
      <c r="O454" s="627"/>
      <c r="P454" s="627"/>
      <c r="Q454" s="627"/>
      <c r="R454" s="627"/>
      <c r="S454" s="627"/>
      <c r="T454" s="627"/>
      <c r="U454" s="627"/>
      <c r="V454" s="627"/>
      <c r="W454" s="627"/>
      <c r="X454" s="627"/>
      <c r="Y454" s="627"/>
    </row>
    <row r="455" spans="1:25" ht="15" customHeight="1">
      <c r="A455" s="627"/>
      <c r="B455" s="627"/>
      <c r="C455" s="627"/>
      <c r="D455" s="627"/>
      <c r="E455" s="627"/>
      <c r="F455" s="627"/>
      <c r="G455" s="627"/>
      <c r="H455" s="627"/>
      <c r="I455" s="627"/>
      <c r="J455" s="627"/>
      <c r="K455" s="627"/>
      <c r="L455" s="627"/>
      <c r="M455" s="627"/>
      <c r="N455" s="627"/>
      <c r="O455" s="627"/>
      <c r="P455" s="627"/>
      <c r="Q455" s="627"/>
      <c r="R455" s="627"/>
      <c r="S455" s="627"/>
      <c r="T455" s="627"/>
      <c r="U455" s="627"/>
      <c r="V455" s="627"/>
      <c r="W455" s="627"/>
      <c r="X455" s="627"/>
      <c r="Y455" s="627"/>
    </row>
    <row r="456" spans="1:25" ht="15" customHeight="1">
      <c r="A456" s="627"/>
      <c r="B456" s="627"/>
      <c r="C456" s="627"/>
      <c r="D456" s="627"/>
      <c r="E456" s="627"/>
      <c r="F456" s="627"/>
      <c r="G456" s="627"/>
      <c r="H456" s="627"/>
      <c r="I456" s="627"/>
      <c r="J456" s="627"/>
      <c r="K456" s="627"/>
      <c r="L456" s="627"/>
      <c r="M456" s="627"/>
      <c r="N456" s="627"/>
      <c r="O456" s="627"/>
      <c r="P456" s="627"/>
      <c r="Q456" s="627"/>
      <c r="R456" s="627"/>
      <c r="S456" s="627"/>
      <c r="T456" s="627"/>
      <c r="U456" s="627"/>
      <c r="V456" s="627"/>
      <c r="W456" s="627"/>
      <c r="X456" s="627"/>
      <c r="Y456" s="627"/>
    </row>
    <row r="457" spans="1:25" ht="15" customHeight="1">
      <c r="A457" s="627"/>
      <c r="B457" s="627"/>
      <c r="C457" s="627"/>
      <c r="D457" s="627"/>
      <c r="E457" s="627"/>
      <c r="F457" s="627"/>
      <c r="G457" s="627"/>
      <c r="H457" s="627"/>
      <c r="I457" s="627"/>
      <c r="J457" s="627"/>
      <c r="K457" s="627"/>
      <c r="L457" s="627"/>
      <c r="M457" s="627"/>
      <c r="N457" s="627"/>
      <c r="O457" s="627"/>
      <c r="P457" s="627"/>
      <c r="Q457" s="627"/>
      <c r="R457" s="627"/>
      <c r="S457" s="627"/>
      <c r="T457" s="627"/>
      <c r="U457" s="627"/>
      <c r="V457" s="627"/>
      <c r="W457" s="627"/>
      <c r="X457" s="627"/>
      <c r="Y457" s="627"/>
    </row>
    <row r="458" spans="1:25" ht="15" customHeight="1">
      <c r="A458" s="627"/>
      <c r="B458" s="627"/>
      <c r="C458" s="627"/>
      <c r="D458" s="627"/>
      <c r="E458" s="627"/>
      <c r="F458" s="627"/>
      <c r="G458" s="627"/>
      <c r="H458" s="627"/>
      <c r="I458" s="627"/>
      <c r="J458" s="627"/>
      <c r="K458" s="627"/>
      <c r="L458" s="627"/>
      <c r="M458" s="627"/>
      <c r="N458" s="627"/>
      <c r="O458" s="627"/>
      <c r="P458" s="627"/>
      <c r="Q458" s="627"/>
      <c r="R458" s="627"/>
      <c r="S458" s="627"/>
      <c r="T458" s="627"/>
      <c r="U458" s="627"/>
      <c r="V458" s="627"/>
      <c r="W458" s="627"/>
      <c r="X458" s="627"/>
      <c r="Y458" s="627"/>
    </row>
    <row r="459" spans="1:25" ht="15" customHeight="1">
      <c r="A459" s="627"/>
      <c r="B459" s="627"/>
      <c r="C459" s="627"/>
      <c r="D459" s="627"/>
      <c r="E459" s="627"/>
      <c r="F459" s="627"/>
      <c r="G459" s="627"/>
      <c r="H459" s="627"/>
      <c r="I459" s="627"/>
      <c r="J459" s="627"/>
      <c r="K459" s="627"/>
      <c r="L459" s="627"/>
      <c r="M459" s="627"/>
      <c r="N459" s="627"/>
      <c r="O459" s="627"/>
      <c r="P459" s="627"/>
      <c r="Q459" s="627"/>
      <c r="R459" s="627"/>
      <c r="S459" s="627"/>
      <c r="T459" s="627"/>
      <c r="U459" s="627"/>
      <c r="V459" s="627"/>
      <c r="W459" s="627"/>
      <c r="X459" s="627"/>
      <c r="Y459" s="627"/>
    </row>
    <row r="460" spans="1:25" ht="15" customHeight="1">
      <c r="A460" s="627"/>
      <c r="B460" s="627"/>
      <c r="C460" s="627"/>
      <c r="D460" s="627"/>
      <c r="E460" s="627"/>
      <c r="F460" s="627"/>
      <c r="G460" s="627"/>
      <c r="H460" s="627"/>
      <c r="I460" s="627"/>
      <c r="J460" s="627"/>
      <c r="K460" s="627"/>
      <c r="L460" s="627"/>
      <c r="M460" s="627"/>
      <c r="N460" s="627"/>
      <c r="O460" s="627"/>
      <c r="P460" s="627"/>
      <c r="Q460" s="627"/>
      <c r="R460" s="627"/>
      <c r="S460" s="627"/>
      <c r="T460" s="627"/>
      <c r="U460" s="627"/>
      <c r="V460" s="627"/>
      <c r="W460" s="627"/>
      <c r="X460" s="627"/>
      <c r="Y460" s="627"/>
    </row>
    <row r="461" spans="1:25" ht="15" customHeight="1">
      <c r="A461" s="627"/>
      <c r="B461" s="627"/>
      <c r="C461" s="627"/>
      <c r="D461" s="627"/>
      <c r="E461" s="627"/>
      <c r="F461" s="627"/>
      <c r="G461" s="627"/>
      <c r="H461" s="627"/>
      <c r="I461" s="627"/>
      <c r="J461" s="627"/>
      <c r="K461" s="627"/>
      <c r="L461" s="627"/>
      <c r="M461" s="627"/>
      <c r="N461" s="627"/>
      <c r="O461" s="627"/>
      <c r="P461" s="627"/>
      <c r="Q461" s="627"/>
      <c r="R461" s="627"/>
      <c r="S461" s="627"/>
      <c r="T461" s="627"/>
      <c r="U461" s="627"/>
      <c r="V461" s="627"/>
      <c r="W461" s="627"/>
      <c r="X461" s="627"/>
      <c r="Y461" s="627"/>
    </row>
    <row r="462" spans="1:25" ht="15" customHeight="1">
      <c r="A462" s="627"/>
      <c r="B462" s="627"/>
      <c r="C462" s="627"/>
      <c r="D462" s="627"/>
      <c r="E462" s="627"/>
      <c r="F462" s="627"/>
      <c r="G462" s="627"/>
      <c r="H462" s="627"/>
      <c r="I462" s="627"/>
      <c r="J462" s="627"/>
      <c r="K462" s="627"/>
      <c r="L462" s="627"/>
      <c r="M462" s="627"/>
      <c r="N462" s="627"/>
      <c r="O462" s="627"/>
      <c r="P462" s="627"/>
      <c r="Q462" s="627"/>
      <c r="R462" s="627"/>
      <c r="S462" s="627"/>
      <c r="T462" s="627"/>
      <c r="U462" s="627"/>
      <c r="V462" s="627"/>
      <c r="W462" s="627"/>
      <c r="X462" s="627"/>
      <c r="Y462" s="627"/>
    </row>
    <row r="463" spans="1:25" ht="15" customHeight="1">
      <c r="A463" s="627"/>
      <c r="B463" s="627"/>
      <c r="C463" s="627"/>
      <c r="D463" s="627"/>
      <c r="E463" s="627"/>
      <c r="F463" s="627"/>
      <c r="G463" s="627"/>
      <c r="H463" s="627"/>
      <c r="I463" s="627"/>
      <c r="J463" s="627"/>
      <c r="K463" s="627"/>
      <c r="L463" s="627"/>
      <c r="M463" s="627"/>
      <c r="N463" s="627"/>
      <c r="O463" s="627"/>
      <c r="P463" s="627"/>
      <c r="Q463" s="627"/>
      <c r="R463" s="627"/>
      <c r="S463" s="627"/>
      <c r="T463" s="627"/>
      <c r="U463" s="627"/>
      <c r="V463" s="627"/>
      <c r="W463" s="627"/>
      <c r="X463" s="627"/>
      <c r="Y463" s="627"/>
    </row>
    <row r="464" spans="1:25" ht="15" customHeight="1">
      <c r="A464" s="627"/>
      <c r="B464" s="627"/>
      <c r="C464" s="627"/>
      <c r="D464" s="627"/>
      <c r="E464" s="627"/>
      <c r="F464" s="627"/>
      <c r="G464" s="627"/>
      <c r="H464" s="627"/>
      <c r="I464" s="627"/>
      <c r="J464" s="627"/>
      <c r="K464" s="627"/>
      <c r="L464" s="627"/>
      <c r="M464" s="627"/>
      <c r="N464" s="627"/>
      <c r="O464" s="627"/>
      <c r="P464" s="627"/>
      <c r="Q464" s="627"/>
      <c r="R464" s="627"/>
      <c r="S464" s="627"/>
      <c r="T464" s="627"/>
      <c r="U464" s="627"/>
      <c r="V464" s="627"/>
      <c r="W464" s="627"/>
      <c r="X464" s="627"/>
      <c r="Y464" s="627"/>
    </row>
    <row r="465" spans="1:25" ht="15" customHeight="1">
      <c r="A465" s="627"/>
      <c r="B465" s="627"/>
      <c r="C465" s="627"/>
      <c r="D465" s="627"/>
      <c r="E465" s="627"/>
      <c r="F465" s="627"/>
      <c r="G465" s="627"/>
      <c r="H465" s="627"/>
      <c r="I465" s="627"/>
      <c r="J465" s="627"/>
      <c r="K465" s="627"/>
      <c r="L465" s="627"/>
      <c r="M465" s="627"/>
      <c r="N465" s="627"/>
      <c r="O465" s="627"/>
      <c r="P465" s="627"/>
      <c r="Q465" s="627"/>
      <c r="R465" s="627"/>
      <c r="S465" s="627"/>
      <c r="T465" s="627"/>
      <c r="U465" s="627"/>
      <c r="V465" s="627"/>
      <c r="W465" s="627"/>
      <c r="X465" s="627"/>
      <c r="Y465" s="627"/>
    </row>
    <row r="466" spans="1:25" ht="15" customHeight="1">
      <c r="A466" s="627"/>
      <c r="B466" s="627"/>
      <c r="C466" s="627"/>
      <c r="D466" s="627"/>
      <c r="E466" s="627"/>
      <c r="F466" s="627"/>
      <c r="G466" s="627"/>
      <c r="H466" s="627"/>
      <c r="I466" s="627"/>
      <c r="J466" s="627"/>
      <c r="K466" s="627"/>
      <c r="L466" s="627"/>
      <c r="M466" s="627"/>
      <c r="N466" s="627"/>
      <c r="O466" s="627"/>
      <c r="P466" s="627"/>
      <c r="Q466" s="627"/>
      <c r="R466" s="627"/>
      <c r="S466" s="627"/>
      <c r="T466" s="627"/>
      <c r="U466" s="627"/>
      <c r="V466" s="627"/>
      <c r="W466" s="627"/>
      <c r="X466" s="627"/>
      <c r="Y466" s="627"/>
    </row>
    <row r="467" spans="1:25" ht="15" customHeight="1">
      <c r="A467" s="627"/>
      <c r="B467" s="627"/>
      <c r="C467" s="627"/>
      <c r="D467" s="627"/>
      <c r="E467" s="627"/>
      <c r="F467" s="627"/>
      <c r="G467" s="627"/>
      <c r="H467" s="627"/>
      <c r="I467" s="627"/>
      <c r="J467" s="627"/>
      <c r="K467" s="627"/>
      <c r="L467" s="627"/>
      <c r="M467" s="627"/>
      <c r="N467" s="627"/>
      <c r="O467" s="627"/>
      <c r="P467" s="627"/>
      <c r="Q467" s="627"/>
      <c r="R467" s="627"/>
      <c r="S467" s="627"/>
      <c r="T467" s="627"/>
      <c r="U467" s="627"/>
      <c r="V467" s="627"/>
      <c r="W467" s="627"/>
      <c r="X467" s="627"/>
      <c r="Y467" s="627"/>
    </row>
    <row r="468" spans="1:25" ht="15" customHeight="1">
      <c r="A468" s="627"/>
      <c r="B468" s="627"/>
      <c r="C468" s="627"/>
      <c r="D468" s="627"/>
      <c r="E468" s="627"/>
      <c r="F468" s="627"/>
      <c r="G468" s="627"/>
      <c r="H468" s="627"/>
      <c r="I468" s="627"/>
      <c r="J468" s="627"/>
      <c r="K468" s="627"/>
      <c r="L468" s="627"/>
      <c r="M468" s="627"/>
      <c r="N468" s="627"/>
      <c r="O468" s="627"/>
      <c r="P468" s="627"/>
      <c r="Q468" s="627"/>
      <c r="R468" s="627"/>
      <c r="S468" s="627"/>
      <c r="T468" s="627"/>
      <c r="U468" s="627"/>
      <c r="V468" s="627"/>
      <c r="W468" s="627"/>
      <c r="X468" s="627"/>
      <c r="Y468" s="627"/>
    </row>
    <row r="469" spans="1:25" ht="15" customHeight="1">
      <c r="A469" s="627"/>
      <c r="B469" s="627"/>
      <c r="C469" s="627"/>
      <c r="D469" s="627"/>
      <c r="E469" s="627"/>
      <c r="F469" s="627"/>
      <c r="G469" s="627"/>
      <c r="H469" s="627"/>
      <c r="I469" s="627"/>
      <c r="J469" s="627"/>
      <c r="K469" s="627"/>
      <c r="L469" s="627"/>
      <c r="M469" s="627"/>
      <c r="N469" s="627"/>
      <c r="O469" s="627"/>
      <c r="P469" s="627"/>
      <c r="Q469" s="627"/>
      <c r="R469" s="627"/>
      <c r="S469" s="627"/>
      <c r="T469" s="627"/>
      <c r="U469" s="627"/>
      <c r="V469" s="627"/>
      <c r="W469" s="627"/>
      <c r="X469" s="627"/>
      <c r="Y469" s="627"/>
    </row>
    <row r="470" spans="1:25" ht="15" customHeight="1">
      <c r="A470" s="627"/>
      <c r="B470" s="627"/>
      <c r="C470" s="627"/>
      <c r="D470" s="627"/>
      <c r="E470" s="627"/>
      <c r="F470" s="627"/>
      <c r="G470" s="627"/>
      <c r="H470" s="627"/>
      <c r="I470" s="627"/>
      <c r="J470" s="627"/>
      <c r="K470" s="627"/>
      <c r="L470" s="627"/>
      <c r="M470" s="627"/>
      <c r="N470" s="627"/>
      <c r="O470" s="627"/>
      <c r="P470" s="627"/>
      <c r="Q470" s="627"/>
      <c r="R470" s="627"/>
      <c r="S470" s="627"/>
      <c r="T470" s="627"/>
      <c r="U470" s="627"/>
      <c r="V470" s="627"/>
      <c r="W470" s="627"/>
      <c r="X470" s="627"/>
      <c r="Y470" s="627"/>
    </row>
    <row r="471" spans="1:25" ht="15" customHeight="1">
      <c r="A471" s="627"/>
      <c r="B471" s="627"/>
      <c r="C471" s="627"/>
      <c r="D471" s="627"/>
      <c r="E471" s="627"/>
      <c r="F471" s="627"/>
      <c r="G471" s="627"/>
      <c r="H471" s="627"/>
      <c r="I471" s="627"/>
      <c r="J471" s="627"/>
      <c r="K471" s="627"/>
      <c r="L471" s="627"/>
      <c r="M471" s="627"/>
      <c r="N471" s="627"/>
      <c r="O471" s="627"/>
      <c r="P471" s="627"/>
      <c r="Q471" s="627"/>
      <c r="R471" s="627"/>
      <c r="S471" s="627"/>
      <c r="T471" s="627"/>
      <c r="U471" s="627"/>
      <c r="V471" s="627"/>
      <c r="W471" s="627"/>
      <c r="X471" s="627"/>
      <c r="Y471" s="627"/>
    </row>
    <row r="472" spans="1:25" ht="15" customHeight="1">
      <c r="A472" s="627"/>
      <c r="B472" s="627"/>
      <c r="C472" s="627"/>
      <c r="D472" s="627"/>
      <c r="E472" s="627"/>
      <c r="F472" s="627"/>
      <c r="G472" s="627"/>
      <c r="H472" s="627"/>
      <c r="I472" s="627"/>
      <c r="J472" s="627"/>
      <c r="K472" s="627"/>
      <c r="L472" s="627"/>
      <c r="M472" s="627"/>
      <c r="N472" s="627"/>
      <c r="O472" s="627"/>
      <c r="P472" s="627"/>
      <c r="Q472" s="627"/>
      <c r="R472" s="627"/>
      <c r="S472" s="627"/>
      <c r="T472" s="627"/>
      <c r="U472" s="627"/>
      <c r="V472" s="627"/>
      <c r="W472" s="627"/>
      <c r="X472" s="627"/>
      <c r="Y472" s="627"/>
    </row>
    <row r="473" spans="1:25" ht="15" customHeight="1">
      <c r="A473" s="627"/>
      <c r="B473" s="627"/>
      <c r="C473" s="627"/>
      <c r="D473" s="627"/>
      <c r="E473" s="627"/>
      <c r="F473" s="627"/>
      <c r="G473" s="627"/>
      <c r="H473" s="627"/>
      <c r="I473" s="627"/>
      <c r="J473" s="627"/>
      <c r="K473" s="627"/>
      <c r="L473" s="627"/>
      <c r="M473" s="627"/>
      <c r="N473" s="627"/>
      <c r="O473" s="627"/>
      <c r="P473" s="627"/>
      <c r="Q473" s="627"/>
      <c r="R473" s="627"/>
      <c r="S473" s="627"/>
      <c r="T473" s="627"/>
      <c r="U473" s="627"/>
      <c r="V473" s="627"/>
      <c r="W473" s="627"/>
      <c r="X473" s="627"/>
      <c r="Y473" s="627"/>
    </row>
    <row r="474" spans="1:25" ht="15" customHeight="1">
      <c r="A474" s="627"/>
      <c r="B474" s="627"/>
      <c r="C474" s="627"/>
      <c r="D474" s="627"/>
      <c r="E474" s="627"/>
      <c r="F474" s="627"/>
      <c r="G474" s="627"/>
      <c r="H474" s="627"/>
      <c r="I474" s="627"/>
      <c r="J474" s="627"/>
      <c r="K474" s="627"/>
      <c r="L474" s="627"/>
      <c r="M474" s="627"/>
      <c r="N474" s="627"/>
      <c r="O474" s="627"/>
      <c r="P474" s="627"/>
      <c r="Q474" s="627"/>
      <c r="R474" s="627"/>
      <c r="S474" s="627"/>
      <c r="T474" s="627"/>
      <c r="U474" s="627"/>
      <c r="V474" s="627"/>
      <c r="W474" s="627"/>
      <c r="X474" s="627"/>
      <c r="Y474" s="627"/>
    </row>
    <row r="475" spans="1:25" ht="15" customHeight="1">
      <c r="A475" s="627"/>
      <c r="B475" s="627"/>
      <c r="C475" s="627"/>
      <c r="D475" s="627"/>
      <c r="E475" s="627"/>
      <c r="F475" s="627"/>
      <c r="G475" s="627"/>
      <c r="H475" s="627"/>
      <c r="I475" s="627"/>
      <c r="J475" s="627"/>
      <c r="K475" s="627"/>
      <c r="L475" s="627"/>
      <c r="M475" s="627"/>
      <c r="N475" s="627"/>
      <c r="O475" s="627"/>
      <c r="P475" s="627"/>
      <c r="Q475" s="627"/>
      <c r="R475" s="627"/>
      <c r="S475" s="627"/>
      <c r="T475" s="627"/>
      <c r="U475" s="627"/>
      <c r="V475" s="627"/>
      <c r="W475" s="627"/>
      <c r="X475" s="627"/>
      <c r="Y475" s="627"/>
    </row>
    <row r="476" spans="1:25" ht="15" customHeight="1">
      <c r="A476" s="627"/>
      <c r="B476" s="627"/>
      <c r="C476" s="627"/>
      <c r="D476" s="627"/>
      <c r="E476" s="627"/>
      <c r="F476" s="627"/>
      <c r="G476" s="627"/>
      <c r="H476" s="627"/>
      <c r="I476" s="627"/>
      <c r="J476" s="627"/>
      <c r="K476" s="627"/>
      <c r="L476" s="627"/>
      <c r="M476" s="627"/>
      <c r="N476" s="627"/>
      <c r="O476" s="627"/>
      <c r="P476" s="627"/>
      <c r="Q476" s="627"/>
      <c r="R476" s="627"/>
      <c r="S476" s="627"/>
      <c r="T476" s="627"/>
      <c r="U476" s="627"/>
      <c r="V476" s="627"/>
      <c r="W476" s="627"/>
      <c r="X476" s="627"/>
      <c r="Y476" s="627"/>
    </row>
    <row r="477" spans="1:25" ht="15" customHeight="1">
      <c r="A477" s="627"/>
      <c r="B477" s="627"/>
      <c r="C477" s="627"/>
      <c r="D477" s="627"/>
      <c r="E477" s="627"/>
      <c r="F477" s="627"/>
      <c r="G477" s="627"/>
      <c r="H477" s="627"/>
      <c r="I477" s="627"/>
      <c r="J477" s="627"/>
      <c r="K477" s="627"/>
      <c r="L477" s="627"/>
      <c r="M477" s="627"/>
      <c r="N477" s="627"/>
      <c r="O477" s="627"/>
      <c r="P477" s="627"/>
      <c r="Q477" s="627"/>
      <c r="R477" s="627"/>
      <c r="S477" s="627"/>
      <c r="T477" s="627"/>
      <c r="U477" s="627"/>
      <c r="V477" s="627"/>
      <c r="W477" s="627"/>
      <c r="X477" s="627"/>
      <c r="Y477" s="627"/>
    </row>
    <row r="478" spans="1:25" ht="15" customHeight="1">
      <c r="A478" s="627"/>
      <c r="B478" s="627"/>
      <c r="C478" s="627"/>
      <c r="D478" s="627"/>
      <c r="E478" s="627"/>
      <c r="F478" s="627"/>
      <c r="G478" s="627"/>
      <c r="H478" s="627"/>
      <c r="I478" s="627"/>
      <c r="J478" s="627"/>
      <c r="K478" s="627"/>
      <c r="L478" s="627"/>
      <c r="M478" s="627"/>
      <c r="N478" s="627"/>
      <c r="O478" s="627"/>
      <c r="P478" s="627"/>
      <c r="Q478" s="627"/>
      <c r="R478" s="627"/>
      <c r="S478" s="627"/>
      <c r="T478" s="627"/>
      <c r="U478" s="627"/>
      <c r="V478" s="627"/>
      <c r="W478" s="627"/>
      <c r="X478" s="627"/>
      <c r="Y478" s="627"/>
    </row>
    <row r="479" spans="1:25" ht="15" customHeight="1">
      <c r="A479" s="627"/>
      <c r="B479" s="627"/>
      <c r="C479" s="627"/>
      <c r="D479" s="627"/>
      <c r="E479" s="627"/>
      <c r="F479" s="627"/>
      <c r="G479" s="627"/>
      <c r="H479" s="627"/>
      <c r="I479" s="627"/>
      <c r="J479" s="627"/>
      <c r="K479" s="627"/>
      <c r="L479" s="627"/>
      <c r="M479" s="627"/>
      <c r="N479" s="627"/>
      <c r="O479" s="627"/>
      <c r="P479" s="627"/>
      <c r="Q479" s="627"/>
      <c r="R479" s="627"/>
      <c r="S479" s="627"/>
      <c r="T479" s="627"/>
      <c r="U479" s="627"/>
      <c r="V479" s="627"/>
      <c r="W479" s="627"/>
      <c r="X479" s="627"/>
      <c r="Y479" s="627"/>
    </row>
    <row r="480" spans="1:25" ht="15" customHeight="1">
      <c r="A480" s="627"/>
      <c r="B480" s="627"/>
      <c r="C480" s="627"/>
      <c r="D480" s="627"/>
      <c r="E480" s="627"/>
      <c r="F480" s="627"/>
      <c r="G480" s="627"/>
      <c r="H480" s="627"/>
      <c r="I480" s="627"/>
      <c r="J480" s="627"/>
      <c r="K480" s="627"/>
      <c r="L480" s="627"/>
      <c r="M480" s="627"/>
      <c r="N480" s="627"/>
      <c r="O480" s="627"/>
      <c r="P480" s="627"/>
      <c r="Q480" s="627"/>
      <c r="R480" s="627"/>
      <c r="S480" s="627"/>
      <c r="T480" s="627"/>
      <c r="U480" s="627"/>
      <c r="V480" s="627"/>
      <c r="W480" s="627"/>
      <c r="X480" s="627"/>
      <c r="Y480" s="627"/>
    </row>
    <row r="481" spans="1:25" ht="15" customHeight="1">
      <c r="A481" s="627"/>
      <c r="B481" s="627"/>
      <c r="C481" s="627"/>
      <c r="D481" s="627"/>
      <c r="E481" s="627"/>
      <c r="F481" s="627"/>
      <c r="G481" s="627"/>
      <c r="H481" s="627"/>
      <c r="I481" s="627"/>
      <c r="J481" s="627"/>
      <c r="K481" s="627"/>
      <c r="L481" s="627"/>
      <c r="M481" s="627"/>
      <c r="N481" s="627"/>
      <c r="O481" s="627"/>
      <c r="P481" s="627"/>
      <c r="Q481" s="627"/>
      <c r="R481" s="627"/>
      <c r="S481" s="627"/>
      <c r="T481" s="627"/>
      <c r="U481" s="627"/>
      <c r="V481" s="627"/>
      <c r="W481" s="627"/>
      <c r="X481" s="627"/>
      <c r="Y481" s="627"/>
    </row>
    <row r="482" spans="1:25" ht="15" customHeight="1">
      <c r="A482" s="627"/>
      <c r="B482" s="627"/>
      <c r="C482" s="627"/>
      <c r="D482" s="627"/>
      <c r="E482" s="627"/>
      <c r="F482" s="627"/>
      <c r="G482" s="627"/>
      <c r="H482" s="627"/>
      <c r="I482" s="627"/>
      <c r="J482" s="627"/>
      <c r="K482" s="627"/>
      <c r="L482" s="627"/>
      <c r="M482" s="627"/>
      <c r="N482" s="627"/>
      <c r="O482" s="627"/>
      <c r="P482" s="627"/>
      <c r="Q482" s="627"/>
      <c r="R482" s="627"/>
      <c r="S482" s="627"/>
      <c r="T482" s="627"/>
      <c r="U482" s="627"/>
      <c r="V482" s="627"/>
      <c r="W482" s="627"/>
      <c r="X482" s="627"/>
      <c r="Y482" s="627"/>
    </row>
    <row r="483" spans="1:25" ht="15" customHeight="1">
      <c r="A483" s="627"/>
      <c r="B483" s="627"/>
      <c r="C483" s="627"/>
      <c r="D483" s="627"/>
      <c r="E483" s="627"/>
      <c r="F483" s="627"/>
      <c r="G483" s="627"/>
      <c r="H483" s="627"/>
      <c r="I483" s="627"/>
      <c r="J483" s="627"/>
      <c r="K483" s="627"/>
      <c r="L483" s="627"/>
      <c r="M483" s="627"/>
      <c r="N483" s="627"/>
      <c r="O483" s="627"/>
      <c r="P483" s="627"/>
      <c r="Q483" s="627"/>
      <c r="R483" s="627"/>
      <c r="S483" s="627"/>
      <c r="T483" s="627"/>
      <c r="U483" s="627"/>
      <c r="V483" s="627"/>
      <c r="W483" s="627"/>
      <c r="X483" s="627"/>
      <c r="Y483" s="627"/>
    </row>
    <row r="484" spans="1:25" ht="15" customHeight="1">
      <c r="A484" s="627"/>
      <c r="B484" s="627"/>
      <c r="C484" s="627"/>
      <c r="D484" s="627"/>
      <c r="E484" s="627"/>
      <c r="F484" s="627"/>
      <c r="G484" s="627"/>
      <c r="H484" s="627"/>
      <c r="I484" s="627"/>
      <c r="J484" s="627"/>
      <c r="K484" s="627"/>
      <c r="L484" s="627"/>
      <c r="M484" s="627"/>
      <c r="N484" s="627"/>
      <c r="O484" s="627"/>
      <c r="P484" s="627"/>
      <c r="Q484" s="627"/>
      <c r="R484" s="627"/>
      <c r="S484" s="627"/>
      <c r="T484" s="627"/>
      <c r="U484" s="627"/>
      <c r="V484" s="627"/>
      <c r="W484" s="627"/>
      <c r="X484" s="627"/>
      <c r="Y484" s="627"/>
    </row>
    <row r="485" spans="1:25" ht="15" customHeight="1">
      <c r="A485" s="627"/>
      <c r="B485" s="627"/>
      <c r="C485" s="627"/>
      <c r="D485" s="627"/>
      <c r="E485" s="627"/>
      <c r="F485" s="627"/>
      <c r="G485" s="627"/>
      <c r="H485" s="627"/>
      <c r="I485" s="627"/>
      <c r="J485" s="627"/>
      <c r="K485" s="627"/>
      <c r="L485" s="627"/>
      <c r="M485" s="627"/>
      <c r="N485" s="627"/>
      <c r="O485" s="627"/>
      <c r="P485" s="627"/>
      <c r="Q485" s="627"/>
      <c r="R485" s="627"/>
      <c r="S485" s="627"/>
      <c r="T485" s="627"/>
      <c r="U485" s="627"/>
      <c r="V485" s="627"/>
      <c r="W485" s="627"/>
      <c r="X485" s="627"/>
      <c r="Y485" s="627"/>
    </row>
    <row r="486" spans="1:25" ht="15" customHeight="1">
      <c r="A486" s="627"/>
      <c r="B486" s="627"/>
      <c r="C486" s="627"/>
      <c r="D486" s="627"/>
      <c r="E486" s="627"/>
      <c r="F486" s="627"/>
      <c r="G486" s="627"/>
      <c r="H486" s="627"/>
      <c r="I486" s="627"/>
      <c r="J486" s="627"/>
      <c r="K486" s="627"/>
      <c r="L486" s="627"/>
      <c r="M486" s="627"/>
      <c r="N486" s="627"/>
      <c r="O486" s="627"/>
      <c r="P486" s="627"/>
      <c r="Q486" s="627"/>
      <c r="R486" s="627"/>
      <c r="S486" s="627"/>
      <c r="T486" s="627"/>
      <c r="U486" s="627"/>
      <c r="V486" s="627"/>
      <c r="W486" s="627"/>
      <c r="X486" s="627"/>
      <c r="Y486" s="627"/>
    </row>
    <row r="487" spans="1:25" ht="15" customHeight="1">
      <c r="A487" s="627"/>
      <c r="B487" s="627"/>
      <c r="C487" s="627"/>
      <c r="D487" s="627"/>
      <c r="E487" s="627"/>
      <c r="F487" s="627"/>
      <c r="G487" s="627"/>
      <c r="H487" s="627"/>
      <c r="I487" s="627"/>
      <c r="J487" s="627"/>
      <c r="K487" s="627"/>
      <c r="L487" s="627"/>
      <c r="M487" s="627"/>
      <c r="N487" s="627"/>
      <c r="O487" s="627"/>
      <c r="P487" s="627"/>
      <c r="Q487" s="627"/>
      <c r="R487" s="627"/>
      <c r="S487" s="627"/>
      <c r="T487" s="627"/>
      <c r="U487" s="627"/>
      <c r="V487" s="627"/>
      <c r="W487" s="627"/>
      <c r="X487" s="627"/>
      <c r="Y487" s="627"/>
    </row>
    <row r="488" spans="1:25" ht="15" customHeight="1">
      <c r="A488" s="627"/>
      <c r="B488" s="627"/>
      <c r="C488" s="627"/>
      <c r="D488" s="627"/>
      <c r="E488" s="627"/>
      <c r="F488" s="627"/>
      <c r="G488" s="627"/>
      <c r="H488" s="627"/>
      <c r="I488" s="627"/>
      <c r="J488" s="627"/>
      <c r="K488" s="627"/>
      <c r="L488" s="627"/>
      <c r="M488" s="627"/>
      <c r="N488" s="627"/>
      <c r="O488" s="627"/>
      <c r="P488" s="627"/>
      <c r="Q488" s="627"/>
      <c r="R488" s="627"/>
      <c r="S488" s="627"/>
      <c r="T488" s="627"/>
      <c r="U488" s="627"/>
      <c r="V488" s="627"/>
      <c r="W488" s="627"/>
      <c r="X488" s="627"/>
      <c r="Y488" s="627"/>
    </row>
    <row r="489" spans="1:25" ht="15" customHeight="1">
      <c r="A489" s="627"/>
      <c r="B489" s="627"/>
      <c r="C489" s="627"/>
      <c r="D489" s="627"/>
      <c r="E489" s="627"/>
      <c r="F489" s="627"/>
      <c r="G489" s="627"/>
      <c r="H489" s="627"/>
      <c r="I489" s="627"/>
      <c r="J489" s="627"/>
      <c r="K489" s="627"/>
      <c r="L489" s="627"/>
      <c r="M489" s="627"/>
      <c r="N489" s="627"/>
      <c r="O489" s="627"/>
      <c r="P489" s="627"/>
      <c r="Q489" s="627"/>
      <c r="R489" s="627"/>
      <c r="S489" s="627"/>
      <c r="T489" s="627"/>
      <c r="U489" s="627"/>
      <c r="V489" s="627"/>
      <c r="W489" s="627"/>
      <c r="X489" s="627"/>
      <c r="Y489" s="627"/>
    </row>
    <row r="490" spans="1:25" ht="15" customHeight="1">
      <c r="A490" s="627"/>
      <c r="B490" s="627"/>
      <c r="C490" s="627"/>
      <c r="D490" s="627"/>
      <c r="E490" s="627"/>
      <c r="F490" s="627"/>
      <c r="G490" s="627"/>
      <c r="H490" s="627"/>
      <c r="I490" s="627"/>
      <c r="J490" s="627"/>
      <c r="K490" s="627"/>
      <c r="L490" s="627"/>
      <c r="M490" s="627"/>
      <c r="N490" s="627"/>
      <c r="O490" s="627"/>
      <c r="P490" s="627"/>
      <c r="Q490" s="627"/>
      <c r="R490" s="627"/>
      <c r="S490" s="627"/>
      <c r="T490" s="627"/>
      <c r="U490" s="627"/>
      <c r="V490" s="627"/>
      <c r="W490" s="627"/>
      <c r="X490" s="627"/>
      <c r="Y490" s="627"/>
    </row>
    <row r="491" spans="1:25" ht="15" customHeight="1">
      <c r="A491" s="627"/>
      <c r="B491" s="627"/>
      <c r="C491" s="627"/>
      <c r="D491" s="627"/>
      <c r="E491" s="627"/>
      <c r="F491" s="627"/>
      <c r="G491" s="627"/>
      <c r="H491" s="627"/>
      <c r="I491" s="627"/>
      <c r="J491" s="627"/>
      <c r="K491" s="627"/>
      <c r="L491" s="627"/>
      <c r="M491" s="627"/>
      <c r="N491" s="627"/>
      <c r="O491" s="627"/>
      <c r="P491" s="627"/>
      <c r="Q491" s="627"/>
      <c r="R491" s="627"/>
      <c r="S491" s="627"/>
      <c r="T491" s="627"/>
      <c r="U491" s="627"/>
      <c r="V491" s="627"/>
      <c r="W491" s="627"/>
      <c r="X491" s="627"/>
      <c r="Y491" s="627"/>
    </row>
    <row r="492" spans="1:25" ht="15" customHeight="1">
      <c r="A492" s="627"/>
      <c r="B492" s="627"/>
      <c r="C492" s="627"/>
      <c r="D492" s="627"/>
      <c r="E492" s="627"/>
      <c r="F492" s="627"/>
      <c r="G492" s="627"/>
      <c r="H492" s="627"/>
      <c r="I492" s="627"/>
      <c r="J492" s="627"/>
      <c r="K492" s="627"/>
      <c r="L492" s="627"/>
      <c r="M492" s="627"/>
      <c r="N492" s="627"/>
      <c r="O492" s="627"/>
      <c r="P492" s="627"/>
      <c r="Q492" s="627"/>
      <c r="R492" s="627"/>
      <c r="S492" s="627"/>
      <c r="T492" s="627"/>
      <c r="U492" s="627"/>
      <c r="V492" s="627"/>
      <c r="W492" s="627"/>
      <c r="X492" s="627"/>
      <c r="Y492" s="627"/>
    </row>
    <row r="493" spans="1:25" ht="15" customHeight="1">
      <c r="A493" s="627"/>
      <c r="B493" s="627"/>
      <c r="C493" s="627"/>
      <c r="D493" s="627"/>
      <c r="E493" s="627"/>
      <c r="F493" s="627"/>
      <c r="G493" s="627"/>
      <c r="H493" s="627"/>
      <c r="I493" s="627"/>
      <c r="J493" s="627"/>
      <c r="K493" s="627"/>
      <c r="L493" s="627"/>
      <c r="M493" s="627"/>
      <c r="N493" s="627"/>
      <c r="O493" s="627"/>
      <c r="P493" s="627"/>
      <c r="Q493" s="627"/>
      <c r="R493" s="627"/>
      <c r="S493" s="627"/>
      <c r="T493" s="627"/>
      <c r="U493" s="627"/>
      <c r="V493" s="627"/>
      <c r="W493" s="627"/>
      <c r="X493" s="627"/>
      <c r="Y493" s="627"/>
    </row>
    <row r="494" spans="1:25" ht="15" customHeight="1">
      <c r="A494" s="627"/>
      <c r="B494" s="627"/>
      <c r="C494" s="627"/>
      <c r="D494" s="627"/>
      <c r="E494" s="627"/>
      <c r="F494" s="627"/>
      <c r="G494" s="627"/>
      <c r="H494" s="627"/>
      <c r="I494" s="627"/>
      <c r="J494" s="627"/>
      <c r="K494" s="627"/>
      <c r="L494" s="627"/>
      <c r="M494" s="627"/>
      <c r="N494" s="627"/>
      <c r="O494" s="627"/>
      <c r="P494" s="627"/>
      <c r="Q494" s="627"/>
      <c r="R494" s="627"/>
      <c r="S494" s="627"/>
      <c r="T494" s="627"/>
      <c r="U494" s="627"/>
      <c r="V494" s="627"/>
      <c r="W494" s="627"/>
      <c r="X494" s="627"/>
      <c r="Y494" s="627"/>
    </row>
    <row r="495" spans="1:25" ht="15" customHeight="1">
      <c r="A495" s="627"/>
      <c r="B495" s="627"/>
      <c r="C495" s="627"/>
      <c r="D495" s="627"/>
      <c r="E495" s="627"/>
      <c r="F495" s="627"/>
      <c r="G495" s="627"/>
      <c r="H495" s="627"/>
      <c r="I495" s="627"/>
      <c r="J495" s="627"/>
      <c r="K495" s="627"/>
      <c r="L495" s="627"/>
      <c r="M495" s="627"/>
      <c r="N495" s="627"/>
      <c r="O495" s="627"/>
      <c r="P495" s="627"/>
      <c r="Q495" s="627"/>
      <c r="R495" s="627"/>
      <c r="S495" s="627"/>
      <c r="T495" s="627"/>
      <c r="U495" s="627"/>
      <c r="V495" s="627"/>
      <c r="W495" s="627"/>
      <c r="X495" s="627"/>
      <c r="Y495" s="627"/>
    </row>
    <row r="496" spans="1:25" ht="15" customHeight="1">
      <c r="A496" s="627"/>
      <c r="B496" s="627"/>
      <c r="C496" s="627"/>
      <c r="D496" s="627"/>
      <c r="E496" s="627"/>
      <c r="F496" s="627"/>
      <c r="G496" s="627"/>
      <c r="H496" s="627"/>
      <c r="I496" s="627"/>
      <c r="J496" s="627"/>
      <c r="K496" s="627"/>
      <c r="L496" s="627"/>
      <c r="M496" s="627"/>
      <c r="N496" s="627"/>
      <c r="O496" s="627"/>
      <c r="P496" s="627"/>
      <c r="Q496" s="627"/>
      <c r="R496" s="627"/>
      <c r="S496" s="627"/>
      <c r="T496" s="627"/>
      <c r="U496" s="627"/>
      <c r="V496" s="627"/>
      <c r="W496" s="627"/>
      <c r="X496" s="627"/>
      <c r="Y496" s="627"/>
    </row>
    <row r="497" spans="1:25" ht="15" customHeight="1">
      <c r="A497" s="627"/>
      <c r="B497" s="627"/>
      <c r="C497" s="627"/>
      <c r="D497" s="627"/>
      <c r="E497" s="627"/>
      <c r="F497" s="627"/>
      <c r="G497" s="627"/>
      <c r="H497" s="627"/>
      <c r="I497" s="627"/>
      <c r="J497" s="627"/>
      <c r="K497" s="627"/>
      <c r="L497" s="627"/>
      <c r="M497" s="627"/>
      <c r="N497" s="627"/>
      <c r="O497" s="627"/>
      <c r="P497" s="627"/>
      <c r="Q497" s="627"/>
      <c r="R497" s="627"/>
      <c r="S497" s="627"/>
      <c r="T497" s="627"/>
      <c r="U497" s="627"/>
      <c r="V497" s="627"/>
      <c r="W497" s="627"/>
      <c r="X497" s="627"/>
      <c r="Y497" s="627"/>
    </row>
    <row r="498" spans="1:25" ht="15" customHeight="1">
      <c r="A498" s="627"/>
      <c r="B498" s="627"/>
      <c r="C498" s="627"/>
      <c r="D498" s="627"/>
      <c r="E498" s="627"/>
      <c r="F498" s="627"/>
      <c r="G498" s="627"/>
      <c r="H498" s="627"/>
      <c r="I498" s="627"/>
      <c r="J498" s="627"/>
      <c r="K498" s="627"/>
      <c r="L498" s="627"/>
      <c r="M498" s="627"/>
      <c r="N498" s="627"/>
      <c r="O498" s="627"/>
      <c r="P498" s="627"/>
      <c r="Q498" s="627"/>
      <c r="R498" s="627"/>
      <c r="S498" s="627"/>
      <c r="T498" s="627"/>
      <c r="U498" s="627"/>
      <c r="V498" s="627"/>
      <c r="W498" s="627"/>
      <c r="X498" s="627"/>
      <c r="Y498" s="627"/>
    </row>
    <row r="499" spans="1:25" ht="15" customHeight="1">
      <c r="A499" s="627"/>
      <c r="B499" s="627"/>
      <c r="C499" s="627"/>
      <c r="D499" s="627"/>
      <c r="E499" s="627"/>
      <c r="F499" s="627"/>
      <c r="G499" s="627"/>
      <c r="H499" s="627"/>
      <c r="I499" s="627"/>
      <c r="J499" s="627"/>
      <c r="K499" s="627"/>
      <c r="L499" s="627"/>
      <c r="M499" s="627"/>
      <c r="N499" s="627"/>
      <c r="O499" s="627"/>
      <c r="P499" s="627"/>
      <c r="Q499" s="627"/>
      <c r="R499" s="627"/>
      <c r="S499" s="627"/>
      <c r="T499" s="627"/>
      <c r="U499" s="627"/>
      <c r="V499" s="627"/>
      <c r="W499" s="627"/>
      <c r="X499" s="627"/>
      <c r="Y499" s="627"/>
    </row>
    <row r="500" spans="1:25" ht="15" customHeight="1">
      <c r="A500" s="627"/>
      <c r="B500" s="627"/>
      <c r="C500" s="627"/>
      <c r="D500" s="627"/>
      <c r="E500" s="627"/>
      <c r="F500" s="627"/>
      <c r="G500" s="627"/>
      <c r="H500" s="627"/>
      <c r="I500" s="627"/>
      <c r="J500" s="627"/>
      <c r="K500" s="627"/>
      <c r="L500" s="627"/>
      <c r="M500" s="627"/>
      <c r="N500" s="627"/>
      <c r="O500" s="627"/>
      <c r="P500" s="627"/>
      <c r="Q500" s="627"/>
      <c r="R500" s="627"/>
      <c r="S500" s="627"/>
      <c r="T500" s="627"/>
      <c r="U500" s="627"/>
      <c r="V500" s="627"/>
      <c r="W500" s="627"/>
      <c r="X500" s="627"/>
      <c r="Y500" s="627"/>
    </row>
    <row r="501" spans="1:25" ht="15" customHeight="1">
      <c r="A501" s="627"/>
      <c r="B501" s="627"/>
      <c r="C501" s="627"/>
      <c r="D501" s="627"/>
      <c r="E501" s="627"/>
      <c r="F501" s="627"/>
      <c r="G501" s="627"/>
      <c r="H501" s="627"/>
      <c r="I501" s="627"/>
      <c r="J501" s="627"/>
      <c r="K501" s="627"/>
      <c r="L501" s="627"/>
      <c r="M501" s="627"/>
      <c r="N501" s="627"/>
      <c r="O501" s="627"/>
      <c r="P501" s="627"/>
      <c r="Q501" s="627"/>
      <c r="R501" s="627"/>
      <c r="S501" s="627"/>
      <c r="T501" s="627"/>
      <c r="U501" s="627"/>
      <c r="V501" s="627"/>
      <c r="W501" s="627"/>
      <c r="X501" s="627"/>
      <c r="Y501" s="627"/>
    </row>
    <row r="502" spans="1:25" ht="15" customHeight="1">
      <c r="A502" s="627"/>
      <c r="B502" s="627"/>
      <c r="C502" s="627"/>
      <c r="D502" s="627"/>
      <c r="E502" s="627"/>
      <c r="F502" s="627"/>
      <c r="G502" s="627"/>
      <c r="H502" s="627"/>
      <c r="I502" s="627"/>
      <c r="J502" s="627"/>
      <c r="K502" s="627"/>
      <c r="L502" s="627"/>
      <c r="M502" s="627"/>
      <c r="N502" s="627"/>
      <c r="O502" s="627"/>
      <c r="P502" s="627"/>
      <c r="Q502" s="627"/>
      <c r="R502" s="627"/>
      <c r="S502" s="627"/>
      <c r="T502" s="627"/>
      <c r="U502" s="627"/>
      <c r="V502" s="627"/>
      <c r="W502" s="627"/>
      <c r="X502" s="627"/>
      <c r="Y502" s="627"/>
    </row>
    <row r="503" spans="1:25" ht="15" customHeight="1">
      <c r="A503" s="627"/>
      <c r="B503" s="627"/>
      <c r="C503" s="627"/>
      <c r="D503" s="627"/>
      <c r="E503" s="627"/>
      <c r="F503" s="627"/>
      <c r="G503" s="627"/>
      <c r="H503" s="627"/>
      <c r="I503" s="627"/>
      <c r="J503" s="627"/>
      <c r="K503" s="627"/>
      <c r="L503" s="627"/>
      <c r="M503" s="627"/>
      <c r="N503" s="627"/>
      <c r="O503" s="627"/>
      <c r="P503" s="627"/>
      <c r="Q503" s="627"/>
      <c r="R503" s="627"/>
      <c r="S503" s="627"/>
      <c r="T503" s="627"/>
      <c r="U503" s="627"/>
      <c r="V503" s="627"/>
      <c r="W503" s="627"/>
      <c r="X503" s="627"/>
      <c r="Y503" s="627"/>
    </row>
    <row r="504" spans="1:25" ht="15" customHeight="1">
      <c r="A504" s="627"/>
      <c r="B504" s="627"/>
      <c r="C504" s="627"/>
      <c r="D504" s="627"/>
      <c r="E504" s="627"/>
      <c r="F504" s="627"/>
      <c r="G504" s="627"/>
      <c r="H504" s="627"/>
      <c r="I504" s="627"/>
      <c r="J504" s="627"/>
      <c r="K504" s="627"/>
      <c r="L504" s="627"/>
      <c r="M504" s="627"/>
      <c r="N504" s="627"/>
      <c r="O504" s="627"/>
      <c r="P504" s="627"/>
      <c r="Q504" s="627"/>
      <c r="R504" s="627"/>
      <c r="S504" s="627"/>
      <c r="T504" s="627"/>
      <c r="U504" s="627"/>
      <c r="V504" s="627"/>
      <c r="W504" s="627"/>
      <c r="X504" s="627"/>
      <c r="Y504" s="627"/>
    </row>
    <row r="505" spans="1:25" ht="15" customHeight="1">
      <c r="A505" s="627"/>
      <c r="B505" s="627"/>
      <c r="C505" s="627"/>
      <c r="D505" s="627"/>
      <c r="E505" s="627"/>
      <c r="F505" s="627"/>
      <c r="G505" s="627"/>
      <c r="H505" s="627"/>
      <c r="I505" s="627"/>
      <c r="J505" s="627"/>
      <c r="K505" s="627"/>
      <c r="L505" s="627"/>
      <c r="M505" s="627"/>
      <c r="N505" s="627"/>
      <c r="O505" s="627"/>
      <c r="P505" s="627"/>
      <c r="Q505" s="627"/>
      <c r="R505" s="627"/>
      <c r="S505" s="627"/>
      <c r="T505" s="627"/>
      <c r="U505" s="627"/>
      <c r="V505" s="627"/>
      <c r="W505" s="627"/>
      <c r="X505" s="627"/>
      <c r="Y505" s="627"/>
    </row>
    <row r="506" spans="1:25" ht="15" customHeight="1">
      <c r="A506" s="627"/>
      <c r="B506" s="627"/>
      <c r="C506" s="627"/>
      <c r="D506" s="627"/>
      <c r="E506" s="627"/>
      <c r="F506" s="627"/>
      <c r="G506" s="627"/>
      <c r="H506" s="627"/>
      <c r="I506" s="627"/>
      <c r="J506" s="627"/>
      <c r="K506" s="627"/>
      <c r="L506" s="627"/>
      <c r="M506" s="627"/>
      <c r="N506" s="627"/>
      <c r="O506" s="627"/>
      <c r="P506" s="627"/>
      <c r="Q506" s="627"/>
      <c r="R506" s="627"/>
      <c r="S506" s="627"/>
      <c r="T506" s="627"/>
      <c r="U506" s="627"/>
      <c r="V506" s="627"/>
      <c r="W506" s="627"/>
      <c r="X506" s="627"/>
      <c r="Y506" s="627"/>
    </row>
    <row r="507" spans="1:25" ht="15" customHeight="1">
      <c r="A507" s="627"/>
      <c r="B507" s="627"/>
      <c r="C507" s="627"/>
      <c r="D507" s="627"/>
      <c r="E507" s="627"/>
      <c r="F507" s="627"/>
      <c r="G507" s="627"/>
      <c r="H507" s="627"/>
      <c r="I507" s="627"/>
      <c r="J507" s="627"/>
      <c r="K507" s="627"/>
      <c r="L507" s="627"/>
      <c r="M507" s="627"/>
      <c r="N507" s="627"/>
      <c r="O507" s="627"/>
      <c r="P507" s="627"/>
      <c r="Q507" s="627"/>
      <c r="R507" s="627"/>
      <c r="S507" s="627"/>
      <c r="T507" s="627"/>
      <c r="U507" s="627"/>
      <c r="V507" s="627"/>
      <c r="W507" s="627"/>
      <c r="X507" s="627"/>
      <c r="Y507" s="627"/>
    </row>
    <row r="508" spans="1:25" ht="15" customHeight="1">
      <c r="A508" s="627"/>
      <c r="B508" s="627"/>
      <c r="C508" s="627"/>
      <c r="D508" s="627"/>
      <c r="E508" s="627"/>
      <c r="F508" s="627"/>
      <c r="G508" s="627"/>
      <c r="H508" s="627"/>
      <c r="I508" s="627"/>
      <c r="J508" s="627"/>
      <c r="K508" s="627"/>
      <c r="L508" s="627"/>
      <c r="M508" s="627"/>
      <c r="N508" s="627"/>
      <c r="O508" s="627"/>
      <c r="P508" s="627"/>
      <c r="Q508" s="627"/>
      <c r="R508" s="627"/>
      <c r="S508" s="627"/>
      <c r="T508" s="627"/>
      <c r="U508" s="627"/>
      <c r="V508" s="627"/>
      <c r="W508" s="627"/>
      <c r="X508" s="627"/>
      <c r="Y508" s="627"/>
    </row>
    <row r="509" spans="1:25" ht="15" customHeight="1">
      <c r="A509" s="627"/>
      <c r="B509" s="627"/>
      <c r="C509" s="627"/>
      <c r="D509" s="627"/>
      <c r="E509" s="627"/>
      <c r="F509" s="627"/>
      <c r="G509" s="627"/>
      <c r="H509" s="627"/>
      <c r="I509" s="627"/>
      <c r="J509" s="627"/>
      <c r="K509" s="627"/>
      <c r="L509" s="627"/>
      <c r="M509" s="627"/>
      <c r="N509" s="627"/>
      <c r="O509" s="627"/>
      <c r="P509" s="627"/>
      <c r="Q509" s="627"/>
      <c r="R509" s="627"/>
      <c r="S509" s="627"/>
      <c r="T509" s="627"/>
      <c r="U509" s="627"/>
      <c r="V509" s="627"/>
      <c r="W509" s="627"/>
      <c r="X509" s="627"/>
      <c r="Y509" s="627"/>
    </row>
    <row r="510" spans="1:25" ht="15" customHeight="1">
      <c r="A510" s="627"/>
      <c r="B510" s="627"/>
      <c r="C510" s="627"/>
      <c r="D510" s="627"/>
      <c r="E510" s="627"/>
      <c r="F510" s="627"/>
      <c r="G510" s="627"/>
      <c r="H510" s="627"/>
      <c r="I510" s="627"/>
      <c r="J510" s="627"/>
      <c r="K510" s="627"/>
      <c r="L510" s="627"/>
      <c r="M510" s="627"/>
      <c r="N510" s="627"/>
      <c r="O510" s="627"/>
      <c r="P510" s="627"/>
      <c r="Q510" s="627"/>
      <c r="R510" s="627"/>
      <c r="S510" s="627"/>
      <c r="T510" s="627"/>
      <c r="U510" s="627"/>
      <c r="V510" s="627"/>
      <c r="W510" s="627"/>
      <c r="X510" s="627"/>
      <c r="Y510" s="627"/>
    </row>
    <row r="511" spans="1:25" ht="15" customHeight="1">
      <c r="A511" s="627"/>
      <c r="B511" s="627"/>
      <c r="C511" s="627"/>
      <c r="D511" s="627"/>
      <c r="E511" s="627"/>
      <c r="F511" s="627"/>
      <c r="G511" s="627"/>
      <c r="H511" s="627"/>
      <c r="I511" s="627"/>
      <c r="J511" s="627"/>
      <c r="K511" s="627"/>
      <c r="L511" s="627"/>
      <c r="M511" s="627"/>
      <c r="N511" s="627"/>
      <c r="O511" s="627"/>
      <c r="P511" s="627"/>
      <c r="Q511" s="627"/>
      <c r="R511" s="627"/>
      <c r="S511" s="627"/>
      <c r="T511" s="627"/>
      <c r="U511" s="627"/>
      <c r="V511" s="627"/>
      <c r="W511" s="627"/>
      <c r="X511" s="627"/>
      <c r="Y511" s="627"/>
    </row>
    <row r="512" spans="1:25" ht="15" customHeight="1">
      <c r="A512" s="627"/>
      <c r="B512" s="627"/>
      <c r="C512" s="627"/>
      <c r="D512" s="627"/>
      <c r="E512" s="627"/>
      <c r="F512" s="627"/>
      <c r="G512" s="627"/>
      <c r="H512" s="627"/>
      <c r="I512" s="627"/>
      <c r="J512" s="627"/>
      <c r="K512" s="627"/>
      <c r="L512" s="627"/>
      <c r="M512" s="627"/>
      <c r="N512" s="627"/>
      <c r="O512" s="627"/>
      <c r="P512" s="627"/>
      <c r="Q512" s="627"/>
      <c r="R512" s="627"/>
      <c r="S512" s="627"/>
      <c r="T512" s="627"/>
      <c r="U512" s="627"/>
      <c r="V512" s="627"/>
      <c r="W512" s="627"/>
      <c r="X512" s="627"/>
      <c r="Y512" s="627"/>
    </row>
    <row r="513" spans="1:25" ht="15" customHeight="1">
      <c r="A513" s="627"/>
      <c r="B513" s="627"/>
      <c r="C513" s="627"/>
      <c r="D513" s="627"/>
      <c r="E513" s="627"/>
      <c r="F513" s="627"/>
      <c r="G513" s="627"/>
      <c r="H513" s="627"/>
      <c r="I513" s="627"/>
      <c r="J513" s="627"/>
      <c r="K513" s="627"/>
      <c r="L513" s="627"/>
      <c r="M513" s="627"/>
      <c r="N513" s="627"/>
      <c r="O513" s="627"/>
      <c r="P513" s="627"/>
      <c r="Q513" s="627"/>
      <c r="R513" s="627"/>
      <c r="S513" s="627"/>
      <c r="T513" s="627"/>
      <c r="U513" s="627"/>
      <c r="V513" s="627"/>
      <c r="W513" s="627"/>
      <c r="X513" s="627"/>
      <c r="Y513" s="627"/>
    </row>
    <row r="514" spans="1:25" ht="15" customHeight="1">
      <c r="A514" s="627"/>
      <c r="B514" s="627"/>
      <c r="C514" s="627"/>
      <c r="D514" s="627"/>
      <c r="E514" s="627"/>
      <c r="F514" s="627"/>
      <c r="G514" s="627"/>
      <c r="H514" s="627"/>
      <c r="I514" s="627"/>
      <c r="J514" s="627"/>
      <c r="K514" s="627"/>
      <c r="L514" s="627"/>
      <c r="M514" s="627"/>
      <c r="N514" s="627"/>
      <c r="O514" s="627"/>
      <c r="P514" s="627"/>
      <c r="Q514" s="627"/>
      <c r="R514" s="627"/>
      <c r="S514" s="627"/>
      <c r="T514" s="627"/>
      <c r="U514" s="627"/>
      <c r="V514" s="627"/>
      <c r="W514" s="627"/>
      <c r="X514" s="627"/>
      <c r="Y514" s="627"/>
    </row>
    <row r="515" spans="1:25" ht="15" customHeight="1">
      <c r="A515" s="627"/>
      <c r="B515" s="627"/>
      <c r="C515" s="627"/>
      <c r="D515" s="627"/>
      <c r="E515" s="627"/>
      <c r="F515" s="627"/>
      <c r="G515" s="627"/>
      <c r="H515" s="627"/>
      <c r="I515" s="627"/>
      <c r="J515" s="627"/>
      <c r="K515" s="627"/>
      <c r="L515" s="627"/>
      <c r="M515" s="627"/>
      <c r="N515" s="627"/>
      <c r="O515" s="627"/>
      <c r="P515" s="627"/>
      <c r="Q515" s="627"/>
      <c r="R515" s="627"/>
      <c r="S515" s="627"/>
      <c r="T515" s="627"/>
      <c r="U515" s="627"/>
      <c r="V515" s="627"/>
      <c r="W515" s="627"/>
      <c r="X515" s="627"/>
      <c r="Y515" s="627"/>
    </row>
    <row r="516" spans="1:25" ht="15" customHeight="1">
      <c r="A516" s="627"/>
      <c r="B516" s="627"/>
      <c r="C516" s="627"/>
      <c r="D516" s="627"/>
      <c r="E516" s="627"/>
      <c r="F516" s="627"/>
      <c r="G516" s="627"/>
      <c r="H516" s="627"/>
      <c r="I516" s="627"/>
      <c r="J516" s="627"/>
      <c r="K516" s="627"/>
      <c r="L516" s="627"/>
      <c r="M516" s="627"/>
      <c r="N516" s="627"/>
      <c r="O516" s="627"/>
      <c r="P516" s="627"/>
      <c r="Q516" s="627"/>
      <c r="R516" s="627"/>
      <c r="S516" s="627"/>
      <c r="T516" s="627"/>
      <c r="U516" s="627"/>
      <c r="V516" s="627"/>
      <c r="W516" s="627"/>
      <c r="X516" s="627"/>
      <c r="Y516" s="627"/>
    </row>
    <row r="517" spans="1:25" ht="15" customHeight="1">
      <c r="A517" s="627"/>
      <c r="B517" s="627"/>
      <c r="C517" s="627"/>
      <c r="D517" s="627"/>
      <c r="E517" s="627"/>
      <c r="F517" s="627"/>
      <c r="G517" s="627"/>
      <c r="H517" s="627"/>
      <c r="I517" s="627"/>
      <c r="J517" s="627"/>
      <c r="K517" s="627"/>
      <c r="L517" s="627"/>
      <c r="M517" s="627"/>
      <c r="N517" s="627"/>
      <c r="O517" s="627"/>
      <c r="P517" s="627"/>
      <c r="Q517" s="627"/>
      <c r="R517" s="627"/>
      <c r="S517" s="627"/>
      <c r="T517" s="627"/>
      <c r="U517" s="627"/>
      <c r="V517" s="627"/>
      <c r="W517" s="627"/>
      <c r="X517" s="627"/>
      <c r="Y517" s="627"/>
    </row>
    <row r="518" spans="1:25" ht="15" customHeight="1">
      <c r="A518" s="627"/>
      <c r="B518" s="627"/>
      <c r="C518" s="627"/>
      <c r="D518" s="627"/>
      <c r="E518" s="627"/>
      <c r="F518" s="627"/>
      <c r="G518" s="627"/>
      <c r="H518" s="627"/>
      <c r="I518" s="627"/>
      <c r="J518" s="627"/>
      <c r="K518" s="627"/>
      <c r="L518" s="627"/>
      <c r="M518" s="627"/>
      <c r="N518" s="627"/>
      <c r="O518" s="627"/>
      <c r="P518" s="627"/>
      <c r="Q518" s="627"/>
      <c r="R518" s="627"/>
      <c r="S518" s="627"/>
      <c r="T518" s="627"/>
      <c r="U518" s="627"/>
      <c r="V518" s="627"/>
      <c r="W518" s="627"/>
      <c r="X518" s="627"/>
      <c r="Y518" s="627"/>
    </row>
    <row r="519" spans="1:25" ht="15" customHeight="1">
      <c r="A519" s="627"/>
      <c r="B519" s="627"/>
      <c r="C519" s="627"/>
      <c r="D519" s="627"/>
      <c r="E519" s="627"/>
      <c r="F519" s="627"/>
      <c r="G519" s="627"/>
      <c r="H519" s="627"/>
      <c r="I519" s="627"/>
      <c r="J519" s="627"/>
      <c r="K519" s="627"/>
      <c r="L519" s="627"/>
      <c r="M519" s="627"/>
      <c r="N519" s="627"/>
      <c r="O519" s="627"/>
      <c r="P519" s="627"/>
      <c r="Q519" s="627"/>
      <c r="R519" s="627"/>
      <c r="S519" s="627"/>
      <c r="T519" s="627"/>
      <c r="U519" s="627"/>
      <c r="V519" s="627"/>
      <c r="W519" s="627"/>
      <c r="X519" s="627"/>
      <c r="Y519" s="627"/>
    </row>
    <row r="520" spans="1:25" ht="15" customHeight="1">
      <c r="A520" s="627"/>
      <c r="B520" s="627"/>
      <c r="C520" s="627"/>
      <c r="D520" s="627"/>
      <c r="E520" s="627"/>
      <c r="F520" s="627"/>
      <c r="G520" s="627"/>
      <c r="H520" s="627"/>
      <c r="I520" s="627"/>
      <c r="J520" s="627"/>
      <c r="K520" s="627"/>
      <c r="L520" s="627"/>
      <c r="M520" s="627"/>
      <c r="N520" s="627"/>
      <c r="O520" s="627"/>
      <c r="P520" s="627"/>
      <c r="Q520" s="627"/>
      <c r="R520" s="627"/>
      <c r="S520" s="627"/>
      <c r="T520" s="627"/>
      <c r="U520" s="627"/>
      <c r="V520" s="627"/>
      <c r="W520" s="627"/>
      <c r="X520" s="627"/>
      <c r="Y520" s="627"/>
    </row>
    <row r="521" spans="1:25" ht="15" customHeight="1">
      <c r="A521" s="627"/>
      <c r="B521" s="627"/>
      <c r="C521" s="627"/>
      <c r="D521" s="627"/>
      <c r="E521" s="627"/>
      <c r="F521" s="627"/>
      <c r="G521" s="627"/>
      <c r="H521" s="627"/>
      <c r="I521" s="627"/>
      <c r="J521" s="627"/>
      <c r="K521" s="627"/>
      <c r="L521" s="627"/>
      <c r="M521" s="627"/>
      <c r="N521" s="627"/>
      <c r="O521" s="627"/>
      <c r="P521" s="627"/>
      <c r="Q521" s="627"/>
      <c r="R521" s="627"/>
      <c r="S521" s="627"/>
      <c r="T521" s="627"/>
      <c r="U521" s="627"/>
      <c r="V521" s="627"/>
      <c r="W521" s="627"/>
      <c r="X521" s="627"/>
      <c r="Y521" s="627"/>
    </row>
    <row r="522" spans="1:25" ht="15" customHeight="1">
      <c r="A522" s="627"/>
      <c r="B522" s="627"/>
      <c r="C522" s="627"/>
      <c r="D522" s="627"/>
      <c r="E522" s="627"/>
      <c r="F522" s="627"/>
      <c r="G522" s="627"/>
      <c r="H522" s="627"/>
      <c r="I522" s="627"/>
      <c r="J522" s="627"/>
      <c r="K522" s="627"/>
      <c r="L522" s="627"/>
      <c r="M522" s="627"/>
      <c r="N522" s="627"/>
      <c r="O522" s="627"/>
      <c r="P522" s="627"/>
      <c r="Q522" s="627"/>
      <c r="R522" s="627"/>
      <c r="S522" s="627"/>
      <c r="T522" s="627"/>
      <c r="U522" s="627"/>
      <c r="V522" s="627"/>
      <c r="W522" s="627"/>
      <c r="X522" s="627"/>
      <c r="Y522" s="627"/>
    </row>
    <row r="523" spans="1:25" ht="15" customHeight="1">
      <c r="A523" s="627"/>
      <c r="B523" s="627"/>
      <c r="C523" s="627"/>
      <c r="D523" s="627"/>
      <c r="E523" s="627"/>
      <c r="F523" s="627"/>
      <c r="G523" s="627"/>
      <c r="H523" s="627"/>
      <c r="I523" s="627"/>
      <c r="J523" s="627"/>
      <c r="K523" s="627"/>
      <c r="L523" s="627"/>
      <c r="M523" s="627"/>
      <c r="N523" s="627"/>
      <c r="O523" s="627"/>
      <c r="P523" s="627"/>
      <c r="Q523" s="627"/>
      <c r="R523" s="627"/>
      <c r="S523" s="627"/>
      <c r="T523" s="627"/>
      <c r="U523" s="627"/>
      <c r="V523" s="627"/>
      <c r="W523" s="627"/>
      <c r="X523" s="627"/>
      <c r="Y523" s="627"/>
    </row>
    <row r="524" spans="1:25" ht="15" customHeight="1">
      <c r="A524" s="627"/>
      <c r="B524" s="627"/>
      <c r="C524" s="627"/>
      <c r="D524" s="627"/>
      <c r="E524" s="627"/>
      <c r="F524" s="627"/>
      <c r="G524" s="627"/>
      <c r="H524" s="627"/>
      <c r="I524" s="627"/>
      <c r="J524" s="627"/>
      <c r="K524" s="627"/>
      <c r="L524" s="627"/>
      <c r="M524" s="627"/>
      <c r="N524" s="627"/>
      <c r="O524" s="627"/>
      <c r="P524" s="627"/>
      <c r="Q524" s="627"/>
      <c r="R524" s="627"/>
      <c r="S524" s="627"/>
      <c r="T524" s="627"/>
      <c r="U524" s="627"/>
      <c r="V524" s="627"/>
      <c r="W524" s="627"/>
      <c r="X524" s="627"/>
      <c r="Y524" s="627"/>
    </row>
    <row r="525" spans="1:25" ht="15" customHeight="1">
      <c r="A525" s="627"/>
      <c r="B525" s="627"/>
      <c r="C525" s="627"/>
      <c r="D525" s="627"/>
      <c r="E525" s="627"/>
      <c r="F525" s="627"/>
      <c r="G525" s="627"/>
      <c r="H525" s="627"/>
      <c r="I525" s="627"/>
      <c r="J525" s="627"/>
      <c r="K525" s="627"/>
      <c r="L525" s="627"/>
      <c r="M525" s="627"/>
      <c r="N525" s="627"/>
      <c r="O525" s="627"/>
      <c r="P525" s="627"/>
      <c r="Q525" s="627"/>
      <c r="R525" s="627"/>
      <c r="S525" s="627"/>
      <c r="T525" s="627"/>
      <c r="U525" s="627"/>
      <c r="V525" s="627"/>
      <c r="W525" s="627"/>
      <c r="X525" s="627"/>
      <c r="Y525" s="627"/>
    </row>
    <row r="526" spans="1:25" ht="15" customHeight="1">
      <c r="A526" s="627"/>
      <c r="B526" s="627"/>
      <c r="C526" s="627"/>
      <c r="D526" s="627"/>
      <c r="E526" s="627"/>
      <c r="F526" s="627"/>
      <c r="G526" s="627"/>
      <c r="H526" s="627"/>
      <c r="I526" s="627"/>
      <c r="J526" s="627"/>
      <c r="K526" s="627"/>
      <c r="L526" s="627"/>
      <c r="M526" s="627"/>
      <c r="N526" s="627"/>
      <c r="O526" s="627"/>
      <c r="P526" s="627"/>
      <c r="Q526" s="627"/>
      <c r="R526" s="627"/>
      <c r="S526" s="627"/>
      <c r="T526" s="627"/>
      <c r="U526" s="627"/>
      <c r="V526" s="627"/>
      <c r="W526" s="627"/>
      <c r="X526" s="627"/>
      <c r="Y526" s="627"/>
    </row>
    <row r="527" spans="1:25" ht="15" customHeight="1">
      <c r="A527" s="627"/>
      <c r="B527" s="627"/>
      <c r="C527" s="627"/>
      <c r="D527" s="627"/>
      <c r="E527" s="627"/>
      <c r="F527" s="627"/>
      <c r="G527" s="627"/>
      <c r="H527" s="627"/>
      <c r="I527" s="627"/>
      <c r="J527" s="627"/>
      <c r="K527" s="627"/>
      <c r="L527" s="627"/>
      <c r="M527" s="627"/>
      <c r="N527" s="627"/>
      <c r="O527" s="627"/>
      <c r="P527" s="627"/>
      <c r="Q527" s="627"/>
      <c r="R527" s="627"/>
      <c r="S527" s="627"/>
      <c r="T527" s="627"/>
      <c r="U527" s="627"/>
      <c r="V527" s="627"/>
      <c r="W527" s="627"/>
      <c r="X527" s="627"/>
      <c r="Y527" s="627"/>
    </row>
    <row r="528" spans="1:25" ht="15" customHeight="1">
      <c r="A528" s="627"/>
      <c r="B528" s="627"/>
      <c r="C528" s="627"/>
      <c r="D528" s="627"/>
      <c r="E528" s="627"/>
      <c r="F528" s="627"/>
      <c r="G528" s="627"/>
      <c r="H528" s="627"/>
      <c r="I528" s="627"/>
      <c r="J528" s="627"/>
      <c r="K528" s="627"/>
      <c r="L528" s="627"/>
      <c r="M528" s="627"/>
      <c r="N528" s="627"/>
      <c r="O528" s="627"/>
      <c r="P528" s="627"/>
      <c r="Q528" s="627"/>
      <c r="R528" s="627"/>
      <c r="S528" s="627"/>
      <c r="T528" s="627"/>
      <c r="U528" s="627"/>
      <c r="V528" s="627"/>
      <c r="W528" s="627"/>
      <c r="X528" s="627"/>
      <c r="Y528" s="627"/>
    </row>
    <row r="529" spans="1:25" ht="15" customHeight="1">
      <c r="A529" s="627"/>
      <c r="B529" s="627"/>
      <c r="C529" s="627"/>
      <c r="D529" s="627"/>
      <c r="E529" s="627"/>
      <c r="F529" s="627"/>
      <c r="G529" s="627"/>
      <c r="H529" s="627"/>
      <c r="I529" s="627"/>
      <c r="J529" s="627"/>
      <c r="K529" s="627"/>
      <c r="L529" s="627"/>
      <c r="M529" s="627"/>
      <c r="N529" s="627"/>
      <c r="O529" s="627"/>
      <c r="P529" s="627"/>
      <c r="Q529" s="627"/>
      <c r="R529" s="627"/>
      <c r="S529" s="627"/>
      <c r="T529" s="627"/>
      <c r="U529" s="627"/>
      <c r="V529" s="627"/>
      <c r="W529" s="627"/>
      <c r="X529" s="627"/>
      <c r="Y529" s="627"/>
    </row>
    <row r="530" spans="1:25" ht="15" customHeight="1">
      <c r="A530" s="627"/>
      <c r="B530" s="627"/>
      <c r="C530" s="627"/>
      <c r="D530" s="627"/>
      <c r="E530" s="627"/>
      <c r="F530" s="627"/>
      <c r="G530" s="627"/>
      <c r="H530" s="627"/>
      <c r="I530" s="627"/>
      <c r="J530" s="627"/>
      <c r="K530" s="627"/>
      <c r="L530" s="627"/>
      <c r="M530" s="627"/>
      <c r="N530" s="627"/>
      <c r="O530" s="627"/>
      <c r="P530" s="627"/>
      <c r="Q530" s="627"/>
      <c r="R530" s="627"/>
      <c r="S530" s="627"/>
      <c r="T530" s="627"/>
      <c r="U530" s="627"/>
      <c r="V530" s="627"/>
      <c r="W530" s="627"/>
      <c r="X530" s="627"/>
      <c r="Y530" s="627"/>
    </row>
    <row r="531" spans="1:25" ht="15" customHeight="1">
      <c r="A531" s="627"/>
      <c r="B531" s="627"/>
      <c r="C531" s="627"/>
      <c r="D531" s="627"/>
      <c r="E531" s="627"/>
      <c r="F531" s="627"/>
      <c r="G531" s="627"/>
      <c r="H531" s="627"/>
      <c r="I531" s="627"/>
      <c r="J531" s="627"/>
      <c r="K531" s="627"/>
      <c r="L531" s="627"/>
      <c r="M531" s="627"/>
      <c r="N531" s="627"/>
      <c r="O531" s="627"/>
      <c r="P531" s="627"/>
      <c r="Q531" s="627"/>
      <c r="R531" s="627"/>
      <c r="S531" s="627"/>
      <c r="T531" s="627"/>
      <c r="U531" s="627"/>
      <c r="V531" s="627"/>
      <c r="W531" s="627"/>
      <c r="X531" s="627"/>
      <c r="Y531" s="627"/>
    </row>
    <row r="532" spans="1:25" ht="15" customHeight="1">
      <c r="A532" s="627"/>
      <c r="B532" s="627"/>
      <c r="C532" s="627"/>
      <c r="D532" s="627"/>
      <c r="E532" s="627"/>
      <c r="F532" s="627"/>
      <c r="G532" s="627"/>
      <c r="H532" s="627"/>
      <c r="I532" s="627"/>
      <c r="J532" s="627"/>
      <c r="K532" s="627"/>
      <c r="L532" s="627"/>
      <c r="M532" s="627"/>
      <c r="N532" s="627"/>
      <c r="O532" s="627"/>
      <c r="P532" s="627"/>
      <c r="Q532" s="627"/>
      <c r="R532" s="627"/>
      <c r="S532" s="627"/>
      <c r="T532" s="627"/>
      <c r="U532" s="627"/>
      <c r="V532" s="627"/>
      <c r="W532" s="627"/>
      <c r="X532" s="627"/>
      <c r="Y532" s="627"/>
    </row>
    <row r="533" spans="1:25" ht="15" customHeight="1">
      <c r="A533" s="627"/>
      <c r="B533" s="627"/>
      <c r="C533" s="627"/>
      <c r="D533" s="627"/>
      <c r="E533" s="627"/>
      <c r="F533" s="627"/>
      <c r="G533" s="627"/>
      <c r="H533" s="627"/>
      <c r="I533" s="627"/>
      <c r="J533" s="627"/>
      <c r="K533" s="627"/>
      <c r="L533" s="627"/>
      <c r="M533" s="627"/>
      <c r="N533" s="627"/>
      <c r="O533" s="627"/>
      <c r="P533" s="627"/>
      <c r="Q533" s="627"/>
      <c r="R533" s="627"/>
      <c r="S533" s="627"/>
      <c r="T533" s="627"/>
      <c r="U533" s="627"/>
      <c r="V533" s="627"/>
      <c r="W533" s="627"/>
      <c r="X533" s="627"/>
      <c r="Y533" s="627"/>
    </row>
    <row r="534" spans="1:25" ht="15" customHeight="1">
      <c r="A534" s="627"/>
      <c r="B534" s="627"/>
      <c r="C534" s="627"/>
      <c r="D534" s="627"/>
      <c r="E534" s="627"/>
      <c r="F534" s="627"/>
      <c r="G534" s="627"/>
      <c r="H534" s="627"/>
      <c r="I534" s="627"/>
      <c r="J534" s="627"/>
      <c r="K534" s="627"/>
      <c r="L534" s="627"/>
      <c r="M534" s="627"/>
      <c r="N534" s="627"/>
      <c r="O534" s="627"/>
      <c r="P534" s="627"/>
      <c r="Q534" s="627"/>
      <c r="R534" s="627"/>
      <c r="S534" s="627"/>
      <c r="T534" s="627"/>
      <c r="U534" s="627"/>
      <c r="V534" s="627"/>
      <c r="W534" s="627"/>
      <c r="X534" s="627"/>
      <c r="Y534" s="627"/>
    </row>
    <row r="535" spans="1:25" ht="15" customHeight="1">
      <c r="A535" s="627"/>
      <c r="B535" s="627"/>
      <c r="C535" s="627"/>
      <c r="D535" s="627"/>
      <c r="E535" s="627"/>
      <c r="F535" s="627"/>
      <c r="G535" s="627"/>
      <c r="H535" s="627"/>
      <c r="I535" s="627"/>
      <c r="J535" s="627"/>
      <c r="K535" s="627"/>
      <c r="L535" s="627"/>
      <c r="M535" s="627"/>
      <c r="N535" s="627"/>
      <c r="O535" s="627"/>
      <c r="P535" s="627"/>
      <c r="Q535" s="627"/>
      <c r="R535" s="627"/>
      <c r="S535" s="627"/>
      <c r="T535" s="627"/>
      <c r="U535" s="627"/>
      <c r="V535" s="627"/>
      <c r="W535" s="627"/>
      <c r="X535" s="627"/>
      <c r="Y535" s="627"/>
    </row>
    <row r="536" spans="1:25" ht="15" customHeight="1">
      <c r="A536" s="627"/>
      <c r="B536" s="627"/>
      <c r="C536" s="627"/>
      <c r="D536" s="627"/>
      <c r="E536" s="627"/>
      <c r="F536" s="627"/>
      <c r="G536" s="627"/>
      <c r="H536" s="627"/>
      <c r="I536" s="627"/>
      <c r="J536" s="627"/>
      <c r="K536" s="627"/>
      <c r="L536" s="627"/>
      <c r="M536" s="627"/>
      <c r="N536" s="627"/>
      <c r="O536" s="627"/>
      <c r="P536" s="627"/>
      <c r="Q536" s="627"/>
      <c r="R536" s="627"/>
      <c r="S536" s="627"/>
      <c r="T536" s="627"/>
      <c r="U536" s="627"/>
      <c r="V536" s="627"/>
      <c r="W536" s="627"/>
      <c r="X536" s="627"/>
      <c r="Y536" s="627"/>
    </row>
    <row r="537" spans="1:25" ht="15" customHeight="1">
      <c r="A537" s="627"/>
      <c r="B537" s="627"/>
      <c r="C537" s="627"/>
      <c r="D537" s="627"/>
      <c r="E537" s="627"/>
      <c r="F537" s="627"/>
      <c r="G537" s="627"/>
      <c r="H537" s="627"/>
      <c r="I537" s="627"/>
      <c r="J537" s="627"/>
      <c r="K537" s="627"/>
      <c r="L537" s="627"/>
      <c r="M537" s="627"/>
      <c r="N537" s="627"/>
      <c r="O537" s="627"/>
      <c r="P537" s="627"/>
      <c r="Q537" s="627"/>
      <c r="R537" s="627"/>
      <c r="S537" s="627"/>
      <c r="T537" s="627"/>
      <c r="U537" s="627"/>
      <c r="V537" s="627"/>
      <c r="W537" s="627"/>
      <c r="X537" s="627"/>
      <c r="Y537" s="627"/>
    </row>
    <row r="538" spans="1:25" ht="15" customHeight="1">
      <c r="A538" s="627"/>
      <c r="B538" s="627"/>
      <c r="C538" s="627"/>
      <c r="D538" s="627"/>
      <c r="E538" s="627"/>
      <c r="F538" s="627"/>
      <c r="G538" s="627"/>
      <c r="H538" s="627"/>
      <c r="I538" s="627"/>
      <c r="J538" s="627"/>
      <c r="K538" s="627"/>
      <c r="L538" s="627"/>
      <c r="M538" s="627"/>
      <c r="N538" s="627"/>
      <c r="O538" s="627"/>
      <c r="P538" s="627"/>
      <c r="Q538" s="627"/>
      <c r="R538" s="627"/>
      <c r="S538" s="627"/>
      <c r="T538" s="627"/>
      <c r="U538" s="627"/>
      <c r="V538" s="627"/>
      <c r="W538" s="627"/>
      <c r="X538" s="627"/>
      <c r="Y538" s="627"/>
    </row>
    <row r="539" spans="1:25" ht="15" customHeight="1">
      <c r="A539" s="627"/>
      <c r="B539" s="627"/>
      <c r="C539" s="627"/>
      <c r="D539" s="627"/>
      <c r="E539" s="627"/>
      <c r="F539" s="627"/>
      <c r="G539" s="627"/>
      <c r="H539" s="627"/>
      <c r="I539" s="627"/>
      <c r="J539" s="627"/>
      <c r="K539" s="627"/>
      <c r="L539" s="627"/>
      <c r="M539" s="627"/>
      <c r="N539" s="627"/>
      <c r="O539" s="627"/>
      <c r="P539" s="627"/>
      <c r="Q539" s="627"/>
      <c r="R539" s="627"/>
      <c r="S539" s="627"/>
      <c r="T539" s="627"/>
      <c r="U539" s="627"/>
      <c r="V539" s="627"/>
      <c r="W539" s="627"/>
      <c r="X539" s="627"/>
      <c r="Y539" s="627"/>
    </row>
    <row r="540" spans="1:25" ht="15" customHeight="1">
      <c r="A540" s="627"/>
      <c r="B540" s="627"/>
      <c r="C540" s="627"/>
      <c r="D540" s="627"/>
      <c r="E540" s="627"/>
      <c r="F540" s="627"/>
      <c r="G540" s="627"/>
      <c r="H540" s="627"/>
      <c r="I540" s="627"/>
      <c r="J540" s="627"/>
      <c r="K540" s="627"/>
      <c r="L540" s="627"/>
      <c r="M540" s="627"/>
      <c r="N540" s="627"/>
      <c r="O540" s="627"/>
      <c r="P540" s="627"/>
      <c r="Q540" s="627"/>
      <c r="R540" s="627"/>
      <c r="S540" s="627"/>
      <c r="T540" s="627"/>
      <c r="U540" s="627"/>
      <c r="V540" s="627"/>
      <c r="W540" s="627"/>
      <c r="X540" s="627"/>
      <c r="Y540" s="627"/>
    </row>
    <row r="541" spans="1:25" ht="15" customHeight="1">
      <c r="A541" s="627"/>
      <c r="B541" s="627"/>
      <c r="C541" s="627"/>
      <c r="D541" s="627"/>
      <c r="E541" s="627"/>
      <c r="F541" s="627"/>
      <c r="G541" s="627"/>
      <c r="H541" s="627"/>
      <c r="I541" s="627"/>
      <c r="J541" s="627"/>
      <c r="K541" s="627"/>
      <c r="L541" s="627"/>
      <c r="M541" s="627"/>
      <c r="N541" s="627"/>
      <c r="O541" s="627"/>
      <c r="P541" s="627"/>
      <c r="Q541" s="627"/>
      <c r="R541" s="627"/>
      <c r="S541" s="627"/>
      <c r="T541" s="627"/>
      <c r="U541" s="627"/>
      <c r="V541" s="627"/>
      <c r="W541" s="627"/>
      <c r="X541" s="627"/>
      <c r="Y541" s="627"/>
    </row>
    <row r="542" spans="1:25" ht="15" customHeight="1">
      <c r="A542" s="627"/>
      <c r="B542" s="627"/>
      <c r="C542" s="627"/>
      <c r="D542" s="627"/>
      <c r="E542" s="627"/>
      <c r="F542" s="627"/>
      <c r="G542" s="627"/>
      <c r="H542" s="627"/>
      <c r="I542" s="627"/>
      <c r="J542" s="627"/>
      <c r="K542" s="627"/>
      <c r="L542" s="627"/>
      <c r="M542" s="627"/>
      <c r="N542" s="627"/>
      <c r="O542" s="627"/>
      <c r="P542" s="627"/>
      <c r="Q542" s="627"/>
      <c r="R542" s="627"/>
      <c r="S542" s="627"/>
      <c r="T542" s="627"/>
      <c r="U542" s="627"/>
      <c r="V542" s="627"/>
      <c r="W542" s="627"/>
      <c r="X542" s="627"/>
      <c r="Y542" s="627"/>
    </row>
    <row r="543" spans="1:25" ht="15" customHeight="1">
      <c r="A543" s="627"/>
      <c r="B543" s="627"/>
      <c r="C543" s="627"/>
      <c r="D543" s="627"/>
      <c r="E543" s="627"/>
      <c r="F543" s="627"/>
      <c r="G543" s="627"/>
      <c r="H543" s="627"/>
      <c r="I543" s="627"/>
      <c r="J543" s="627"/>
      <c r="K543" s="627"/>
      <c r="L543" s="627"/>
      <c r="M543" s="627"/>
      <c r="N543" s="627"/>
      <c r="O543" s="627"/>
      <c r="P543" s="627"/>
      <c r="Q543" s="627"/>
      <c r="R543" s="627"/>
      <c r="S543" s="627"/>
      <c r="T543" s="627"/>
      <c r="U543" s="627"/>
      <c r="V543" s="627"/>
      <c r="W543" s="627"/>
      <c r="X543" s="627"/>
      <c r="Y543" s="627"/>
    </row>
    <row r="544" spans="1:25" ht="15" customHeight="1">
      <c r="A544" s="627"/>
      <c r="B544" s="627"/>
      <c r="C544" s="627"/>
      <c r="D544" s="627"/>
      <c r="E544" s="627"/>
      <c r="F544" s="627"/>
      <c r="G544" s="627"/>
      <c r="H544" s="627"/>
      <c r="I544" s="627"/>
      <c r="J544" s="627"/>
      <c r="K544" s="627"/>
      <c r="L544" s="627"/>
      <c r="M544" s="627"/>
      <c r="N544" s="627"/>
      <c r="O544" s="627"/>
      <c r="P544" s="627"/>
      <c r="Q544" s="627"/>
      <c r="R544" s="627"/>
      <c r="S544" s="627"/>
      <c r="T544" s="627"/>
      <c r="U544" s="627"/>
      <c r="V544" s="627"/>
      <c r="W544" s="627"/>
      <c r="X544" s="627"/>
      <c r="Y544" s="627"/>
    </row>
    <row r="545" spans="1:25" ht="15" customHeight="1">
      <c r="A545" s="627"/>
      <c r="B545" s="627"/>
      <c r="C545" s="627"/>
      <c r="D545" s="627"/>
      <c r="E545" s="627"/>
      <c r="F545" s="627"/>
      <c r="G545" s="627"/>
      <c r="H545" s="627"/>
      <c r="I545" s="627"/>
      <c r="J545" s="627"/>
      <c r="K545" s="627"/>
      <c r="L545" s="627"/>
      <c r="M545" s="627"/>
      <c r="N545" s="627"/>
      <c r="O545" s="627"/>
      <c r="P545" s="627"/>
      <c r="Q545" s="627"/>
      <c r="R545" s="627"/>
      <c r="S545" s="627"/>
      <c r="T545" s="627"/>
      <c r="U545" s="627"/>
      <c r="V545" s="627"/>
      <c r="W545" s="627"/>
      <c r="X545" s="627"/>
      <c r="Y545" s="627"/>
    </row>
    <row r="546" spans="1:25" ht="15" customHeight="1">
      <c r="A546" s="627"/>
      <c r="B546" s="627"/>
      <c r="C546" s="627"/>
      <c r="D546" s="627"/>
      <c r="E546" s="627"/>
      <c r="F546" s="627"/>
      <c r="G546" s="627"/>
      <c r="H546" s="627"/>
      <c r="I546" s="627"/>
      <c r="J546" s="627"/>
      <c r="K546" s="627"/>
      <c r="L546" s="627"/>
      <c r="M546" s="627"/>
      <c r="N546" s="627"/>
      <c r="O546" s="627"/>
      <c r="P546" s="627"/>
      <c r="Q546" s="627"/>
      <c r="R546" s="627"/>
      <c r="S546" s="627"/>
      <c r="T546" s="627"/>
      <c r="U546" s="627"/>
      <c r="V546" s="627"/>
      <c r="W546" s="627"/>
      <c r="X546" s="627"/>
      <c r="Y546" s="627"/>
    </row>
    <row r="547" spans="1:25" ht="15" customHeight="1">
      <c r="A547" s="627"/>
      <c r="B547" s="627"/>
      <c r="C547" s="627"/>
      <c r="D547" s="627"/>
      <c r="E547" s="627"/>
      <c r="F547" s="627"/>
      <c r="G547" s="627"/>
      <c r="H547" s="627"/>
      <c r="I547" s="627"/>
      <c r="J547" s="627"/>
      <c r="K547" s="627"/>
      <c r="L547" s="627"/>
      <c r="M547" s="627"/>
      <c r="N547" s="627"/>
      <c r="O547" s="627"/>
      <c r="P547" s="627"/>
      <c r="Q547" s="627"/>
      <c r="R547" s="627"/>
      <c r="S547" s="627"/>
      <c r="T547" s="627"/>
      <c r="U547" s="627"/>
      <c r="V547" s="627"/>
      <c r="W547" s="627"/>
      <c r="X547" s="627"/>
      <c r="Y547" s="627"/>
    </row>
    <row r="548" spans="1:25" ht="15" customHeight="1">
      <c r="A548" s="627"/>
      <c r="B548" s="627"/>
      <c r="C548" s="627"/>
      <c r="D548" s="627"/>
      <c r="E548" s="627"/>
      <c r="F548" s="627"/>
      <c r="G548" s="627"/>
      <c r="H548" s="627"/>
      <c r="I548" s="627"/>
      <c r="J548" s="627"/>
      <c r="K548" s="627"/>
      <c r="L548" s="627"/>
      <c r="M548" s="627"/>
      <c r="N548" s="627"/>
      <c r="O548" s="627"/>
      <c r="P548" s="627"/>
      <c r="Q548" s="627"/>
      <c r="R548" s="627"/>
      <c r="S548" s="627"/>
      <c r="T548" s="627"/>
      <c r="U548" s="627"/>
      <c r="V548" s="627"/>
      <c r="W548" s="627"/>
      <c r="X548" s="627"/>
      <c r="Y548" s="627"/>
    </row>
    <row r="549" spans="1:25" ht="15" customHeight="1">
      <c r="A549" s="627"/>
      <c r="B549" s="627"/>
      <c r="C549" s="627"/>
      <c r="D549" s="627"/>
      <c r="E549" s="627"/>
      <c r="F549" s="627"/>
      <c r="G549" s="627"/>
      <c r="H549" s="627"/>
      <c r="I549" s="627"/>
      <c r="J549" s="627"/>
      <c r="K549" s="627"/>
      <c r="L549" s="627"/>
      <c r="M549" s="627"/>
      <c r="N549" s="627"/>
      <c r="O549" s="627"/>
      <c r="P549" s="627"/>
      <c r="Q549" s="627"/>
      <c r="R549" s="627"/>
      <c r="S549" s="627"/>
      <c r="T549" s="627"/>
      <c r="U549" s="627"/>
      <c r="V549" s="627"/>
      <c r="W549" s="627"/>
      <c r="X549" s="627"/>
      <c r="Y549" s="627"/>
    </row>
    <row r="550" spans="1:25" ht="15" customHeight="1">
      <c r="A550" s="627"/>
      <c r="B550" s="627"/>
      <c r="C550" s="627"/>
      <c r="D550" s="627"/>
      <c r="E550" s="627"/>
      <c r="F550" s="627"/>
      <c r="G550" s="627"/>
      <c r="H550" s="627"/>
      <c r="I550" s="627"/>
      <c r="J550" s="627"/>
      <c r="K550" s="627"/>
      <c r="L550" s="627"/>
      <c r="M550" s="627"/>
      <c r="N550" s="627"/>
      <c r="O550" s="627"/>
      <c r="P550" s="627"/>
      <c r="Q550" s="627"/>
      <c r="R550" s="627"/>
      <c r="S550" s="627"/>
      <c r="T550" s="627"/>
      <c r="U550" s="627"/>
      <c r="V550" s="627"/>
      <c r="W550" s="627"/>
      <c r="X550" s="627"/>
      <c r="Y550" s="627"/>
    </row>
    <row r="551" spans="1:25" ht="15" customHeight="1">
      <c r="A551" s="627"/>
      <c r="B551" s="627"/>
      <c r="C551" s="627"/>
      <c r="D551" s="627"/>
      <c r="E551" s="627"/>
      <c r="F551" s="627"/>
      <c r="G551" s="627"/>
      <c r="H551" s="627"/>
      <c r="I551" s="627"/>
      <c r="J551" s="627"/>
      <c r="K551" s="627"/>
      <c r="L551" s="627"/>
      <c r="M551" s="627"/>
      <c r="N551" s="627"/>
      <c r="O551" s="627"/>
      <c r="P551" s="627"/>
      <c r="Q551" s="627"/>
      <c r="R551" s="627"/>
      <c r="S551" s="627"/>
      <c r="T551" s="627"/>
      <c r="U551" s="627"/>
      <c r="V551" s="627"/>
      <c r="W551" s="627"/>
      <c r="X551" s="627"/>
      <c r="Y551" s="627"/>
    </row>
    <row r="552" spans="1:25" ht="15" customHeight="1">
      <c r="A552" s="627"/>
      <c r="B552" s="627"/>
      <c r="C552" s="627"/>
      <c r="D552" s="627"/>
      <c r="E552" s="627"/>
      <c r="F552" s="627"/>
      <c r="G552" s="627"/>
      <c r="H552" s="627"/>
      <c r="I552" s="627"/>
      <c r="J552" s="627"/>
      <c r="K552" s="627"/>
      <c r="L552" s="627"/>
      <c r="M552" s="627"/>
      <c r="N552" s="627"/>
      <c r="O552" s="627"/>
      <c r="P552" s="627"/>
      <c r="Q552" s="627"/>
      <c r="R552" s="627"/>
      <c r="S552" s="627"/>
      <c r="T552" s="627"/>
      <c r="U552" s="627"/>
      <c r="V552" s="627"/>
      <c r="W552" s="627"/>
      <c r="X552" s="627"/>
      <c r="Y552" s="627"/>
    </row>
    <row r="553" spans="1:25" ht="15" customHeight="1">
      <c r="A553" s="627"/>
      <c r="B553" s="627"/>
      <c r="C553" s="627"/>
      <c r="D553" s="627"/>
      <c r="E553" s="627"/>
      <c r="F553" s="627"/>
      <c r="G553" s="627"/>
      <c r="H553" s="627"/>
      <c r="I553" s="627"/>
      <c r="J553" s="627"/>
      <c r="K553" s="627"/>
      <c r="L553" s="627"/>
      <c r="M553" s="627"/>
      <c r="N553" s="627"/>
      <c r="O553" s="627"/>
      <c r="P553" s="627"/>
      <c r="Q553" s="627"/>
      <c r="R553" s="627"/>
      <c r="S553" s="627"/>
      <c r="T553" s="627"/>
      <c r="U553" s="627"/>
      <c r="V553" s="627"/>
      <c r="W553" s="627"/>
      <c r="X553" s="627"/>
      <c r="Y553" s="627"/>
    </row>
    <row r="554" spans="1:25" ht="15" customHeight="1">
      <c r="A554" s="627"/>
      <c r="B554" s="627"/>
      <c r="C554" s="627"/>
      <c r="D554" s="627"/>
      <c r="E554" s="627"/>
      <c r="F554" s="627"/>
      <c r="G554" s="627"/>
      <c r="H554" s="627"/>
      <c r="I554" s="627"/>
      <c r="J554" s="627"/>
      <c r="K554" s="627"/>
      <c r="L554" s="627"/>
      <c r="M554" s="627"/>
      <c r="N554" s="627"/>
      <c r="O554" s="627"/>
      <c r="P554" s="627"/>
      <c r="Q554" s="627"/>
      <c r="R554" s="627"/>
      <c r="S554" s="627"/>
      <c r="T554" s="627"/>
      <c r="U554" s="627"/>
      <c r="V554" s="627"/>
      <c r="W554" s="627"/>
      <c r="X554" s="627"/>
      <c r="Y554" s="627"/>
    </row>
    <row r="555" spans="1:25" ht="15" customHeight="1">
      <c r="A555" s="627"/>
      <c r="B555" s="627"/>
      <c r="C555" s="627"/>
      <c r="D555" s="627"/>
      <c r="E555" s="627"/>
      <c r="F555" s="627"/>
      <c r="G555" s="627"/>
      <c r="H555" s="627"/>
      <c r="I555" s="627"/>
      <c r="J555" s="627"/>
      <c r="K555" s="627"/>
      <c r="L555" s="627"/>
      <c r="M555" s="627"/>
      <c r="N555" s="627"/>
      <c r="O555" s="627"/>
      <c r="P555" s="627"/>
      <c r="Q555" s="627"/>
      <c r="R555" s="627"/>
      <c r="S555" s="627"/>
      <c r="T555" s="627"/>
      <c r="U555" s="627"/>
      <c r="V555" s="627"/>
      <c r="W555" s="627"/>
      <c r="X555" s="627"/>
      <c r="Y555" s="627"/>
    </row>
    <row r="556" spans="1:25" ht="15" customHeight="1">
      <c r="A556" s="627"/>
      <c r="B556" s="627"/>
      <c r="C556" s="627"/>
      <c r="D556" s="627"/>
      <c r="E556" s="627"/>
      <c r="F556" s="627"/>
      <c r="G556" s="627"/>
      <c r="H556" s="627"/>
      <c r="I556" s="627"/>
      <c r="J556" s="627"/>
      <c r="K556" s="627"/>
      <c r="L556" s="627"/>
      <c r="M556" s="627"/>
      <c r="N556" s="627"/>
      <c r="O556" s="627"/>
      <c r="P556" s="627"/>
      <c r="Q556" s="627"/>
      <c r="R556" s="627"/>
      <c r="S556" s="627"/>
      <c r="T556" s="627"/>
      <c r="U556" s="627"/>
      <c r="V556" s="627"/>
      <c r="W556" s="627"/>
      <c r="X556" s="627"/>
      <c r="Y556" s="627"/>
    </row>
    <row r="557" spans="1:25" ht="15" customHeight="1">
      <c r="A557" s="627"/>
      <c r="B557" s="627"/>
      <c r="C557" s="627"/>
      <c r="D557" s="627"/>
      <c r="E557" s="627"/>
      <c r="F557" s="627"/>
      <c r="G557" s="627"/>
      <c r="H557" s="627"/>
      <c r="I557" s="627"/>
      <c r="J557" s="627"/>
      <c r="K557" s="627"/>
      <c r="L557" s="627"/>
      <c r="M557" s="627"/>
      <c r="N557" s="627"/>
      <c r="O557" s="627"/>
      <c r="P557" s="627"/>
      <c r="Q557" s="627"/>
      <c r="R557" s="627"/>
      <c r="S557" s="627"/>
      <c r="T557" s="627"/>
      <c r="U557" s="627"/>
      <c r="V557" s="627"/>
      <c r="W557" s="627"/>
      <c r="X557" s="627"/>
      <c r="Y557" s="627"/>
    </row>
    <row r="558" spans="1:25" ht="15" customHeight="1">
      <c r="A558" s="627"/>
      <c r="B558" s="627"/>
      <c r="C558" s="627"/>
      <c r="D558" s="627"/>
      <c r="E558" s="627"/>
      <c r="F558" s="627"/>
      <c r="G558" s="627"/>
      <c r="H558" s="627"/>
      <c r="I558" s="627"/>
      <c r="J558" s="627"/>
      <c r="K558" s="627"/>
      <c r="L558" s="627"/>
      <c r="M558" s="627"/>
      <c r="N558" s="627"/>
      <c r="O558" s="627"/>
      <c r="P558" s="627"/>
      <c r="Q558" s="627"/>
      <c r="R558" s="627"/>
      <c r="S558" s="627"/>
      <c r="T558" s="627"/>
      <c r="U558" s="627"/>
      <c r="V558" s="627"/>
      <c r="W558" s="627"/>
      <c r="X558" s="627"/>
      <c r="Y558" s="627"/>
    </row>
    <row r="559" spans="1:25" ht="15" customHeight="1">
      <c r="A559" s="627"/>
      <c r="B559" s="627"/>
      <c r="C559" s="627"/>
      <c r="D559" s="627"/>
      <c r="E559" s="627"/>
      <c r="F559" s="627"/>
      <c r="G559" s="627"/>
      <c r="H559" s="627"/>
      <c r="I559" s="627"/>
      <c r="J559" s="627"/>
      <c r="K559" s="627"/>
      <c r="L559" s="627"/>
      <c r="M559" s="627"/>
      <c r="N559" s="627"/>
      <c r="O559" s="627"/>
      <c r="P559" s="627"/>
      <c r="Q559" s="627"/>
      <c r="R559" s="627"/>
      <c r="S559" s="627"/>
      <c r="T559" s="627"/>
      <c r="U559" s="627"/>
      <c r="V559" s="627"/>
      <c r="W559" s="627"/>
      <c r="X559" s="627"/>
      <c r="Y559" s="627"/>
    </row>
    <row r="560" spans="1:25" ht="15" customHeight="1">
      <c r="A560" s="627"/>
      <c r="B560" s="627"/>
      <c r="C560" s="627"/>
      <c r="D560" s="627"/>
      <c r="E560" s="627"/>
      <c r="F560" s="627"/>
      <c r="G560" s="627"/>
      <c r="H560" s="627"/>
      <c r="I560" s="627"/>
      <c r="J560" s="627"/>
      <c r="K560" s="627"/>
      <c r="L560" s="627"/>
      <c r="M560" s="627"/>
      <c r="N560" s="627"/>
      <c r="O560" s="627"/>
      <c r="P560" s="627"/>
      <c r="Q560" s="627"/>
      <c r="R560" s="627"/>
      <c r="S560" s="627"/>
      <c r="T560" s="627"/>
      <c r="U560" s="627"/>
      <c r="V560" s="627"/>
      <c r="W560" s="627"/>
      <c r="X560" s="627"/>
      <c r="Y560" s="627"/>
    </row>
    <row r="561" spans="1:25" ht="15" customHeight="1">
      <c r="A561" s="627"/>
      <c r="B561" s="627"/>
      <c r="C561" s="627"/>
      <c r="D561" s="627"/>
      <c r="E561" s="627"/>
      <c r="F561" s="627"/>
      <c r="G561" s="627"/>
      <c r="H561" s="627"/>
      <c r="I561" s="627"/>
      <c r="J561" s="627"/>
      <c r="K561" s="627"/>
      <c r="L561" s="627"/>
      <c r="M561" s="627"/>
      <c r="N561" s="627"/>
      <c r="O561" s="627"/>
      <c r="P561" s="627"/>
      <c r="Q561" s="627"/>
      <c r="R561" s="627"/>
      <c r="S561" s="627"/>
      <c r="T561" s="627"/>
      <c r="U561" s="627"/>
      <c r="V561" s="627"/>
      <c r="W561" s="627"/>
      <c r="X561" s="627"/>
      <c r="Y561" s="627"/>
    </row>
    <row r="562" spans="1:25" ht="15" customHeight="1">
      <c r="A562" s="627"/>
      <c r="B562" s="627"/>
      <c r="C562" s="627"/>
      <c r="D562" s="627"/>
      <c r="E562" s="627"/>
      <c r="F562" s="627"/>
      <c r="G562" s="627"/>
      <c r="H562" s="627"/>
      <c r="I562" s="627"/>
      <c r="J562" s="627"/>
      <c r="K562" s="627"/>
      <c r="L562" s="627"/>
      <c r="M562" s="627"/>
      <c r="N562" s="627"/>
      <c r="O562" s="627"/>
      <c r="P562" s="627"/>
      <c r="Q562" s="627"/>
      <c r="R562" s="627"/>
      <c r="S562" s="627"/>
      <c r="T562" s="627"/>
      <c r="U562" s="627"/>
      <c r="V562" s="627"/>
      <c r="W562" s="627"/>
      <c r="X562" s="627"/>
      <c r="Y562" s="627"/>
    </row>
    <row r="563" spans="1:25" ht="15" customHeight="1">
      <c r="A563" s="627"/>
      <c r="B563" s="627"/>
      <c r="C563" s="627"/>
      <c r="D563" s="627"/>
      <c r="E563" s="627"/>
      <c r="F563" s="627"/>
      <c r="G563" s="627"/>
      <c r="H563" s="627"/>
      <c r="I563" s="627"/>
      <c r="J563" s="627"/>
      <c r="K563" s="627"/>
      <c r="L563" s="627"/>
      <c r="M563" s="627"/>
      <c r="N563" s="627"/>
      <c r="O563" s="627"/>
      <c r="P563" s="627"/>
      <c r="Q563" s="627"/>
      <c r="R563" s="627"/>
      <c r="S563" s="627"/>
      <c r="T563" s="627"/>
      <c r="U563" s="627"/>
      <c r="V563" s="627"/>
      <c r="W563" s="627"/>
      <c r="X563" s="627"/>
      <c r="Y563" s="627"/>
    </row>
    <row r="564" spans="1:25" ht="15" customHeight="1">
      <c r="A564" s="627"/>
      <c r="B564" s="627"/>
      <c r="C564" s="627"/>
      <c r="D564" s="627"/>
      <c r="E564" s="627"/>
      <c r="F564" s="627"/>
      <c r="G564" s="627"/>
      <c r="H564" s="627"/>
      <c r="I564" s="627"/>
      <c r="J564" s="627"/>
      <c r="K564" s="627"/>
      <c r="L564" s="627"/>
      <c r="M564" s="627"/>
      <c r="N564" s="627"/>
      <c r="O564" s="627"/>
      <c r="P564" s="627"/>
      <c r="Q564" s="627"/>
      <c r="R564" s="627"/>
      <c r="S564" s="627"/>
      <c r="T564" s="627"/>
      <c r="U564" s="627"/>
      <c r="V564" s="627"/>
      <c r="W564" s="627"/>
      <c r="X564" s="627"/>
      <c r="Y564" s="627"/>
    </row>
    <row r="565" spans="1:25" ht="15" customHeight="1">
      <c r="A565" s="627"/>
      <c r="B565" s="627"/>
      <c r="C565" s="627"/>
      <c r="D565" s="627"/>
      <c r="E565" s="627"/>
      <c r="F565" s="627"/>
      <c r="G565" s="627"/>
      <c r="H565" s="627"/>
      <c r="I565" s="627"/>
      <c r="J565" s="627"/>
      <c r="K565" s="627"/>
      <c r="L565" s="627"/>
      <c r="M565" s="627"/>
      <c r="N565" s="627"/>
      <c r="O565" s="627"/>
      <c r="P565" s="627"/>
      <c r="Q565" s="627"/>
      <c r="R565" s="627"/>
      <c r="S565" s="627"/>
      <c r="T565" s="627"/>
      <c r="U565" s="627"/>
      <c r="V565" s="627"/>
      <c r="W565" s="627"/>
      <c r="X565" s="627"/>
      <c r="Y565" s="627"/>
    </row>
    <row r="566" spans="1:25" ht="15" customHeight="1">
      <c r="A566" s="627"/>
      <c r="B566" s="627"/>
      <c r="C566" s="627"/>
      <c r="D566" s="627"/>
      <c r="E566" s="627"/>
      <c r="F566" s="627"/>
      <c r="G566" s="627"/>
      <c r="H566" s="627"/>
      <c r="I566" s="627"/>
      <c r="J566" s="627"/>
      <c r="K566" s="627"/>
      <c r="L566" s="627"/>
      <c r="M566" s="627"/>
      <c r="N566" s="627"/>
      <c r="O566" s="627"/>
      <c r="P566" s="627"/>
      <c r="Q566" s="627"/>
      <c r="R566" s="627"/>
      <c r="S566" s="627"/>
      <c r="T566" s="627"/>
      <c r="U566" s="627"/>
      <c r="V566" s="627"/>
      <c r="W566" s="627"/>
      <c r="X566" s="627"/>
      <c r="Y566" s="627"/>
    </row>
    <row r="567" spans="1:25" ht="15" customHeight="1">
      <c r="A567" s="627"/>
      <c r="B567" s="627"/>
      <c r="C567" s="627"/>
      <c r="D567" s="627"/>
      <c r="E567" s="627"/>
      <c r="F567" s="627"/>
      <c r="G567" s="627"/>
      <c r="H567" s="627"/>
      <c r="I567" s="627"/>
      <c r="J567" s="627"/>
      <c r="K567" s="627"/>
      <c r="L567" s="627"/>
      <c r="M567" s="627"/>
      <c r="N567" s="627"/>
      <c r="O567" s="627"/>
      <c r="P567" s="627"/>
      <c r="Q567" s="627"/>
      <c r="R567" s="627"/>
      <c r="S567" s="627"/>
      <c r="T567" s="627"/>
      <c r="U567" s="627"/>
      <c r="V567" s="627"/>
      <c r="W567" s="627"/>
      <c r="X567" s="627"/>
      <c r="Y567" s="627"/>
    </row>
    <row r="568" spans="1:25" ht="15" customHeight="1">
      <c r="A568" s="627"/>
      <c r="B568" s="627"/>
      <c r="C568" s="627"/>
      <c r="D568" s="627"/>
      <c r="E568" s="627"/>
      <c r="F568" s="627"/>
      <c r="G568" s="627"/>
      <c r="H568" s="627"/>
      <c r="I568" s="627"/>
      <c r="J568" s="627"/>
      <c r="K568" s="627"/>
      <c r="L568" s="627"/>
      <c r="M568" s="627"/>
      <c r="N568" s="627"/>
      <c r="O568" s="627"/>
      <c r="P568" s="627"/>
      <c r="Q568" s="627"/>
      <c r="R568" s="627"/>
      <c r="S568" s="627"/>
      <c r="T568" s="627"/>
      <c r="U568" s="627"/>
      <c r="V568" s="627"/>
      <c r="W568" s="627"/>
      <c r="X568" s="627"/>
      <c r="Y568" s="627"/>
    </row>
    <row r="569" spans="1:25" ht="15" customHeight="1">
      <c r="A569" s="627"/>
      <c r="B569" s="627"/>
      <c r="C569" s="627"/>
      <c r="D569" s="627"/>
      <c r="E569" s="627"/>
      <c r="F569" s="627"/>
      <c r="G569" s="627"/>
      <c r="H569" s="627"/>
      <c r="I569" s="627"/>
      <c r="J569" s="627"/>
      <c r="K569" s="627"/>
      <c r="L569" s="627"/>
      <c r="M569" s="627"/>
      <c r="N569" s="627"/>
      <c r="O569" s="627"/>
      <c r="P569" s="627"/>
      <c r="Q569" s="627"/>
      <c r="R569" s="627"/>
      <c r="S569" s="627"/>
      <c r="T569" s="627"/>
      <c r="U569" s="627"/>
      <c r="V569" s="627"/>
      <c r="W569" s="627"/>
      <c r="X569" s="627"/>
      <c r="Y569" s="627"/>
    </row>
    <row r="570" spans="1:25" ht="15" customHeight="1">
      <c r="A570" s="627"/>
      <c r="B570" s="627"/>
      <c r="C570" s="627"/>
      <c r="D570" s="627"/>
      <c r="E570" s="627"/>
      <c r="F570" s="627"/>
      <c r="G570" s="627"/>
      <c r="H570" s="627"/>
      <c r="I570" s="627"/>
      <c r="J570" s="627"/>
      <c r="K570" s="627"/>
      <c r="L570" s="627"/>
      <c r="M570" s="627"/>
      <c r="N570" s="627"/>
      <c r="O570" s="627"/>
      <c r="P570" s="627"/>
      <c r="Q570" s="627"/>
      <c r="R570" s="627"/>
      <c r="S570" s="627"/>
      <c r="T570" s="627"/>
      <c r="U570" s="627"/>
      <c r="V570" s="627"/>
      <c r="W570" s="627"/>
      <c r="X570" s="627"/>
      <c r="Y570" s="627"/>
    </row>
    <row r="571" spans="1:25" ht="15" customHeight="1">
      <c r="A571" s="627"/>
      <c r="B571" s="627"/>
      <c r="C571" s="627"/>
      <c r="D571" s="627"/>
      <c r="E571" s="627"/>
      <c r="F571" s="627"/>
      <c r="G571" s="627"/>
      <c r="H571" s="627"/>
      <c r="I571" s="627"/>
      <c r="J571" s="627"/>
      <c r="K571" s="627"/>
      <c r="L571" s="627"/>
      <c r="M571" s="627"/>
      <c r="N571" s="627"/>
      <c r="O571" s="627"/>
      <c r="P571" s="627"/>
      <c r="Q571" s="627"/>
      <c r="R571" s="627"/>
      <c r="S571" s="627"/>
      <c r="T571" s="627"/>
      <c r="U571" s="627"/>
      <c r="V571" s="627"/>
      <c r="W571" s="627"/>
      <c r="X571" s="627"/>
      <c r="Y571" s="627"/>
    </row>
    <row r="572" spans="1:25" ht="15" customHeight="1">
      <c r="A572" s="627"/>
      <c r="B572" s="627"/>
      <c r="C572" s="627"/>
      <c r="D572" s="627"/>
      <c r="E572" s="627"/>
      <c r="F572" s="627"/>
      <c r="G572" s="627"/>
      <c r="H572" s="627"/>
      <c r="I572" s="627"/>
      <c r="J572" s="627"/>
      <c r="K572" s="627"/>
      <c r="L572" s="627"/>
      <c r="M572" s="627"/>
      <c r="N572" s="627"/>
      <c r="O572" s="627"/>
      <c r="P572" s="627"/>
      <c r="Q572" s="627"/>
      <c r="R572" s="627"/>
      <c r="S572" s="627"/>
      <c r="T572" s="627"/>
      <c r="U572" s="627"/>
      <c r="V572" s="627"/>
      <c r="W572" s="627"/>
      <c r="X572" s="627"/>
      <c r="Y572" s="627"/>
    </row>
    <row r="573" spans="1:25" ht="15" customHeight="1">
      <c r="A573" s="627"/>
      <c r="B573" s="627"/>
      <c r="C573" s="627"/>
      <c r="D573" s="627"/>
      <c r="E573" s="627"/>
      <c r="F573" s="627"/>
      <c r="G573" s="627"/>
      <c r="H573" s="627"/>
      <c r="I573" s="627"/>
      <c r="J573" s="627"/>
      <c r="K573" s="627"/>
      <c r="L573" s="627"/>
      <c r="M573" s="627"/>
      <c r="N573" s="627"/>
      <c r="O573" s="627"/>
      <c r="P573" s="627"/>
      <c r="Q573" s="627"/>
      <c r="R573" s="627"/>
      <c r="S573" s="627"/>
      <c r="T573" s="627"/>
      <c r="U573" s="627"/>
      <c r="V573" s="627"/>
      <c r="W573" s="627"/>
      <c r="X573" s="627"/>
      <c r="Y573" s="627"/>
    </row>
    <row r="574" spans="1:25" ht="15" customHeight="1">
      <c r="A574" s="627"/>
      <c r="B574" s="627"/>
      <c r="C574" s="627"/>
      <c r="D574" s="627"/>
      <c r="E574" s="627"/>
      <c r="F574" s="627"/>
      <c r="G574" s="627"/>
      <c r="H574" s="627"/>
      <c r="I574" s="627"/>
      <c r="J574" s="627"/>
      <c r="K574" s="627"/>
      <c r="L574" s="627"/>
      <c r="M574" s="627"/>
      <c r="N574" s="627"/>
      <c r="O574" s="627"/>
      <c r="P574" s="627"/>
      <c r="Q574" s="627"/>
      <c r="R574" s="627"/>
      <c r="S574" s="627"/>
      <c r="T574" s="627"/>
      <c r="U574" s="627"/>
      <c r="V574" s="627"/>
      <c r="W574" s="627"/>
      <c r="X574" s="627"/>
      <c r="Y574" s="627"/>
    </row>
    <row r="575" spans="1:25" ht="15" customHeight="1">
      <c r="A575" s="627"/>
      <c r="B575" s="627"/>
      <c r="C575" s="627"/>
      <c r="D575" s="627"/>
      <c r="E575" s="627"/>
      <c r="F575" s="627"/>
      <c r="G575" s="627"/>
      <c r="H575" s="627"/>
      <c r="I575" s="627"/>
      <c r="J575" s="627"/>
      <c r="K575" s="627"/>
      <c r="L575" s="627"/>
      <c r="M575" s="627"/>
      <c r="N575" s="627"/>
      <c r="O575" s="627"/>
      <c r="P575" s="627"/>
      <c r="Q575" s="627"/>
      <c r="R575" s="627"/>
      <c r="S575" s="627"/>
      <c r="T575" s="627"/>
      <c r="U575" s="627"/>
      <c r="V575" s="627"/>
      <c r="W575" s="627"/>
      <c r="X575" s="627"/>
      <c r="Y575" s="627"/>
    </row>
    <row r="576" spans="1:25" ht="15" customHeight="1">
      <c r="A576" s="627"/>
      <c r="B576" s="627"/>
      <c r="C576" s="627"/>
      <c r="D576" s="627"/>
      <c r="E576" s="627"/>
      <c r="F576" s="627"/>
      <c r="G576" s="627"/>
      <c r="H576" s="627"/>
      <c r="I576" s="627"/>
      <c r="J576" s="627"/>
      <c r="K576" s="627"/>
      <c r="L576" s="627"/>
      <c r="M576" s="627"/>
      <c r="N576" s="627"/>
      <c r="O576" s="627"/>
      <c r="P576" s="627"/>
      <c r="Q576" s="627"/>
      <c r="R576" s="627"/>
      <c r="S576" s="627"/>
      <c r="T576" s="627"/>
      <c r="U576" s="627"/>
      <c r="V576" s="627"/>
      <c r="W576" s="627"/>
      <c r="X576" s="627"/>
      <c r="Y576" s="627"/>
    </row>
    <row r="577" spans="1:25" ht="15" customHeight="1">
      <c r="A577" s="627"/>
      <c r="B577" s="627"/>
      <c r="C577" s="627"/>
      <c r="D577" s="627"/>
      <c r="E577" s="627"/>
      <c r="F577" s="627"/>
      <c r="G577" s="627"/>
      <c r="H577" s="627"/>
      <c r="I577" s="627"/>
      <c r="J577" s="627"/>
      <c r="K577" s="627"/>
      <c r="L577" s="627"/>
      <c r="M577" s="627"/>
      <c r="N577" s="627"/>
      <c r="O577" s="627"/>
      <c r="P577" s="627"/>
      <c r="Q577" s="627"/>
      <c r="R577" s="627"/>
      <c r="S577" s="627"/>
      <c r="T577" s="627"/>
      <c r="U577" s="627"/>
      <c r="V577" s="627"/>
      <c r="W577" s="627"/>
      <c r="X577" s="627"/>
      <c r="Y577" s="627"/>
    </row>
    <row r="578" spans="1:25" ht="15" customHeight="1">
      <c r="A578" s="627"/>
      <c r="B578" s="627"/>
      <c r="C578" s="627"/>
      <c r="D578" s="627"/>
      <c r="E578" s="627"/>
      <c r="F578" s="627"/>
      <c r="G578" s="627"/>
      <c r="H578" s="627"/>
      <c r="I578" s="627"/>
      <c r="J578" s="627"/>
      <c r="K578" s="627"/>
      <c r="L578" s="627"/>
      <c r="M578" s="627"/>
      <c r="N578" s="627"/>
      <c r="O578" s="627"/>
      <c r="P578" s="627"/>
      <c r="Q578" s="627"/>
      <c r="R578" s="627"/>
      <c r="S578" s="627"/>
      <c r="T578" s="627"/>
      <c r="U578" s="627"/>
      <c r="V578" s="627"/>
      <c r="W578" s="627"/>
      <c r="X578" s="627"/>
      <c r="Y578" s="627"/>
    </row>
    <row r="579" spans="1:25" ht="15" customHeight="1">
      <c r="A579" s="627"/>
      <c r="B579" s="627"/>
      <c r="C579" s="627"/>
      <c r="D579" s="627"/>
      <c r="E579" s="627"/>
      <c r="F579" s="627"/>
      <c r="G579" s="627"/>
      <c r="H579" s="627"/>
      <c r="I579" s="627"/>
      <c r="J579" s="627"/>
      <c r="K579" s="627"/>
      <c r="L579" s="627"/>
      <c r="M579" s="627"/>
      <c r="N579" s="627"/>
      <c r="O579" s="627"/>
      <c r="P579" s="627"/>
      <c r="Q579" s="627"/>
      <c r="R579" s="627"/>
      <c r="S579" s="627"/>
      <c r="T579" s="627"/>
      <c r="U579" s="627"/>
      <c r="V579" s="627"/>
      <c r="W579" s="627"/>
      <c r="X579" s="627"/>
      <c r="Y579" s="627"/>
    </row>
    <row r="580" spans="1:25" ht="15" customHeight="1">
      <c r="A580" s="627"/>
      <c r="B580" s="627"/>
      <c r="C580" s="627"/>
      <c r="D580" s="627"/>
      <c r="E580" s="627"/>
      <c r="F580" s="627"/>
      <c r="G580" s="627"/>
      <c r="H580" s="627"/>
      <c r="I580" s="627"/>
      <c r="J580" s="627"/>
      <c r="K580" s="627"/>
      <c r="L580" s="627"/>
      <c r="M580" s="627"/>
      <c r="N580" s="627"/>
      <c r="O580" s="627"/>
      <c r="P580" s="627"/>
      <c r="Q580" s="627"/>
      <c r="R580" s="627"/>
      <c r="S580" s="627"/>
      <c r="T580" s="627"/>
      <c r="U580" s="627"/>
      <c r="V580" s="627"/>
      <c r="W580" s="627"/>
      <c r="X580" s="627"/>
      <c r="Y580" s="627"/>
    </row>
    <row r="581" spans="1:25" ht="15" customHeight="1">
      <c r="A581" s="627"/>
      <c r="B581" s="627"/>
      <c r="C581" s="627"/>
      <c r="D581" s="627"/>
      <c r="E581" s="627"/>
      <c r="F581" s="627"/>
      <c r="G581" s="627"/>
      <c r="H581" s="627"/>
      <c r="I581" s="627"/>
      <c r="J581" s="627"/>
      <c r="K581" s="627"/>
      <c r="L581" s="627"/>
      <c r="M581" s="627"/>
      <c r="N581" s="627"/>
      <c r="O581" s="627"/>
      <c r="P581" s="627"/>
      <c r="Q581" s="627"/>
      <c r="R581" s="627"/>
      <c r="S581" s="627"/>
      <c r="T581" s="627"/>
      <c r="U581" s="627"/>
      <c r="V581" s="627"/>
      <c r="W581" s="627"/>
      <c r="X581" s="627"/>
      <c r="Y581" s="627"/>
    </row>
    <row r="582" spans="1:25" ht="15" customHeight="1">
      <c r="A582" s="627"/>
      <c r="B582" s="627"/>
      <c r="C582" s="627"/>
      <c r="D582" s="627"/>
      <c r="E582" s="627"/>
      <c r="F582" s="627"/>
      <c r="G582" s="627"/>
      <c r="H582" s="627"/>
      <c r="I582" s="627"/>
      <c r="J582" s="627"/>
      <c r="K582" s="627"/>
      <c r="L582" s="627"/>
      <c r="M582" s="627"/>
      <c r="N582" s="627"/>
      <c r="O582" s="627"/>
      <c r="P582" s="627"/>
      <c r="Q582" s="627"/>
      <c r="R582" s="627"/>
      <c r="S582" s="627"/>
      <c r="T582" s="627"/>
      <c r="U582" s="627"/>
      <c r="V582" s="627"/>
      <c r="W582" s="627"/>
      <c r="X582" s="627"/>
      <c r="Y582" s="627"/>
    </row>
    <row r="583" spans="1:25" ht="15" customHeight="1">
      <c r="A583" s="627"/>
      <c r="B583" s="627"/>
      <c r="C583" s="627"/>
      <c r="D583" s="627"/>
      <c r="E583" s="627"/>
      <c r="F583" s="627"/>
      <c r="G583" s="627"/>
      <c r="H583" s="627"/>
      <c r="I583" s="627"/>
      <c r="J583" s="627"/>
      <c r="K583" s="627"/>
      <c r="L583" s="627"/>
      <c r="M583" s="627"/>
      <c r="N583" s="627"/>
      <c r="O583" s="627"/>
      <c r="P583" s="627"/>
      <c r="Q583" s="627"/>
      <c r="R583" s="627"/>
      <c r="S583" s="627"/>
      <c r="T583" s="627"/>
      <c r="U583" s="627"/>
      <c r="V583" s="627"/>
      <c r="W583" s="627"/>
      <c r="X583" s="627"/>
      <c r="Y583" s="627"/>
    </row>
    <row r="584" spans="1:25" ht="15" customHeight="1">
      <c r="A584" s="627"/>
      <c r="B584" s="627"/>
      <c r="C584" s="627"/>
      <c r="D584" s="627"/>
      <c r="E584" s="627"/>
      <c r="F584" s="627"/>
      <c r="G584" s="627"/>
      <c r="H584" s="627"/>
      <c r="I584" s="627"/>
      <c r="J584" s="627"/>
      <c r="K584" s="627"/>
      <c r="L584" s="627"/>
      <c r="M584" s="627"/>
      <c r="N584" s="627"/>
      <c r="O584" s="627"/>
      <c r="P584" s="627"/>
      <c r="Q584" s="627"/>
      <c r="R584" s="627"/>
      <c r="S584" s="627"/>
      <c r="T584" s="627"/>
      <c r="U584" s="627"/>
      <c r="V584" s="627"/>
      <c r="W584" s="627"/>
      <c r="X584" s="627"/>
      <c r="Y584" s="627"/>
    </row>
    <row r="585" spans="1:25" ht="15" customHeight="1">
      <c r="A585" s="627"/>
      <c r="B585" s="627"/>
      <c r="C585" s="627"/>
      <c r="D585" s="627"/>
      <c r="E585" s="627"/>
      <c r="F585" s="627"/>
      <c r="G585" s="627"/>
      <c r="H585" s="627"/>
      <c r="I585" s="627"/>
      <c r="J585" s="627"/>
      <c r="K585" s="627"/>
      <c r="L585" s="627"/>
      <c r="M585" s="627"/>
      <c r="N585" s="627"/>
      <c r="O585" s="627"/>
      <c r="P585" s="627"/>
      <c r="Q585" s="627"/>
      <c r="R585" s="627"/>
      <c r="S585" s="627"/>
      <c r="T585" s="627"/>
      <c r="U585" s="627"/>
      <c r="V585" s="627"/>
      <c r="W585" s="627"/>
      <c r="X585" s="627"/>
      <c r="Y585" s="627"/>
    </row>
    <row r="586" spans="1:25" ht="15" customHeight="1">
      <c r="A586" s="627"/>
      <c r="B586" s="627"/>
      <c r="C586" s="627"/>
      <c r="D586" s="627"/>
      <c r="E586" s="627"/>
      <c r="F586" s="627"/>
      <c r="G586" s="627"/>
      <c r="H586" s="627"/>
      <c r="I586" s="627"/>
      <c r="J586" s="627"/>
      <c r="K586" s="627"/>
      <c r="L586" s="627"/>
      <c r="M586" s="627"/>
      <c r="N586" s="627"/>
      <c r="O586" s="627"/>
      <c r="P586" s="627"/>
      <c r="Q586" s="627"/>
      <c r="R586" s="627"/>
      <c r="S586" s="627"/>
      <c r="T586" s="627"/>
      <c r="U586" s="627"/>
      <c r="V586" s="627"/>
      <c r="W586" s="627"/>
      <c r="X586" s="627"/>
      <c r="Y586" s="627"/>
    </row>
    <row r="587" spans="1:25" ht="15" customHeight="1">
      <c r="A587" s="627"/>
      <c r="B587" s="627"/>
      <c r="C587" s="627"/>
      <c r="D587" s="627"/>
      <c r="E587" s="627"/>
      <c r="F587" s="627"/>
      <c r="G587" s="627"/>
      <c r="H587" s="627"/>
      <c r="I587" s="627"/>
      <c r="J587" s="627"/>
      <c r="K587" s="627"/>
      <c r="L587" s="627"/>
      <c r="M587" s="627"/>
      <c r="N587" s="627"/>
      <c r="O587" s="627"/>
      <c r="P587" s="627"/>
      <c r="Q587" s="627"/>
      <c r="R587" s="627"/>
      <c r="S587" s="627"/>
      <c r="T587" s="627"/>
      <c r="U587" s="627"/>
      <c r="V587" s="627"/>
      <c r="W587" s="627"/>
      <c r="X587" s="627"/>
      <c r="Y587" s="627"/>
    </row>
    <row r="588" spans="1:25" ht="15" customHeight="1">
      <c r="A588" s="627"/>
      <c r="B588" s="627"/>
      <c r="C588" s="627"/>
      <c r="D588" s="627"/>
      <c r="E588" s="627"/>
      <c r="F588" s="627"/>
      <c r="G588" s="627"/>
      <c r="H588" s="627"/>
      <c r="I588" s="627"/>
      <c r="J588" s="627"/>
      <c r="K588" s="627"/>
      <c r="L588" s="627"/>
      <c r="M588" s="627"/>
      <c r="N588" s="627"/>
      <c r="O588" s="627"/>
      <c r="P588" s="627"/>
      <c r="Q588" s="627"/>
      <c r="R588" s="627"/>
      <c r="S588" s="627"/>
      <c r="T588" s="627"/>
      <c r="U588" s="627"/>
      <c r="V588" s="627"/>
      <c r="W588" s="627"/>
      <c r="X588" s="627"/>
      <c r="Y588" s="627"/>
    </row>
    <row r="589" spans="1:25" ht="15" customHeight="1">
      <c r="A589" s="627"/>
      <c r="B589" s="627"/>
      <c r="C589" s="627"/>
      <c r="D589" s="627"/>
      <c r="E589" s="627"/>
      <c r="F589" s="627"/>
      <c r="G589" s="627"/>
      <c r="H589" s="627"/>
      <c r="I589" s="627"/>
      <c r="J589" s="627"/>
      <c r="K589" s="627"/>
      <c r="L589" s="627"/>
      <c r="M589" s="627"/>
      <c r="N589" s="627"/>
      <c r="O589" s="627"/>
      <c r="P589" s="627"/>
      <c r="Q589" s="627"/>
      <c r="R589" s="627"/>
      <c r="S589" s="627"/>
      <c r="T589" s="627"/>
      <c r="U589" s="627"/>
      <c r="V589" s="627"/>
      <c r="W589" s="627"/>
      <c r="X589" s="627"/>
      <c r="Y589" s="627"/>
    </row>
    <row r="590" spans="1:25" ht="15" customHeight="1">
      <c r="A590" s="627"/>
      <c r="B590" s="627"/>
      <c r="C590" s="627"/>
      <c r="D590" s="627"/>
      <c r="E590" s="627"/>
      <c r="F590" s="627"/>
      <c r="G590" s="627"/>
      <c r="H590" s="627"/>
      <c r="I590" s="627"/>
      <c r="J590" s="627"/>
      <c r="K590" s="627"/>
      <c r="L590" s="627"/>
      <c r="M590" s="627"/>
      <c r="N590" s="627"/>
      <c r="O590" s="627"/>
      <c r="P590" s="627"/>
      <c r="Q590" s="627"/>
      <c r="R590" s="627"/>
      <c r="S590" s="627"/>
      <c r="T590" s="627"/>
      <c r="U590" s="627"/>
      <c r="V590" s="627"/>
      <c r="W590" s="627"/>
      <c r="X590" s="627"/>
      <c r="Y590" s="627"/>
    </row>
    <row r="591" spans="1:25" ht="15" customHeight="1">
      <c r="A591" s="627"/>
      <c r="B591" s="627"/>
      <c r="C591" s="627"/>
      <c r="D591" s="627"/>
      <c r="E591" s="627"/>
      <c r="F591" s="627"/>
      <c r="G591" s="627"/>
      <c r="H591" s="627"/>
      <c r="I591" s="627"/>
      <c r="J591" s="627"/>
      <c r="K591" s="627"/>
      <c r="L591" s="627"/>
      <c r="M591" s="627"/>
      <c r="N591" s="627"/>
      <c r="O591" s="627"/>
      <c r="P591" s="627"/>
      <c r="Q591" s="627"/>
      <c r="R591" s="627"/>
      <c r="S591" s="627"/>
      <c r="T591" s="627"/>
      <c r="U591" s="627"/>
      <c r="V591" s="627"/>
      <c r="W591" s="627"/>
      <c r="X591" s="627"/>
      <c r="Y591" s="627"/>
    </row>
    <row r="592" spans="1:25" ht="15" customHeight="1">
      <c r="A592" s="627"/>
      <c r="B592" s="627"/>
      <c r="C592" s="627"/>
      <c r="D592" s="627"/>
      <c r="E592" s="627"/>
      <c r="F592" s="627"/>
      <c r="G592" s="627"/>
      <c r="H592" s="627"/>
      <c r="I592" s="627"/>
      <c r="J592" s="627"/>
      <c r="K592" s="627"/>
      <c r="L592" s="627"/>
      <c r="M592" s="627"/>
      <c r="N592" s="627"/>
      <c r="O592" s="627"/>
      <c r="P592" s="627"/>
      <c r="Q592" s="627"/>
      <c r="R592" s="627"/>
      <c r="S592" s="627"/>
      <c r="T592" s="627"/>
      <c r="U592" s="627"/>
      <c r="V592" s="627"/>
      <c r="W592" s="627"/>
      <c r="X592" s="627"/>
      <c r="Y592" s="627"/>
    </row>
    <row r="593" spans="1:25" ht="15" customHeight="1">
      <c r="A593" s="627"/>
      <c r="B593" s="627"/>
      <c r="C593" s="627"/>
      <c r="D593" s="627"/>
      <c r="E593" s="627"/>
      <c r="F593" s="627"/>
      <c r="G593" s="627"/>
      <c r="H593" s="627"/>
      <c r="I593" s="627"/>
      <c r="J593" s="627"/>
      <c r="K593" s="627"/>
      <c r="L593" s="627"/>
      <c r="M593" s="627"/>
      <c r="N593" s="627"/>
      <c r="O593" s="627"/>
      <c r="P593" s="627"/>
      <c r="Q593" s="627"/>
      <c r="R593" s="627"/>
      <c r="S593" s="627"/>
      <c r="T593" s="627"/>
      <c r="U593" s="627"/>
      <c r="V593" s="627"/>
      <c r="W593" s="627"/>
      <c r="X593" s="627"/>
      <c r="Y593" s="627"/>
    </row>
    <row r="594" spans="1:25" ht="15" customHeight="1">
      <c r="A594" s="627"/>
      <c r="B594" s="627"/>
      <c r="C594" s="627"/>
      <c r="D594" s="627"/>
      <c r="E594" s="627"/>
      <c r="F594" s="627"/>
      <c r="G594" s="627"/>
      <c r="H594" s="627"/>
      <c r="I594" s="627"/>
      <c r="J594" s="627"/>
      <c r="K594" s="627"/>
      <c r="L594" s="627"/>
      <c r="M594" s="627"/>
      <c r="N594" s="627"/>
      <c r="O594" s="627"/>
      <c r="P594" s="627"/>
      <c r="Q594" s="627"/>
      <c r="R594" s="627"/>
      <c r="S594" s="627"/>
      <c r="T594" s="627"/>
      <c r="U594" s="627"/>
      <c r="V594" s="627"/>
      <c r="W594" s="627"/>
      <c r="X594" s="627"/>
      <c r="Y594" s="627"/>
    </row>
    <row r="595" spans="1:25" ht="15" customHeight="1">
      <c r="A595" s="627"/>
      <c r="B595" s="627"/>
      <c r="C595" s="627"/>
      <c r="D595" s="627"/>
      <c r="E595" s="627"/>
      <c r="F595" s="627"/>
      <c r="G595" s="627"/>
      <c r="H595" s="627"/>
      <c r="I595" s="627"/>
      <c r="J595" s="627"/>
      <c r="K595" s="627"/>
      <c r="L595" s="627"/>
      <c r="M595" s="627"/>
      <c r="N595" s="627"/>
      <c r="O595" s="627"/>
      <c r="P595" s="627"/>
      <c r="Q595" s="627"/>
      <c r="R595" s="627"/>
      <c r="S595" s="627"/>
      <c r="T595" s="627"/>
      <c r="U595" s="627"/>
      <c r="V595" s="627"/>
      <c r="W595" s="627"/>
      <c r="X595" s="627"/>
      <c r="Y595" s="627"/>
    </row>
    <row r="596" spans="1:25" ht="15" customHeight="1">
      <c r="A596" s="627"/>
      <c r="B596" s="627"/>
      <c r="C596" s="627"/>
      <c r="D596" s="627"/>
      <c r="E596" s="627"/>
      <c r="F596" s="627"/>
      <c r="G596" s="627"/>
      <c r="H596" s="627"/>
      <c r="I596" s="627"/>
      <c r="J596" s="627"/>
      <c r="K596" s="627"/>
      <c r="L596" s="627"/>
      <c r="M596" s="627"/>
      <c r="N596" s="627"/>
      <c r="O596" s="627"/>
      <c r="P596" s="627"/>
      <c r="Q596" s="627"/>
      <c r="R596" s="627"/>
      <c r="S596" s="627"/>
      <c r="T596" s="627"/>
      <c r="U596" s="627"/>
      <c r="V596" s="627"/>
      <c r="W596" s="627"/>
      <c r="X596" s="627"/>
      <c r="Y596" s="627"/>
    </row>
    <row r="597" spans="1:25" ht="15" customHeight="1">
      <c r="A597" s="627"/>
      <c r="B597" s="627"/>
      <c r="C597" s="627"/>
      <c r="D597" s="627"/>
      <c r="E597" s="627"/>
      <c r="F597" s="627"/>
      <c r="G597" s="627"/>
      <c r="H597" s="627"/>
      <c r="I597" s="627"/>
      <c r="J597" s="627"/>
      <c r="K597" s="627"/>
      <c r="L597" s="627"/>
      <c r="M597" s="627"/>
      <c r="N597" s="627"/>
      <c r="O597" s="627"/>
      <c r="P597" s="627"/>
      <c r="Q597" s="627"/>
      <c r="R597" s="627"/>
      <c r="S597" s="627"/>
      <c r="T597" s="627"/>
      <c r="U597" s="627"/>
      <c r="V597" s="627"/>
      <c r="W597" s="627"/>
      <c r="X597" s="627"/>
      <c r="Y597" s="627"/>
    </row>
    <row r="598" spans="1:25" ht="15" customHeight="1">
      <c r="A598" s="627"/>
      <c r="B598" s="627"/>
      <c r="C598" s="627"/>
      <c r="D598" s="627"/>
      <c r="E598" s="627"/>
      <c r="F598" s="627"/>
      <c r="G598" s="627"/>
      <c r="H598" s="627"/>
      <c r="I598" s="627"/>
      <c r="J598" s="627"/>
      <c r="K598" s="627"/>
      <c r="L598" s="627"/>
      <c r="M598" s="627"/>
      <c r="N598" s="627"/>
      <c r="O598" s="627"/>
      <c r="P598" s="627"/>
      <c r="Q598" s="627"/>
      <c r="R598" s="627"/>
      <c r="S598" s="627"/>
      <c r="T598" s="627"/>
      <c r="U598" s="627"/>
      <c r="V598" s="627"/>
      <c r="W598" s="627"/>
      <c r="X598" s="627"/>
      <c r="Y598" s="627"/>
    </row>
    <row r="599" spans="1:25" ht="15" customHeight="1">
      <c r="A599" s="627"/>
      <c r="B599" s="627"/>
      <c r="C599" s="627"/>
      <c r="D599" s="627"/>
      <c r="E599" s="627"/>
      <c r="F599" s="627"/>
      <c r="G599" s="627"/>
      <c r="H599" s="627"/>
      <c r="I599" s="627"/>
      <c r="J599" s="627"/>
      <c r="K599" s="627"/>
      <c r="L599" s="627"/>
      <c r="M599" s="627"/>
      <c r="N599" s="627"/>
      <c r="O599" s="627"/>
      <c r="P599" s="627"/>
      <c r="Q599" s="627"/>
      <c r="R599" s="627"/>
      <c r="S599" s="627"/>
      <c r="T599" s="627"/>
      <c r="U599" s="627"/>
      <c r="V599" s="627"/>
      <c r="W599" s="627"/>
      <c r="X599" s="627"/>
      <c r="Y599" s="627"/>
    </row>
    <row r="600" spans="1:25" ht="15" customHeight="1">
      <c r="A600" s="627"/>
      <c r="B600" s="627"/>
      <c r="C600" s="627"/>
      <c r="D600" s="627"/>
      <c r="E600" s="627"/>
      <c r="F600" s="627"/>
      <c r="G600" s="627"/>
      <c r="H600" s="627"/>
      <c r="I600" s="627"/>
      <c r="J600" s="627"/>
      <c r="K600" s="627"/>
      <c r="L600" s="627"/>
      <c r="M600" s="627"/>
      <c r="N600" s="627"/>
      <c r="O600" s="627"/>
      <c r="P600" s="627"/>
      <c r="Q600" s="627"/>
      <c r="R600" s="627"/>
      <c r="S600" s="627"/>
      <c r="T600" s="627"/>
      <c r="U600" s="627"/>
      <c r="V600" s="627"/>
      <c r="W600" s="627"/>
      <c r="X600" s="627"/>
      <c r="Y600" s="627"/>
    </row>
    <row r="601" spans="1:25" ht="15" customHeight="1">
      <c r="A601" s="627"/>
      <c r="B601" s="627"/>
      <c r="C601" s="627"/>
      <c r="D601" s="627"/>
      <c r="E601" s="627"/>
      <c r="F601" s="627"/>
      <c r="G601" s="627"/>
      <c r="H601" s="627"/>
      <c r="I601" s="627"/>
      <c r="J601" s="627"/>
      <c r="K601" s="627"/>
      <c r="L601" s="627"/>
      <c r="M601" s="627"/>
      <c r="N601" s="627"/>
      <c r="O601" s="627"/>
      <c r="P601" s="627"/>
      <c r="Q601" s="627"/>
      <c r="R601" s="627"/>
      <c r="S601" s="627"/>
      <c r="T601" s="627"/>
      <c r="U601" s="627"/>
      <c r="V601" s="627"/>
      <c r="W601" s="627"/>
      <c r="X601" s="627"/>
      <c r="Y601" s="627"/>
    </row>
    <row r="602" spans="1:25" ht="15" customHeight="1">
      <c r="A602" s="627"/>
      <c r="B602" s="627"/>
      <c r="C602" s="627"/>
      <c r="D602" s="627"/>
      <c r="E602" s="627"/>
      <c r="F602" s="627"/>
      <c r="G602" s="627"/>
      <c r="H602" s="627"/>
      <c r="I602" s="627"/>
      <c r="J602" s="627"/>
      <c r="K602" s="627"/>
      <c r="L602" s="627"/>
      <c r="M602" s="627"/>
      <c r="N602" s="627"/>
      <c r="O602" s="627"/>
      <c r="P602" s="627"/>
      <c r="Q602" s="627"/>
      <c r="R602" s="627"/>
      <c r="S602" s="627"/>
      <c r="T602" s="627"/>
      <c r="U602" s="627"/>
      <c r="V602" s="627"/>
      <c r="W602" s="627"/>
      <c r="X602" s="627"/>
      <c r="Y602" s="627"/>
    </row>
    <row r="603" spans="1:25" ht="15" customHeight="1">
      <c r="A603" s="627"/>
      <c r="B603" s="627"/>
      <c r="C603" s="627"/>
      <c r="D603" s="627"/>
      <c r="E603" s="627"/>
      <c r="F603" s="627"/>
      <c r="G603" s="627"/>
      <c r="H603" s="627"/>
      <c r="I603" s="627"/>
      <c r="J603" s="627"/>
      <c r="K603" s="627"/>
      <c r="L603" s="627"/>
      <c r="M603" s="627"/>
      <c r="N603" s="627"/>
      <c r="O603" s="627"/>
      <c r="P603" s="627"/>
      <c r="Q603" s="627"/>
      <c r="R603" s="627"/>
      <c r="S603" s="627"/>
      <c r="T603" s="627"/>
      <c r="U603" s="627"/>
      <c r="V603" s="627"/>
      <c r="W603" s="627"/>
      <c r="X603" s="627"/>
      <c r="Y603" s="627"/>
    </row>
    <row r="604" spans="1:25" ht="15" customHeight="1">
      <c r="A604" s="627"/>
      <c r="B604" s="627"/>
      <c r="C604" s="627"/>
      <c r="D604" s="627"/>
      <c r="E604" s="627"/>
      <c r="F604" s="627"/>
      <c r="G604" s="627"/>
      <c r="H604" s="627"/>
      <c r="I604" s="627"/>
      <c r="J604" s="627"/>
      <c r="K604" s="627"/>
      <c r="L604" s="627"/>
      <c r="M604" s="627"/>
      <c r="N604" s="627"/>
      <c r="O604" s="627"/>
      <c r="P604" s="627"/>
      <c r="Q604" s="627"/>
      <c r="R604" s="627"/>
      <c r="S604" s="627"/>
      <c r="T604" s="627"/>
      <c r="U604" s="627"/>
      <c r="V604" s="627"/>
      <c r="W604" s="627"/>
      <c r="X604" s="627"/>
      <c r="Y604" s="627"/>
    </row>
    <row r="605" spans="1:25" ht="15" customHeight="1">
      <c r="A605" s="627"/>
      <c r="B605" s="627"/>
      <c r="C605" s="627"/>
      <c r="D605" s="627"/>
      <c r="E605" s="627"/>
      <c r="F605" s="627"/>
      <c r="G605" s="627"/>
      <c r="H605" s="627"/>
      <c r="I605" s="627"/>
      <c r="J605" s="627"/>
      <c r="K605" s="627"/>
      <c r="L605" s="627"/>
      <c r="M605" s="627"/>
      <c r="N605" s="627"/>
      <c r="O605" s="627"/>
      <c r="P605" s="627"/>
      <c r="Q605" s="627"/>
      <c r="R605" s="627"/>
      <c r="S605" s="627"/>
      <c r="T605" s="627"/>
      <c r="U605" s="627"/>
      <c r="V605" s="627"/>
      <c r="W605" s="627"/>
      <c r="X605" s="627"/>
      <c r="Y605" s="627"/>
    </row>
    <row r="606" spans="1:25" ht="15" customHeight="1">
      <c r="A606" s="627"/>
      <c r="B606" s="627"/>
      <c r="C606" s="627"/>
      <c r="D606" s="627"/>
      <c r="E606" s="627"/>
      <c r="F606" s="627"/>
      <c r="G606" s="627"/>
      <c r="H606" s="627"/>
      <c r="I606" s="627"/>
      <c r="J606" s="627"/>
      <c r="K606" s="627"/>
      <c r="L606" s="627"/>
      <c r="M606" s="627"/>
      <c r="N606" s="627"/>
      <c r="O606" s="627"/>
      <c r="P606" s="627"/>
      <c r="Q606" s="627"/>
      <c r="R606" s="627"/>
      <c r="S606" s="627"/>
      <c r="T606" s="627"/>
      <c r="U606" s="627"/>
      <c r="V606" s="627"/>
      <c r="W606" s="627"/>
      <c r="X606" s="627"/>
      <c r="Y606" s="627"/>
    </row>
    <row r="607" spans="1:25" ht="15" customHeight="1">
      <c r="A607" s="627"/>
      <c r="B607" s="627"/>
      <c r="C607" s="627"/>
      <c r="D607" s="627"/>
      <c r="E607" s="627"/>
      <c r="F607" s="627"/>
      <c r="G607" s="627"/>
      <c r="H607" s="627"/>
      <c r="I607" s="627"/>
      <c r="J607" s="627"/>
      <c r="K607" s="627"/>
      <c r="L607" s="627"/>
      <c r="M607" s="627"/>
      <c r="N607" s="627"/>
      <c r="O607" s="627"/>
      <c r="P607" s="627"/>
      <c r="Q607" s="627"/>
      <c r="R607" s="627"/>
      <c r="S607" s="627"/>
      <c r="T607" s="627"/>
      <c r="U607" s="627"/>
      <c r="V607" s="627"/>
      <c r="W607" s="627"/>
      <c r="X607" s="627"/>
      <c r="Y607" s="627"/>
    </row>
    <row r="608" spans="1:25" ht="15" customHeight="1">
      <c r="A608" s="627"/>
      <c r="B608" s="627"/>
      <c r="C608" s="627"/>
      <c r="D608" s="627"/>
      <c r="E608" s="627"/>
      <c r="F608" s="627"/>
      <c r="G608" s="627"/>
      <c r="H608" s="627"/>
      <c r="I608" s="627"/>
      <c r="J608" s="627"/>
      <c r="K608" s="627"/>
      <c r="L608" s="627"/>
      <c r="M608" s="627"/>
      <c r="N608" s="627"/>
      <c r="O608" s="627"/>
      <c r="P608" s="627"/>
      <c r="Q608" s="627"/>
      <c r="R608" s="627"/>
      <c r="S608" s="627"/>
      <c r="T608" s="627"/>
      <c r="U608" s="627"/>
      <c r="V608" s="627"/>
      <c r="W608" s="627"/>
      <c r="X608" s="627"/>
      <c r="Y608" s="627"/>
    </row>
    <row r="609" spans="1:25" ht="15" customHeight="1">
      <c r="A609" s="627"/>
      <c r="B609" s="627"/>
      <c r="C609" s="627"/>
      <c r="D609" s="627"/>
      <c r="E609" s="627"/>
      <c r="F609" s="627"/>
      <c r="G609" s="627"/>
      <c r="H609" s="627"/>
      <c r="I609" s="627"/>
      <c r="J609" s="627"/>
      <c r="K609" s="627"/>
      <c r="L609" s="627"/>
      <c r="M609" s="627"/>
      <c r="N609" s="627"/>
      <c r="O609" s="627"/>
      <c r="P609" s="627"/>
      <c r="Q609" s="627"/>
      <c r="R609" s="627"/>
      <c r="S609" s="627"/>
      <c r="T609" s="627"/>
      <c r="U609" s="627"/>
      <c r="V609" s="627"/>
      <c r="W609" s="627"/>
      <c r="X609" s="627"/>
      <c r="Y609" s="627"/>
    </row>
    <row r="610" spans="1:25" ht="15" customHeight="1">
      <c r="A610" s="627"/>
      <c r="B610" s="627"/>
      <c r="C610" s="627"/>
      <c r="D610" s="627"/>
      <c r="E610" s="627"/>
      <c r="F610" s="627"/>
      <c r="G610" s="627"/>
      <c r="H610" s="627"/>
      <c r="I610" s="627"/>
      <c r="J610" s="627"/>
      <c r="K610" s="627"/>
      <c r="L610" s="627"/>
      <c r="M610" s="627"/>
      <c r="N610" s="627"/>
      <c r="O610" s="627"/>
      <c r="P610" s="627"/>
      <c r="Q610" s="627"/>
      <c r="R610" s="627"/>
      <c r="S610" s="627"/>
      <c r="T610" s="627"/>
      <c r="U610" s="627"/>
      <c r="V610" s="627"/>
      <c r="W610" s="627"/>
      <c r="X610" s="627"/>
      <c r="Y610" s="627"/>
    </row>
    <row r="611" spans="1:25" ht="15" customHeight="1">
      <c r="A611" s="627"/>
      <c r="B611" s="627"/>
      <c r="C611" s="627"/>
      <c r="D611" s="627"/>
      <c r="E611" s="627"/>
      <c r="F611" s="627"/>
      <c r="G611" s="627"/>
      <c r="H611" s="627"/>
      <c r="I611" s="627"/>
      <c r="J611" s="627"/>
      <c r="K611" s="627"/>
      <c r="L611" s="627"/>
      <c r="M611" s="627"/>
      <c r="N611" s="627"/>
      <c r="O611" s="627"/>
      <c r="P611" s="627"/>
      <c r="Q611" s="627"/>
      <c r="R611" s="627"/>
      <c r="S611" s="627"/>
      <c r="T611" s="627"/>
      <c r="U611" s="627"/>
      <c r="V611" s="627"/>
      <c r="W611" s="627"/>
      <c r="X611" s="627"/>
      <c r="Y611" s="627"/>
    </row>
    <row r="612" spans="1:25" ht="15" customHeight="1">
      <c r="A612" s="627"/>
      <c r="B612" s="627"/>
      <c r="C612" s="627"/>
      <c r="D612" s="627"/>
      <c r="E612" s="627"/>
      <c r="F612" s="627"/>
      <c r="G612" s="627"/>
      <c r="H612" s="627"/>
      <c r="I612" s="627"/>
      <c r="J612" s="627"/>
      <c r="K612" s="627"/>
      <c r="L612" s="627"/>
      <c r="M612" s="627"/>
      <c r="N612" s="627"/>
      <c r="O612" s="627"/>
      <c r="P612" s="627"/>
      <c r="Q612" s="627"/>
      <c r="R612" s="627"/>
      <c r="S612" s="627"/>
      <c r="T612" s="627"/>
      <c r="U612" s="627"/>
      <c r="V612" s="627"/>
      <c r="W612" s="627"/>
      <c r="X612" s="627"/>
      <c r="Y612" s="627"/>
    </row>
    <row r="613" spans="1:25" ht="15" customHeight="1">
      <c r="A613" s="627"/>
      <c r="B613" s="627"/>
      <c r="C613" s="627"/>
      <c r="D613" s="627"/>
      <c r="E613" s="627"/>
      <c r="F613" s="627"/>
      <c r="G613" s="627"/>
      <c r="H613" s="627"/>
      <c r="I613" s="627"/>
      <c r="J613" s="627"/>
      <c r="K613" s="627"/>
      <c r="L613" s="627"/>
      <c r="M613" s="627"/>
      <c r="N613" s="627"/>
      <c r="O613" s="627"/>
      <c r="P613" s="627"/>
      <c r="Q613" s="627"/>
      <c r="R613" s="627"/>
      <c r="S613" s="627"/>
      <c r="T613" s="627"/>
      <c r="U613" s="627"/>
      <c r="V613" s="627"/>
      <c r="W613" s="627"/>
      <c r="X613" s="627"/>
      <c r="Y613" s="627"/>
    </row>
    <row r="614" spans="1:25" ht="15" customHeight="1">
      <c r="A614" s="627"/>
      <c r="B614" s="627"/>
      <c r="C614" s="627"/>
      <c r="D614" s="627"/>
      <c r="E614" s="627"/>
      <c r="F614" s="627"/>
      <c r="G614" s="627"/>
      <c r="H614" s="627"/>
      <c r="I614" s="627"/>
      <c r="J614" s="627"/>
      <c r="K614" s="627"/>
      <c r="L614" s="627"/>
      <c r="M614" s="627"/>
      <c r="N614" s="627"/>
      <c r="O614" s="627"/>
      <c r="P614" s="627"/>
      <c r="Q614" s="627"/>
      <c r="R614" s="627"/>
      <c r="S614" s="627"/>
      <c r="T614" s="627"/>
      <c r="U614" s="627"/>
      <c r="V614" s="627"/>
      <c r="W614" s="627"/>
      <c r="X614" s="627"/>
      <c r="Y614" s="627"/>
    </row>
    <row r="615" spans="1:25" ht="15" customHeight="1">
      <c r="A615" s="627"/>
      <c r="B615" s="627"/>
      <c r="C615" s="627"/>
      <c r="D615" s="627"/>
      <c r="E615" s="627"/>
      <c r="F615" s="627"/>
      <c r="G615" s="627"/>
      <c r="H615" s="627"/>
      <c r="I615" s="627"/>
      <c r="J615" s="627"/>
      <c r="K615" s="627"/>
      <c r="L615" s="627"/>
      <c r="M615" s="627"/>
      <c r="N615" s="627"/>
      <c r="O615" s="627"/>
      <c r="P615" s="627"/>
      <c r="Q615" s="627"/>
      <c r="R615" s="627"/>
      <c r="S615" s="627"/>
      <c r="T615" s="627"/>
      <c r="U615" s="627"/>
      <c r="V615" s="627"/>
      <c r="W615" s="627"/>
      <c r="X615" s="627"/>
      <c r="Y615" s="627"/>
    </row>
    <row r="616" spans="1:25" ht="15" customHeight="1">
      <c r="A616" s="627"/>
      <c r="B616" s="627"/>
      <c r="C616" s="627"/>
      <c r="D616" s="627"/>
      <c r="E616" s="627"/>
      <c r="F616" s="627"/>
      <c r="G616" s="627"/>
      <c r="H616" s="627"/>
      <c r="I616" s="627"/>
      <c r="J616" s="627"/>
      <c r="K616" s="627"/>
      <c r="L616" s="627"/>
      <c r="M616" s="627"/>
      <c r="N616" s="627"/>
      <c r="O616" s="627"/>
      <c r="P616" s="627"/>
      <c r="Q616" s="627"/>
      <c r="R616" s="627"/>
      <c r="S616" s="627"/>
      <c r="T616" s="627"/>
      <c r="U616" s="627"/>
      <c r="V616" s="627"/>
      <c r="W616" s="627"/>
      <c r="X616" s="627"/>
      <c r="Y616" s="627"/>
    </row>
    <row r="617" spans="1:25" ht="15" customHeight="1">
      <c r="A617" s="627"/>
      <c r="B617" s="627"/>
      <c r="C617" s="627"/>
      <c r="D617" s="627"/>
      <c r="E617" s="627"/>
      <c r="F617" s="627"/>
      <c r="G617" s="627"/>
      <c r="H617" s="627"/>
      <c r="I617" s="627"/>
      <c r="J617" s="627"/>
      <c r="K617" s="627"/>
      <c r="L617" s="627"/>
      <c r="M617" s="627"/>
      <c r="N617" s="627"/>
      <c r="O617" s="627"/>
      <c r="P617" s="627"/>
      <c r="Q617" s="627"/>
      <c r="R617" s="627"/>
      <c r="S617" s="627"/>
      <c r="T617" s="627"/>
      <c r="U617" s="627"/>
      <c r="V617" s="627"/>
      <c r="W617" s="627"/>
      <c r="X617" s="627"/>
      <c r="Y617" s="627"/>
    </row>
    <row r="618" spans="1:25" ht="15" customHeight="1">
      <c r="A618" s="627"/>
      <c r="B618" s="627"/>
      <c r="C618" s="627"/>
      <c r="D618" s="627"/>
      <c r="E618" s="627"/>
      <c r="F618" s="627"/>
      <c r="G618" s="627"/>
      <c r="H618" s="627"/>
      <c r="I618" s="627"/>
      <c r="J618" s="627"/>
      <c r="K618" s="627"/>
      <c r="L618" s="627"/>
      <c r="M618" s="627"/>
      <c r="N618" s="627"/>
      <c r="O618" s="627"/>
      <c r="P618" s="627"/>
      <c r="Q618" s="627"/>
      <c r="R618" s="627"/>
      <c r="S618" s="627"/>
      <c r="T618" s="627"/>
      <c r="U618" s="627"/>
      <c r="V618" s="627"/>
      <c r="W618" s="627"/>
      <c r="X618" s="627"/>
      <c r="Y618" s="627"/>
    </row>
    <row r="619" spans="1:25" ht="15" customHeight="1">
      <c r="A619" s="627"/>
      <c r="B619" s="627"/>
      <c r="C619" s="627"/>
      <c r="D619" s="627"/>
      <c r="E619" s="627"/>
      <c r="F619" s="627"/>
      <c r="G619" s="627"/>
      <c r="H619" s="627"/>
      <c r="I619" s="627"/>
      <c r="J619" s="627"/>
      <c r="K619" s="627"/>
      <c r="L619" s="627"/>
      <c r="M619" s="627"/>
      <c r="N619" s="627"/>
      <c r="O619" s="627"/>
      <c r="P619" s="627"/>
      <c r="Q619" s="627"/>
      <c r="R619" s="627"/>
      <c r="S619" s="627"/>
      <c r="T619" s="627"/>
      <c r="U619" s="627"/>
      <c r="V619" s="627"/>
      <c r="W619" s="627"/>
      <c r="X619" s="627"/>
      <c r="Y619" s="627"/>
    </row>
    <row r="620" spans="1:25" ht="15" customHeight="1">
      <c r="A620" s="627"/>
      <c r="B620" s="627"/>
      <c r="C620" s="627"/>
      <c r="D620" s="627"/>
      <c r="E620" s="627"/>
      <c r="F620" s="627"/>
      <c r="G620" s="627"/>
      <c r="H620" s="627"/>
      <c r="I620" s="627"/>
      <c r="J620" s="627"/>
      <c r="K620" s="627"/>
      <c r="L620" s="627"/>
      <c r="M620" s="627"/>
      <c r="N620" s="627"/>
      <c r="O620" s="627"/>
      <c r="P620" s="627"/>
      <c r="Q620" s="627"/>
      <c r="R620" s="627"/>
      <c r="S620" s="627"/>
      <c r="T620" s="627"/>
      <c r="U620" s="627"/>
      <c r="V620" s="627"/>
      <c r="W620" s="627"/>
      <c r="X620" s="627"/>
      <c r="Y620" s="627"/>
    </row>
    <row r="621" spans="1:25" ht="15" customHeight="1">
      <c r="A621" s="627"/>
      <c r="B621" s="627"/>
      <c r="C621" s="627"/>
      <c r="D621" s="627"/>
      <c r="E621" s="627"/>
      <c r="F621" s="627"/>
      <c r="G621" s="627"/>
      <c r="H621" s="627"/>
      <c r="I621" s="627"/>
      <c r="J621" s="627"/>
      <c r="K621" s="627"/>
      <c r="L621" s="627"/>
      <c r="M621" s="627"/>
      <c r="N621" s="627"/>
      <c r="O621" s="627"/>
      <c r="P621" s="627"/>
      <c r="Q621" s="627"/>
      <c r="R621" s="627"/>
      <c r="S621" s="627"/>
      <c r="T621" s="627"/>
      <c r="U621" s="627"/>
      <c r="V621" s="627"/>
      <c r="W621" s="627"/>
      <c r="X621" s="627"/>
      <c r="Y621" s="627"/>
    </row>
    <row r="622" spans="1:25" ht="15" customHeight="1">
      <c r="A622" s="627"/>
      <c r="B622" s="627"/>
      <c r="C622" s="627"/>
      <c r="D622" s="627"/>
      <c r="E622" s="627"/>
      <c r="F622" s="627"/>
      <c r="G622" s="627"/>
      <c r="H622" s="627"/>
      <c r="I622" s="627"/>
      <c r="J622" s="627"/>
      <c r="K622" s="627"/>
      <c r="L622" s="627"/>
      <c r="M622" s="627"/>
      <c r="N622" s="627"/>
      <c r="O622" s="627"/>
      <c r="P622" s="627"/>
      <c r="Q622" s="627"/>
      <c r="R622" s="627"/>
      <c r="S622" s="627"/>
      <c r="T622" s="627"/>
      <c r="U622" s="627"/>
      <c r="V622" s="627"/>
      <c r="W622" s="627"/>
      <c r="X622" s="627"/>
      <c r="Y622" s="627"/>
    </row>
    <row r="623" spans="1:25" ht="15" customHeight="1">
      <c r="A623" s="627"/>
      <c r="B623" s="627"/>
      <c r="C623" s="627"/>
      <c r="D623" s="627"/>
      <c r="E623" s="627"/>
      <c r="F623" s="627"/>
      <c r="G623" s="627"/>
      <c r="H623" s="627"/>
      <c r="I623" s="627"/>
      <c r="J623" s="627"/>
      <c r="K623" s="627"/>
      <c r="L623" s="627"/>
      <c r="M623" s="627"/>
      <c r="N623" s="627"/>
      <c r="O623" s="627"/>
      <c r="P623" s="627"/>
      <c r="Q623" s="627"/>
      <c r="R623" s="627"/>
      <c r="S623" s="627"/>
      <c r="T623" s="627"/>
      <c r="U623" s="627"/>
      <c r="V623" s="627"/>
      <c r="W623" s="627"/>
      <c r="X623" s="627"/>
      <c r="Y623" s="627"/>
    </row>
    <row r="624" spans="1:25" ht="15" customHeight="1">
      <c r="A624" s="627"/>
      <c r="B624" s="627"/>
      <c r="C624" s="627"/>
      <c r="D624" s="627"/>
      <c r="E624" s="627"/>
      <c r="F624" s="627"/>
      <c r="G624" s="627"/>
      <c r="H624" s="627"/>
      <c r="I624" s="627"/>
      <c r="J624" s="627"/>
      <c r="K624" s="627"/>
      <c r="L624" s="627"/>
      <c r="M624" s="627"/>
      <c r="N624" s="627"/>
      <c r="O624" s="627"/>
      <c r="P624" s="627"/>
      <c r="Q624" s="627"/>
      <c r="R624" s="627"/>
      <c r="S624" s="627"/>
      <c r="T624" s="627"/>
      <c r="U624" s="627"/>
      <c r="V624" s="627"/>
      <c r="W624" s="627"/>
      <c r="X624" s="627"/>
      <c r="Y624" s="627"/>
    </row>
    <row r="625" spans="1:25" ht="15" customHeight="1">
      <c r="A625" s="627"/>
      <c r="B625" s="627"/>
      <c r="C625" s="627"/>
      <c r="D625" s="627"/>
      <c r="E625" s="627"/>
      <c r="F625" s="627"/>
      <c r="G625" s="627"/>
      <c r="H625" s="627"/>
      <c r="I625" s="627"/>
      <c r="J625" s="627"/>
      <c r="K625" s="627"/>
      <c r="L625" s="627"/>
      <c r="M625" s="627"/>
      <c r="N625" s="627"/>
      <c r="O625" s="627"/>
      <c r="P625" s="627"/>
      <c r="Q625" s="627"/>
      <c r="R625" s="627"/>
      <c r="S625" s="627"/>
      <c r="T625" s="627"/>
      <c r="U625" s="627"/>
      <c r="V625" s="627"/>
      <c r="W625" s="627"/>
      <c r="X625" s="627"/>
      <c r="Y625" s="627"/>
    </row>
    <row r="626" spans="1:25" ht="15" customHeight="1">
      <c r="A626" s="627"/>
      <c r="B626" s="627"/>
      <c r="C626" s="627"/>
      <c r="D626" s="627"/>
      <c r="E626" s="627"/>
      <c r="F626" s="627"/>
      <c r="G626" s="627"/>
      <c r="H626" s="627"/>
      <c r="I626" s="627"/>
      <c r="J626" s="627"/>
      <c r="K626" s="627"/>
      <c r="L626" s="627"/>
      <c r="M626" s="627"/>
      <c r="N626" s="627"/>
      <c r="O626" s="627"/>
      <c r="P626" s="627"/>
      <c r="Q626" s="627"/>
      <c r="R626" s="627"/>
      <c r="S626" s="627"/>
      <c r="T626" s="627"/>
      <c r="U626" s="627"/>
      <c r="V626" s="627"/>
      <c r="W626" s="627"/>
      <c r="X626" s="627"/>
      <c r="Y626" s="627"/>
    </row>
    <row r="627" spans="1:25" ht="15" customHeight="1">
      <c r="A627" s="627"/>
      <c r="B627" s="627"/>
      <c r="C627" s="627"/>
      <c r="D627" s="627"/>
      <c r="E627" s="627"/>
      <c r="F627" s="627"/>
      <c r="G627" s="627"/>
      <c r="H627" s="627"/>
      <c r="I627" s="627"/>
      <c r="J627" s="627"/>
      <c r="K627" s="627"/>
      <c r="L627" s="627"/>
      <c r="M627" s="627"/>
      <c r="N627" s="627"/>
      <c r="O627" s="627"/>
      <c r="P627" s="627"/>
      <c r="Q627" s="627"/>
      <c r="R627" s="627"/>
      <c r="S627" s="627"/>
      <c r="T627" s="627"/>
      <c r="U627" s="627"/>
      <c r="V627" s="627"/>
      <c r="W627" s="627"/>
      <c r="X627" s="627"/>
      <c r="Y627" s="627"/>
    </row>
    <row r="628" spans="1:25" ht="15" customHeight="1">
      <c r="A628" s="627"/>
      <c r="B628" s="627"/>
      <c r="C628" s="627"/>
      <c r="D628" s="627"/>
      <c r="E628" s="627"/>
      <c r="F628" s="627"/>
      <c r="G628" s="627"/>
      <c r="H628" s="627"/>
      <c r="I628" s="627"/>
      <c r="J628" s="627"/>
      <c r="K628" s="627"/>
      <c r="L628" s="627"/>
      <c r="M628" s="627"/>
      <c r="N628" s="627"/>
      <c r="O628" s="627"/>
      <c r="P628" s="627"/>
      <c r="Q628" s="627"/>
      <c r="R628" s="627"/>
      <c r="S628" s="627"/>
      <c r="T628" s="627"/>
      <c r="U628" s="627"/>
      <c r="V628" s="627"/>
      <c r="W628" s="627"/>
      <c r="X628" s="627"/>
      <c r="Y628" s="627"/>
    </row>
    <row r="629" spans="1:25" ht="15" customHeight="1">
      <c r="A629" s="627"/>
      <c r="B629" s="627"/>
      <c r="C629" s="627"/>
      <c r="D629" s="627"/>
      <c r="E629" s="627"/>
      <c r="F629" s="627"/>
      <c r="G629" s="627"/>
      <c r="H629" s="627"/>
      <c r="I629" s="627"/>
      <c r="J629" s="627"/>
      <c r="K629" s="627"/>
      <c r="L629" s="627"/>
      <c r="M629" s="627"/>
      <c r="N629" s="627"/>
      <c r="O629" s="627"/>
      <c r="P629" s="627"/>
      <c r="Q629" s="627"/>
      <c r="R629" s="627"/>
      <c r="S629" s="627"/>
      <c r="T629" s="627"/>
      <c r="U629" s="627"/>
      <c r="V629" s="627"/>
      <c r="W629" s="627"/>
      <c r="X629" s="627"/>
      <c r="Y629" s="627"/>
    </row>
    <row r="630" spans="1:25" ht="15" customHeight="1">
      <c r="A630" s="627"/>
      <c r="B630" s="627"/>
      <c r="C630" s="627"/>
      <c r="D630" s="627"/>
      <c r="E630" s="627"/>
      <c r="F630" s="627"/>
      <c r="G630" s="627"/>
      <c r="H630" s="627"/>
      <c r="I630" s="627"/>
      <c r="J630" s="627"/>
      <c r="K630" s="627"/>
      <c r="L630" s="627"/>
      <c r="M630" s="627"/>
      <c r="N630" s="627"/>
      <c r="O630" s="627"/>
      <c r="P630" s="627"/>
      <c r="Q630" s="627"/>
      <c r="R630" s="627"/>
      <c r="S630" s="627"/>
      <c r="T630" s="627"/>
      <c r="U630" s="627"/>
      <c r="V630" s="627"/>
      <c r="W630" s="627"/>
      <c r="X630" s="627"/>
      <c r="Y630" s="627"/>
    </row>
    <row r="631" spans="1:25" ht="15" customHeight="1">
      <c r="A631" s="627"/>
      <c r="B631" s="627"/>
      <c r="C631" s="627"/>
      <c r="D631" s="627"/>
      <c r="E631" s="627"/>
      <c r="F631" s="627"/>
      <c r="G631" s="627"/>
      <c r="H631" s="627"/>
      <c r="I631" s="627"/>
      <c r="J631" s="627"/>
      <c r="K631" s="627"/>
      <c r="L631" s="627"/>
      <c r="M631" s="627"/>
      <c r="N631" s="627"/>
      <c r="O631" s="627"/>
      <c r="P631" s="627"/>
      <c r="Q631" s="627"/>
      <c r="R631" s="627"/>
      <c r="S631" s="627"/>
      <c r="T631" s="627"/>
      <c r="U631" s="627"/>
      <c r="V631" s="627"/>
      <c r="W631" s="627"/>
      <c r="X631" s="627"/>
      <c r="Y631" s="627"/>
    </row>
    <row r="632" spans="1:25" ht="15" customHeight="1">
      <c r="A632" s="627"/>
      <c r="B632" s="627"/>
      <c r="C632" s="627"/>
      <c r="D632" s="627"/>
      <c r="E632" s="627"/>
      <c r="F632" s="627"/>
      <c r="G632" s="627"/>
      <c r="H632" s="627"/>
      <c r="I632" s="627"/>
      <c r="J632" s="627"/>
      <c r="K632" s="627"/>
      <c r="L632" s="627"/>
      <c r="M632" s="627"/>
      <c r="N632" s="627"/>
      <c r="O632" s="627"/>
      <c r="P632" s="627"/>
      <c r="Q632" s="627"/>
      <c r="R632" s="627"/>
      <c r="S632" s="627"/>
      <c r="T632" s="627"/>
      <c r="U632" s="627"/>
      <c r="V632" s="627"/>
      <c r="W632" s="627"/>
      <c r="X632" s="627"/>
      <c r="Y632" s="627"/>
    </row>
    <row r="633" spans="1:25" ht="15" customHeight="1">
      <c r="A633" s="627"/>
      <c r="B633" s="627"/>
      <c r="C633" s="627"/>
      <c r="D633" s="627"/>
      <c r="E633" s="627"/>
      <c r="F633" s="627"/>
      <c r="G633" s="627"/>
      <c r="H633" s="627"/>
      <c r="I633" s="627"/>
      <c r="J633" s="627"/>
      <c r="K633" s="627"/>
      <c r="L633" s="627"/>
      <c r="M633" s="627"/>
      <c r="N633" s="627"/>
      <c r="O633" s="627"/>
      <c r="P633" s="627"/>
      <c r="Q633" s="627"/>
      <c r="R633" s="627"/>
      <c r="S633" s="627"/>
      <c r="T633" s="627"/>
      <c r="U633" s="627"/>
      <c r="V633" s="627"/>
      <c r="W633" s="627"/>
      <c r="X633" s="627"/>
      <c r="Y633" s="627"/>
    </row>
    <row r="634" spans="1:25" ht="15" customHeight="1">
      <c r="A634" s="627"/>
      <c r="B634" s="627"/>
      <c r="C634" s="627"/>
      <c r="D634" s="627"/>
      <c r="E634" s="627"/>
      <c r="F634" s="627"/>
      <c r="G634" s="627"/>
      <c r="H634" s="627"/>
      <c r="I634" s="627"/>
      <c r="J634" s="627"/>
      <c r="K634" s="627"/>
      <c r="L634" s="627"/>
      <c r="M634" s="627"/>
      <c r="N634" s="627"/>
      <c r="O634" s="627"/>
      <c r="P634" s="627"/>
      <c r="Q634" s="627"/>
      <c r="R634" s="627"/>
      <c r="S634" s="627"/>
      <c r="T634" s="627"/>
      <c r="U634" s="627"/>
      <c r="V634" s="627"/>
      <c r="W634" s="627"/>
      <c r="X634" s="627"/>
      <c r="Y634" s="627"/>
    </row>
    <row r="635" spans="1:25" ht="15" customHeight="1">
      <c r="A635" s="627"/>
      <c r="B635" s="627"/>
      <c r="C635" s="627"/>
      <c r="D635" s="627"/>
      <c r="E635" s="627"/>
      <c r="F635" s="627"/>
      <c r="G635" s="627"/>
      <c r="H635" s="627"/>
      <c r="I635" s="627"/>
      <c r="J635" s="627"/>
      <c r="K635" s="627"/>
      <c r="L635" s="627"/>
      <c r="M635" s="627"/>
      <c r="N635" s="627"/>
      <c r="O635" s="627"/>
      <c r="P635" s="627"/>
      <c r="Q635" s="627"/>
      <c r="R635" s="627"/>
      <c r="S635" s="627"/>
      <c r="T635" s="627"/>
      <c r="U635" s="627"/>
      <c r="V635" s="627"/>
      <c r="W635" s="627"/>
      <c r="X635" s="627"/>
      <c r="Y635" s="627"/>
    </row>
    <row r="636" spans="1:25" ht="15" customHeight="1">
      <c r="A636" s="627"/>
      <c r="B636" s="627"/>
      <c r="C636" s="627"/>
      <c r="D636" s="627"/>
      <c r="E636" s="627"/>
      <c r="F636" s="627"/>
      <c r="G636" s="627"/>
      <c r="H636" s="627"/>
      <c r="I636" s="627"/>
      <c r="J636" s="627"/>
      <c r="K636" s="627"/>
      <c r="L636" s="627"/>
      <c r="M636" s="627"/>
      <c r="N636" s="627"/>
      <c r="O636" s="627"/>
      <c r="P636" s="627"/>
      <c r="Q636" s="627"/>
      <c r="R636" s="627"/>
      <c r="S636" s="627"/>
      <c r="T636" s="627"/>
      <c r="U636" s="627"/>
      <c r="V636" s="627"/>
      <c r="W636" s="627"/>
      <c r="X636" s="627"/>
      <c r="Y636" s="627"/>
    </row>
    <row r="637" spans="1:25" ht="15" customHeight="1">
      <c r="A637" s="627"/>
      <c r="B637" s="627"/>
      <c r="C637" s="627"/>
      <c r="D637" s="627"/>
      <c r="E637" s="627"/>
      <c r="F637" s="627"/>
      <c r="G637" s="627"/>
      <c r="H637" s="627"/>
      <c r="I637" s="627"/>
      <c r="J637" s="627"/>
      <c r="K637" s="627"/>
      <c r="L637" s="627"/>
      <c r="M637" s="627"/>
      <c r="N637" s="627"/>
      <c r="O637" s="627"/>
      <c r="P637" s="627"/>
      <c r="Q637" s="627"/>
      <c r="R637" s="627"/>
      <c r="S637" s="627"/>
      <c r="T637" s="627"/>
      <c r="U637" s="627"/>
      <c r="V637" s="627"/>
      <c r="W637" s="627"/>
      <c r="X637" s="627"/>
      <c r="Y637" s="627"/>
    </row>
    <row r="638" spans="1:25" ht="15" customHeight="1">
      <c r="A638" s="627"/>
      <c r="B638" s="627"/>
      <c r="C638" s="627"/>
      <c r="D638" s="627"/>
      <c r="E638" s="627"/>
      <c r="F638" s="627"/>
      <c r="G638" s="627"/>
      <c r="H638" s="627"/>
      <c r="I638" s="627"/>
      <c r="J638" s="627"/>
      <c r="K638" s="627"/>
      <c r="L638" s="627"/>
      <c r="M638" s="627"/>
      <c r="N638" s="627"/>
      <c r="O638" s="627"/>
      <c r="P638" s="627"/>
      <c r="Q638" s="627"/>
      <c r="R638" s="627"/>
      <c r="S638" s="627"/>
      <c r="T638" s="627"/>
      <c r="U638" s="627"/>
      <c r="V638" s="627"/>
      <c r="W638" s="627"/>
      <c r="X638" s="627"/>
      <c r="Y638" s="627"/>
    </row>
    <row r="639" spans="1:25" ht="15" customHeight="1">
      <c r="A639" s="627"/>
      <c r="B639" s="627"/>
      <c r="C639" s="627"/>
      <c r="D639" s="627"/>
      <c r="E639" s="627"/>
      <c r="F639" s="627"/>
      <c r="G639" s="627"/>
      <c r="H639" s="627"/>
      <c r="I639" s="627"/>
      <c r="J639" s="627"/>
      <c r="K639" s="627"/>
      <c r="L639" s="627"/>
      <c r="M639" s="627"/>
      <c r="N639" s="627"/>
      <c r="O639" s="627"/>
      <c r="P639" s="627"/>
      <c r="Q639" s="627"/>
      <c r="R639" s="627"/>
      <c r="S639" s="627"/>
      <c r="T639" s="627"/>
      <c r="U639" s="627"/>
      <c r="V639" s="627"/>
      <c r="W639" s="627"/>
      <c r="X639" s="627"/>
      <c r="Y639" s="627"/>
    </row>
    <row r="640" spans="1:25" ht="15" customHeight="1">
      <c r="A640" s="627"/>
      <c r="B640" s="627"/>
      <c r="C640" s="627"/>
      <c r="D640" s="627"/>
      <c r="E640" s="627"/>
      <c r="F640" s="627"/>
      <c r="G640" s="627"/>
      <c r="H640" s="627"/>
      <c r="I640" s="627"/>
      <c r="J640" s="627"/>
      <c r="K640" s="627"/>
      <c r="L640" s="627"/>
      <c r="M640" s="627"/>
      <c r="N640" s="627"/>
      <c r="O640" s="627"/>
      <c r="P640" s="627"/>
      <c r="Q640" s="627"/>
      <c r="R640" s="627"/>
      <c r="S640" s="627"/>
      <c r="T640" s="627"/>
      <c r="U640" s="627"/>
      <c r="V640" s="627"/>
      <c r="W640" s="627"/>
      <c r="X640" s="627"/>
      <c r="Y640" s="627"/>
    </row>
    <row r="641" spans="1:25" ht="15" customHeight="1">
      <c r="A641" s="627"/>
      <c r="B641" s="627"/>
      <c r="C641" s="627"/>
      <c r="D641" s="627"/>
      <c r="E641" s="627"/>
      <c r="F641" s="627"/>
      <c r="G641" s="627"/>
      <c r="H641" s="627"/>
      <c r="I641" s="627"/>
      <c r="J641" s="627"/>
      <c r="K641" s="627"/>
      <c r="L641" s="627"/>
      <c r="M641" s="627"/>
      <c r="N641" s="627"/>
      <c r="O641" s="627"/>
      <c r="P641" s="627"/>
      <c r="Q641" s="627"/>
      <c r="R641" s="627"/>
      <c r="S641" s="627"/>
      <c r="T641" s="627"/>
      <c r="U641" s="627"/>
      <c r="V641" s="627"/>
      <c r="W641" s="627"/>
      <c r="X641" s="627"/>
      <c r="Y641" s="627"/>
    </row>
    <row r="642" spans="1:25" ht="15" customHeight="1">
      <c r="A642" s="627"/>
      <c r="B642" s="627"/>
      <c r="C642" s="627"/>
      <c r="D642" s="627"/>
      <c r="E642" s="627"/>
      <c r="F642" s="627"/>
      <c r="G642" s="627"/>
      <c r="H642" s="627"/>
      <c r="I642" s="627"/>
      <c r="J642" s="627"/>
      <c r="K642" s="627"/>
      <c r="L642" s="627"/>
      <c r="M642" s="627"/>
      <c r="N642" s="627"/>
      <c r="O642" s="627"/>
      <c r="P642" s="627"/>
      <c r="Q642" s="627"/>
      <c r="R642" s="627"/>
      <c r="S642" s="627"/>
      <c r="T642" s="627"/>
      <c r="U642" s="627"/>
      <c r="V642" s="627"/>
      <c r="W642" s="627"/>
      <c r="X642" s="627"/>
      <c r="Y642" s="627"/>
    </row>
    <row r="643" spans="1:25" ht="15" customHeight="1">
      <c r="A643" s="627"/>
      <c r="B643" s="627"/>
      <c r="C643" s="627"/>
      <c r="D643" s="627"/>
      <c r="E643" s="627"/>
      <c r="F643" s="627"/>
      <c r="G643" s="627"/>
      <c r="H643" s="627"/>
      <c r="I643" s="627"/>
      <c r="J643" s="627"/>
      <c r="K643" s="627"/>
      <c r="L643" s="627"/>
      <c r="M643" s="627"/>
      <c r="N643" s="627"/>
      <c r="O643" s="627"/>
      <c r="P643" s="627"/>
      <c r="Q643" s="627"/>
      <c r="R643" s="627"/>
      <c r="S643" s="627"/>
      <c r="T643" s="627"/>
      <c r="U643" s="627"/>
      <c r="V643" s="627"/>
      <c r="W643" s="627"/>
      <c r="X643" s="627"/>
      <c r="Y643" s="627"/>
    </row>
    <row r="644" spans="1:25" ht="15" customHeight="1">
      <c r="A644" s="627"/>
      <c r="B644" s="627"/>
      <c r="C644" s="627"/>
      <c r="D644" s="627"/>
      <c r="E644" s="627"/>
      <c r="F644" s="627"/>
      <c r="G644" s="627"/>
      <c r="H644" s="627"/>
      <c r="I644" s="627"/>
      <c r="J644" s="627"/>
      <c r="K644" s="627"/>
      <c r="L644" s="627"/>
      <c r="M644" s="627"/>
      <c r="N644" s="627"/>
      <c r="O644" s="627"/>
      <c r="P644" s="627"/>
      <c r="Q644" s="627"/>
      <c r="R644" s="627"/>
      <c r="S644" s="627"/>
      <c r="T644" s="627"/>
      <c r="U644" s="627"/>
      <c r="V644" s="627"/>
      <c r="W644" s="627"/>
      <c r="X644" s="627"/>
      <c r="Y644" s="627"/>
    </row>
    <row r="645" spans="1:25" ht="15" customHeight="1">
      <c r="A645" s="627"/>
      <c r="B645" s="627"/>
      <c r="C645" s="627"/>
      <c r="D645" s="627"/>
      <c r="E645" s="627"/>
      <c r="F645" s="627"/>
      <c r="G645" s="627"/>
      <c r="H645" s="627"/>
      <c r="I645" s="627"/>
      <c r="J645" s="627"/>
      <c r="K645" s="627"/>
      <c r="L645" s="627"/>
      <c r="M645" s="627"/>
      <c r="N645" s="627"/>
      <c r="O645" s="627"/>
      <c r="P645" s="627"/>
      <c r="Q645" s="627"/>
      <c r="R645" s="627"/>
      <c r="S645" s="627"/>
      <c r="T645" s="627"/>
      <c r="U645" s="627"/>
      <c r="V645" s="627"/>
      <c r="W645" s="627"/>
      <c r="X645" s="627"/>
      <c r="Y645" s="627"/>
    </row>
    <row r="646" spans="1:25" ht="15" customHeight="1">
      <c r="A646" s="627"/>
      <c r="B646" s="627"/>
      <c r="C646" s="627"/>
      <c r="D646" s="627"/>
      <c r="E646" s="627"/>
      <c r="F646" s="627"/>
      <c r="G646" s="627"/>
      <c r="H646" s="627"/>
      <c r="I646" s="627"/>
      <c r="J646" s="627"/>
      <c r="K646" s="627"/>
      <c r="L646" s="627"/>
      <c r="M646" s="627"/>
      <c r="N646" s="627"/>
      <c r="O646" s="627"/>
      <c r="P646" s="627"/>
      <c r="Q646" s="627"/>
      <c r="R646" s="627"/>
      <c r="S646" s="627"/>
      <c r="T646" s="627"/>
      <c r="U646" s="627"/>
      <c r="V646" s="627"/>
      <c r="W646" s="627"/>
      <c r="X646" s="627"/>
      <c r="Y646" s="627"/>
    </row>
    <row r="647" spans="1:25" ht="15" customHeight="1">
      <c r="A647" s="627"/>
      <c r="B647" s="627"/>
      <c r="C647" s="627"/>
      <c r="D647" s="627"/>
      <c r="E647" s="627"/>
      <c r="F647" s="627"/>
      <c r="G647" s="627"/>
      <c r="H647" s="627"/>
      <c r="I647" s="627"/>
      <c r="J647" s="627"/>
      <c r="K647" s="627"/>
      <c r="L647" s="627"/>
      <c r="M647" s="627"/>
      <c r="N647" s="627"/>
      <c r="O647" s="627"/>
      <c r="P647" s="627"/>
      <c r="Q647" s="627"/>
      <c r="R647" s="627"/>
      <c r="S647" s="627"/>
      <c r="T647" s="627"/>
      <c r="U647" s="627"/>
      <c r="V647" s="627"/>
      <c r="W647" s="627"/>
      <c r="X647" s="627"/>
      <c r="Y647" s="627"/>
    </row>
    <row r="648" spans="1:25" ht="15" customHeight="1">
      <c r="A648" s="627"/>
      <c r="B648" s="627"/>
      <c r="C648" s="627"/>
      <c r="D648" s="627"/>
      <c r="E648" s="627"/>
      <c r="F648" s="627"/>
      <c r="G648" s="627"/>
      <c r="H648" s="627"/>
      <c r="I648" s="627"/>
      <c r="J648" s="627"/>
      <c r="K648" s="627"/>
      <c r="L648" s="627"/>
      <c r="M648" s="627"/>
      <c r="N648" s="627"/>
      <c r="O648" s="627"/>
      <c r="P648" s="627"/>
      <c r="Q648" s="627"/>
      <c r="R648" s="627"/>
      <c r="S648" s="627"/>
      <c r="T648" s="627"/>
      <c r="U648" s="627"/>
      <c r="V648" s="627"/>
      <c r="W648" s="627"/>
      <c r="X648" s="627"/>
      <c r="Y648" s="627"/>
    </row>
    <row r="649" spans="1:25" ht="15" customHeight="1">
      <c r="A649" s="627"/>
      <c r="B649" s="627"/>
      <c r="C649" s="627"/>
      <c r="D649" s="627"/>
      <c r="E649" s="627"/>
      <c r="F649" s="627"/>
      <c r="G649" s="627"/>
      <c r="H649" s="627"/>
      <c r="I649" s="627"/>
      <c r="J649" s="627"/>
      <c r="K649" s="627"/>
      <c r="L649" s="627"/>
      <c r="M649" s="627"/>
      <c r="N649" s="627"/>
      <c r="O649" s="627"/>
      <c r="P649" s="627"/>
      <c r="Q649" s="627"/>
      <c r="R649" s="627"/>
      <c r="S649" s="627"/>
      <c r="T649" s="627"/>
      <c r="U649" s="627"/>
      <c r="V649" s="627"/>
      <c r="W649" s="627"/>
      <c r="X649" s="627"/>
      <c r="Y649" s="627"/>
    </row>
    <row r="650" spans="1:25" ht="15" customHeight="1">
      <c r="A650" s="627"/>
      <c r="B650" s="627"/>
      <c r="C650" s="627"/>
      <c r="D650" s="627"/>
      <c r="E650" s="627"/>
      <c r="F650" s="627"/>
      <c r="G650" s="627"/>
      <c r="H650" s="627"/>
      <c r="I650" s="627"/>
      <c r="J650" s="627"/>
      <c r="K650" s="627"/>
      <c r="L650" s="627"/>
      <c r="M650" s="627"/>
      <c r="N650" s="627"/>
      <c r="O650" s="627"/>
      <c r="P650" s="627"/>
      <c r="Q650" s="627"/>
      <c r="R650" s="627"/>
      <c r="S650" s="627"/>
      <c r="T650" s="627"/>
      <c r="U650" s="627"/>
      <c r="V650" s="627"/>
      <c r="W650" s="627"/>
      <c r="X650" s="627"/>
      <c r="Y650" s="627"/>
    </row>
    <row r="651" spans="1:25" ht="15" customHeight="1">
      <c r="A651" s="627"/>
      <c r="B651" s="627"/>
      <c r="C651" s="627"/>
      <c r="D651" s="627"/>
      <c r="E651" s="627"/>
      <c r="F651" s="627"/>
      <c r="G651" s="627"/>
      <c r="H651" s="627"/>
      <c r="I651" s="627"/>
      <c r="J651" s="627"/>
      <c r="K651" s="627"/>
      <c r="L651" s="627"/>
      <c r="M651" s="627"/>
      <c r="N651" s="627"/>
      <c r="O651" s="627"/>
      <c r="P651" s="627"/>
      <c r="Q651" s="627"/>
      <c r="R651" s="627"/>
      <c r="S651" s="627"/>
      <c r="T651" s="627"/>
      <c r="U651" s="627"/>
      <c r="V651" s="627"/>
      <c r="W651" s="627"/>
      <c r="X651" s="627"/>
      <c r="Y651" s="627"/>
    </row>
    <row r="652" spans="1:25" ht="15" customHeight="1">
      <c r="A652" s="627"/>
      <c r="B652" s="627"/>
      <c r="C652" s="627"/>
      <c r="D652" s="627"/>
      <c r="E652" s="627"/>
      <c r="F652" s="627"/>
      <c r="G652" s="627"/>
      <c r="H652" s="627"/>
      <c r="I652" s="627"/>
      <c r="J652" s="627"/>
      <c r="K652" s="627"/>
      <c r="L652" s="627"/>
      <c r="M652" s="627"/>
      <c r="N652" s="627"/>
      <c r="O652" s="627"/>
      <c r="P652" s="627"/>
      <c r="Q652" s="627"/>
      <c r="R652" s="627"/>
      <c r="S652" s="627"/>
      <c r="T652" s="627"/>
      <c r="U652" s="627"/>
      <c r="V652" s="627"/>
      <c r="W652" s="627"/>
      <c r="X652" s="627"/>
      <c r="Y652" s="627"/>
    </row>
    <row r="653" spans="1:25" ht="15" customHeight="1">
      <c r="A653" s="627"/>
      <c r="B653" s="627"/>
      <c r="C653" s="627"/>
      <c r="D653" s="627"/>
      <c r="E653" s="627"/>
      <c r="F653" s="627"/>
      <c r="G653" s="627"/>
      <c r="H653" s="627"/>
      <c r="I653" s="627"/>
      <c r="J653" s="627"/>
      <c r="K653" s="627"/>
      <c r="L653" s="627"/>
      <c r="M653" s="627"/>
      <c r="N653" s="627"/>
      <c r="O653" s="627"/>
      <c r="P653" s="627"/>
      <c r="Q653" s="627"/>
      <c r="R653" s="627"/>
      <c r="S653" s="627"/>
      <c r="T653" s="627"/>
      <c r="U653" s="627"/>
      <c r="V653" s="627"/>
      <c r="W653" s="627"/>
      <c r="X653" s="627"/>
      <c r="Y653" s="627"/>
    </row>
    <row r="654" spans="1:25" ht="15" customHeight="1">
      <c r="A654" s="627"/>
      <c r="B654" s="627"/>
      <c r="C654" s="627"/>
      <c r="D654" s="627"/>
      <c r="E654" s="627"/>
      <c r="F654" s="627"/>
      <c r="G654" s="627"/>
      <c r="H654" s="627"/>
      <c r="I654" s="627"/>
      <c r="J654" s="627"/>
      <c r="K654" s="627"/>
      <c r="L654" s="627"/>
      <c r="M654" s="627"/>
      <c r="N654" s="627"/>
      <c r="O654" s="627"/>
      <c r="P654" s="627"/>
      <c r="Q654" s="627"/>
      <c r="R654" s="627"/>
      <c r="S654" s="627"/>
      <c r="T654" s="627"/>
      <c r="U654" s="627"/>
      <c r="V654" s="627"/>
      <c r="W654" s="627"/>
      <c r="X654" s="627"/>
      <c r="Y654" s="627"/>
    </row>
    <row r="655" spans="1:25" ht="15" customHeight="1">
      <c r="A655" s="627"/>
      <c r="B655" s="627"/>
      <c r="C655" s="627"/>
      <c r="D655" s="627"/>
      <c r="E655" s="627"/>
      <c r="F655" s="627"/>
      <c r="G655" s="627"/>
      <c r="H655" s="627"/>
      <c r="I655" s="627"/>
      <c r="J655" s="627"/>
      <c r="K655" s="627"/>
      <c r="L655" s="627"/>
      <c r="M655" s="627"/>
      <c r="N655" s="627"/>
      <c r="O655" s="627"/>
      <c r="P655" s="627"/>
      <c r="Q655" s="627"/>
      <c r="R655" s="627"/>
      <c r="S655" s="627"/>
      <c r="T655" s="627"/>
      <c r="U655" s="627"/>
      <c r="V655" s="627"/>
      <c r="W655" s="627"/>
      <c r="X655" s="627"/>
      <c r="Y655" s="627"/>
    </row>
    <row r="656" spans="1:25" ht="15" customHeight="1">
      <c r="A656" s="627"/>
      <c r="B656" s="627"/>
      <c r="C656" s="627"/>
      <c r="D656" s="627"/>
      <c r="E656" s="627"/>
      <c r="F656" s="627"/>
      <c r="G656" s="627"/>
      <c r="H656" s="627"/>
      <c r="I656" s="627"/>
      <c r="J656" s="627"/>
      <c r="K656" s="627"/>
      <c r="L656" s="627"/>
      <c r="M656" s="627"/>
      <c r="N656" s="627"/>
      <c r="O656" s="627"/>
      <c r="P656" s="627"/>
      <c r="Q656" s="627"/>
      <c r="R656" s="627"/>
      <c r="S656" s="627"/>
      <c r="T656" s="627"/>
      <c r="U656" s="627"/>
      <c r="V656" s="627"/>
      <c r="W656" s="627"/>
      <c r="X656" s="627"/>
      <c r="Y656" s="627"/>
    </row>
    <row r="657" spans="1:25" ht="15" customHeight="1">
      <c r="A657" s="627"/>
      <c r="B657" s="627"/>
      <c r="C657" s="627"/>
      <c r="D657" s="627"/>
      <c r="E657" s="627"/>
      <c r="F657" s="627"/>
      <c r="G657" s="627"/>
      <c r="H657" s="627"/>
      <c r="I657" s="627"/>
      <c r="J657" s="627"/>
      <c r="K657" s="627"/>
      <c r="L657" s="627"/>
      <c r="M657" s="627"/>
      <c r="N657" s="627"/>
      <c r="O657" s="627"/>
      <c r="P657" s="627"/>
      <c r="Q657" s="627"/>
      <c r="R657" s="627"/>
      <c r="S657" s="627"/>
      <c r="T657" s="627"/>
      <c r="U657" s="627"/>
      <c r="V657" s="627"/>
      <c r="W657" s="627"/>
      <c r="X657" s="627"/>
      <c r="Y657" s="627"/>
    </row>
    <row r="658" spans="1:25" ht="15" customHeight="1">
      <c r="A658" s="627"/>
      <c r="B658" s="627"/>
      <c r="C658" s="627"/>
      <c r="D658" s="627"/>
      <c r="E658" s="627"/>
      <c r="F658" s="627"/>
      <c r="G658" s="627"/>
      <c r="H658" s="627"/>
      <c r="I658" s="627"/>
      <c r="J658" s="627"/>
      <c r="K658" s="627"/>
      <c r="L658" s="627"/>
      <c r="M658" s="627"/>
      <c r="N658" s="627"/>
      <c r="O658" s="627"/>
      <c r="P658" s="627"/>
      <c r="Q658" s="627"/>
      <c r="R658" s="627"/>
      <c r="S658" s="627"/>
      <c r="T658" s="627"/>
      <c r="U658" s="627"/>
      <c r="V658" s="627"/>
      <c r="W658" s="627"/>
      <c r="X658" s="627"/>
      <c r="Y658" s="627"/>
    </row>
    <row r="659" spans="1:25" ht="15" customHeight="1">
      <c r="A659" s="627"/>
      <c r="B659" s="627"/>
      <c r="C659" s="627"/>
      <c r="D659" s="627"/>
      <c r="E659" s="627"/>
      <c r="F659" s="627"/>
      <c r="G659" s="627"/>
      <c r="H659" s="627"/>
      <c r="I659" s="627"/>
      <c r="J659" s="627"/>
      <c r="K659" s="627"/>
      <c r="L659" s="627"/>
      <c r="M659" s="627"/>
      <c r="N659" s="627"/>
      <c r="O659" s="627"/>
      <c r="P659" s="627"/>
      <c r="Q659" s="627"/>
      <c r="R659" s="627"/>
      <c r="S659" s="627"/>
      <c r="T659" s="627"/>
      <c r="U659" s="627"/>
      <c r="V659" s="627"/>
      <c r="W659" s="627"/>
      <c r="X659" s="627"/>
      <c r="Y659" s="627"/>
    </row>
    <row r="660" spans="1:25" ht="15" customHeight="1">
      <c r="A660" s="627"/>
      <c r="B660" s="627"/>
      <c r="C660" s="627"/>
      <c r="D660" s="627"/>
      <c r="E660" s="627"/>
      <c r="F660" s="627"/>
      <c r="G660" s="627"/>
      <c r="H660" s="627"/>
      <c r="I660" s="627"/>
      <c r="J660" s="627"/>
      <c r="K660" s="627"/>
      <c r="L660" s="627"/>
      <c r="M660" s="627"/>
      <c r="N660" s="627"/>
      <c r="O660" s="627"/>
      <c r="P660" s="627"/>
      <c r="Q660" s="627"/>
      <c r="R660" s="627"/>
      <c r="S660" s="627"/>
      <c r="T660" s="627"/>
      <c r="U660" s="627"/>
      <c r="V660" s="627"/>
      <c r="W660" s="627"/>
      <c r="X660" s="627"/>
      <c r="Y660" s="627"/>
    </row>
    <row r="661" spans="1:25" ht="15" customHeight="1">
      <c r="A661" s="627"/>
      <c r="B661" s="627"/>
      <c r="C661" s="627"/>
      <c r="D661" s="627"/>
      <c r="E661" s="627"/>
      <c r="F661" s="627"/>
      <c r="G661" s="627"/>
      <c r="H661" s="627"/>
      <c r="I661" s="627"/>
      <c r="J661" s="627"/>
      <c r="K661" s="627"/>
      <c r="L661" s="627"/>
      <c r="M661" s="627"/>
      <c r="N661" s="627"/>
      <c r="O661" s="627"/>
      <c r="P661" s="627"/>
      <c r="Q661" s="627"/>
      <c r="R661" s="627"/>
      <c r="S661" s="627"/>
      <c r="T661" s="627"/>
      <c r="U661" s="627"/>
      <c r="V661" s="627"/>
      <c r="W661" s="627"/>
      <c r="X661" s="627"/>
      <c r="Y661" s="627"/>
    </row>
    <row r="662" spans="1:25" ht="15" customHeight="1">
      <c r="A662" s="627"/>
      <c r="B662" s="627"/>
      <c r="C662" s="627"/>
      <c r="D662" s="627"/>
      <c r="E662" s="627"/>
      <c r="F662" s="627"/>
      <c r="G662" s="627"/>
      <c r="H662" s="627"/>
      <c r="I662" s="627"/>
      <c r="J662" s="627"/>
      <c r="K662" s="627"/>
      <c r="L662" s="627"/>
      <c r="M662" s="627"/>
      <c r="N662" s="627"/>
      <c r="O662" s="627"/>
      <c r="P662" s="627"/>
      <c r="Q662" s="627"/>
      <c r="R662" s="627"/>
      <c r="S662" s="627"/>
      <c r="T662" s="627"/>
      <c r="U662" s="627"/>
      <c r="V662" s="627"/>
      <c r="W662" s="627"/>
      <c r="X662" s="627"/>
      <c r="Y662" s="627"/>
    </row>
    <row r="663" spans="1:25" ht="15" customHeight="1">
      <c r="A663" s="627"/>
      <c r="B663" s="627"/>
      <c r="C663" s="627"/>
      <c r="D663" s="627"/>
      <c r="E663" s="627"/>
      <c r="F663" s="627"/>
      <c r="G663" s="627"/>
      <c r="H663" s="627"/>
      <c r="I663" s="627"/>
      <c r="J663" s="627"/>
      <c r="K663" s="627"/>
      <c r="L663" s="627"/>
      <c r="M663" s="627"/>
      <c r="N663" s="627"/>
      <c r="O663" s="627"/>
      <c r="P663" s="627"/>
      <c r="Q663" s="627"/>
      <c r="R663" s="627"/>
      <c r="S663" s="627"/>
      <c r="T663" s="627"/>
      <c r="U663" s="627"/>
      <c r="V663" s="627"/>
      <c r="W663" s="627"/>
      <c r="X663" s="627"/>
      <c r="Y663" s="627"/>
    </row>
    <row r="664" spans="1:25" ht="15" customHeight="1">
      <c r="A664" s="627"/>
      <c r="B664" s="627"/>
      <c r="C664" s="627"/>
      <c r="D664" s="627"/>
      <c r="E664" s="627"/>
      <c r="F664" s="627"/>
      <c r="G664" s="627"/>
      <c r="H664" s="627"/>
      <c r="I664" s="627"/>
      <c r="J664" s="627"/>
      <c r="K664" s="627"/>
      <c r="L664" s="627"/>
      <c r="M664" s="627"/>
      <c r="N664" s="627"/>
      <c r="O664" s="627"/>
      <c r="P664" s="627"/>
      <c r="Q664" s="627"/>
      <c r="R664" s="627"/>
      <c r="S664" s="627"/>
      <c r="T664" s="627"/>
      <c r="U664" s="627"/>
      <c r="V664" s="627"/>
      <c r="W664" s="627"/>
      <c r="X664" s="627"/>
      <c r="Y664" s="627"/>
    </row>
    <row r="665" spans="1:25" ht="15" customHeight="1">
      <c r="A665" s="627"/>
      <c r="B665" s="627"/>
      <c r="C665" s="627"/>
      <c r="D665" s="627"/>
      <c r="E665" s="627"/>
      <c r="F665" s="627"/>
      <c r="G665" s="627"/>
      <c r="H665" s="627"/>
      <c r="I665" s="627"/>
      <c r="J665" s="627"/>
      <c r="K665" s="627"/>
      <c r="L665" s="627"/>
      <c r="M665" s="627"/>
      <c r="N665" s="627"/>
      <c r="O665" s="627"/>
      <c r="P665" s="627"/>
      <c r="Q665" s="627"/>
      <c r="R665" s="627"/>
      <c r="S665" s="627"/>
      <c r="T665" s="627"/>
      <c r="U665" s="627"/>
      <c r="V665" s="627"/>
      <c r="W665" s="627"/>
      <c r="X665" s="627"/>
      <c r="Y665" s="627"/>
    </row>
    <row r="666" spans="1:25" ht="15" customHeight="1">
      <c r="A666" s="627"/>
      <c r="B666" s="627"/>
      <c r="C666" s="627"/>
      <c r="D666" s="627"/>
      <c r="E666" s="627"/>
      <c r="F666" s="627"/>
      <c r="G666" s="627"/>
      <c r="H666" s="627"/>
      <c r="I666" s="627"/>
      <c r="J666" s="627"/>
      <c r="K666" s="627"/>
      <c r="L666" s="627"/>
      <c r="M666" s="627"/>
      <c r="N666" s="627"/>
      <c r="O666" s="627"/>
      <c r="P666" s="627"/>
      <c r="Q666" s="627"/>
      <c r="R666" s="627"/>
      <c r="S666" s="627"/>
      <c r="T666" s="627"/>
      <c r="U666" s="627"/>
      <c r="V666" s="627"/>
      <c r="W666" s="627"/>
      <c r="X666" s="627"/>
      <c r="Y666" s="627"/>
    </row>
    <row r="667" spans="1:25" ht="15" customHeight="1">
      <c r="A667" s="627"/>
      <c r="B667" s="627"/>
      <c r="C667" s="627"/>
      <c r="D667" s="627"/>
      <c r="E667" s="627"/>
      <c r="F667" s="627"/>
      <c r="G667" s="627"/>
      <c r="H667" s="627"/>
      <c r="I667" s="627"/>
      <c r="J667" s="627"/>
      <c r="K667" s="627"/>
      <c r="L667" s="627"/>
      <c r="M667" s="627"/>
      <c r="N667" s="627"/>
      <c r="O667" s="627"/>
      <c r="P667" s="627"/>
      <c r="Q667" s="627"/>
      <c r="R667" s="627"/>
      <c r="S667" s="627"/>
      <c r="T667" s="627"/>
      <c r="U667" s="627"/>
      <c r="V667" s="627"/>
      <c r="W667" s="627"/>
      <c r="X667" s="627"/>
      <c r="Y667" s="627"/>
    </row>
    <row r="668" spans="1:25" ht="15" customHeight="1">
      <c r="A668" s="627"/>
      <c r="B668" s="627"/>
      <c r="C668" s="627"/>
      <c r="D668" s="627"/>
      <c r="E668" s="627"/>
      <c r="F668" s="627"/>
      <c r="G668" s="627"/>
      <c r="H668" s="627"/>
      <c r="I668" s="627"/>
      <c r="J668" s="627"/>
      <c r="K668" s="627"/>
      <c r="L668" s="627"/>
      <c r="M668" s="627"/>
      <c r="N668" s="627"/>
      <c r="O668" s="627"/>
      <c r="P668" s="627"/>
      <c r="Q668" s="627"/>
      <c r="R668" s="627"/>
      <c r="S668" s="627"/>
      <c r="T668" s="627"/>
      <c r="U668" s="627"/>
      <c r="V668" s="627"/>
      <c r="W668" s="627"/>
      <c r="X668" s="627"/>
      <c r="Y668" s="627"/>
    </row>
    <row r="669" spans="1:25" ht="15" customHeight="1">
      <c r="A669" s="627"/>
      <c r="B669" s="627"/>
      <c r="C669" s="627"/>
      <c r="D669" s="627"/>
      <c r="E669" s="627"/>
      <c r="F669" s="627"/>
      <c r="G669" s="627"/>
      <c r="H669" s="627"/>
      <c r="I669" s="627"/>
      <c r="J669" s="627"/>
      <c r="K669" s="627"/>
      <c r="L669" s="627"/>
      <c r="M669" s="627"/>
      <c r="N669" s="627"/>
      <c r="O669" s="627"/>
      <c r="P669" s="627"/>
      <c r="Q669" s="627"/>
      <c r="R669" s="627"/>
      <c r="S669" s="627"/>
      <c r="T669" s="627"/>
      <c r="U669" s="627"/>
      <c r="V669" s="627"/>
      <c r="W669" s="627"/>
      <c r="X669" s="627"/>
      <c r="Y669" s="627"/>
    </row>
    <row r="670" spans="1:25" ht="15" customHeight="1">
      <c r="A670" s="627"/>
      <c r="B670" s="627"/>
      <c r="C670" s="627"/>
      <c r="D670" s="627"/>
      <c r="E670" s="627"/>
      <c r="F670" s="627"/>
      <c r="G670" s="627"/>
      <c r="H670" s="627"/>
      <c r="I670" s="627"/>
      <c r="J670" s="627"/>
      <c r="K670" s="627"/>
      <c r="L670" s="627"/>
      <c r="M670" s="627"/>
      <c r="N670" s="627"/>
      <c r="O670" s="627"/>
      <c r="P670" s="627"/>
      <c r="Q670" s="627"/>
      <c r="R670" s="627"/>
      <c r="S670" s="627"/>
      <c r="T670" s="627"/>
      <c r="U670" s="627"/>
      <c r="V670" s="627"/>
      <c r="W670" s="627"/>
      <c r="X670" s="627"/>
      <c r="Y670" s="627"/>
    </row>
    <row r="671" spans="1:25" ht="15" customHeight="1">
      <c r="A671" s="627"/>
      <c r="B671" s="627"/>
      <c r="C671" s="627"/>
      <c r="D671" s="627"/>
      <c r="E671" s="627"/>
      <c r="F671" s="627"/>
      <c r="G671" s="627"/>
      <c r="H671" s="627"/>
      <c r="I671" s="627"/>
      <c r="J671" s="627"/>
      <c r="K671" s="627"/>
      <c r="L671" s="627"/>
      <c r="M671" s="627"/>
      <c r="N671" s="627"/>
      <c r="O671" s="627"/>
      <c r="P671" s="627"/>
      <c r="Q671" s="627"/>
      <c r="R671" s="627"/>
      <c r="S671" s="627"/>
      <c r="T671" s="627"/>
      <c r="U671" s="627"/>
      <c r="V671" s="627"/>
      <c r="W671" s="627"/>
      <c r="X671" s="627"/>
      <c r="Y671" s="627"/>
    </row>
    <row r="672" spans="1:25" ht="15" customHeight="1">
      <c r="A672" s="627"/>
      <c r="B672" s="627"/>
      <c r="C672" s="627"/>
      <c r="D672" s="627"/>
      <c r="E672" s="627"/>
      <c r="F672" s="627"/>
      <c r="G672" s="627"/>
      <c r="H672" s="627"/>
      <c r="I672" s="627"/>
      <c r="J672" s="627"/>
      <c r="K672" s="627"/>
      <c r="L672" s="627"/>
      <c r="M672" s="627"/>
      <c r="N672" s="627"/>
      <c r="O672" s="627"/>
      <c r="P672" s="627"/>
      <c r="Q672" s="627"/>
      <c r="R672" s="627"/>
      <c r="S672" s="627"/>
      <c r="T672" s="627"/>
      <c r="U672" s="627"/>
      <c r="V672" s="627"/>
      <c r="W672" s="627"/>
      <c r="X672" s="627"/>
      <c r="Y672" s="627"/>
    </row>
    <row r="673" spans="1:25" ht="15" customHeight="1">
      <c r="A673" s="627"/>
      <c r="B673" s="627"/>
      <c r="C673" s="627"/>
      <c r="D673" s="627"/>
      <c r="E673" s="627"/>
      <c r="F673" s="627"/>
      <c r="G673" s="627"/>
      <c r="H673" s="627"/>
      <c r="I673" s="627"/>
      <c r="J673" s="627"/>
      <c r="K673" s="627"/>
      <c r="L673" s="627"/>
      <c r="M673" s="627"/>
      <c r="N673" s="627"/>
      <c r="O673" s="627"/>
      <c r="P673" s="627"/>
      <c r="Q673" s="627"/>
      <c r="R673" s="627"/>
      <c r="S673" s="627"/>
      <c r="T673" s="627"/>
      <c r="U673" s="627"/>
      <c r="V673" s="627"/>
      <c r="W673" s="627"/>
      <c r="X673" s="627"/>
      <c r="Y673" s="627"/>
    </row>
    <row r="674" spans="1:25" ht="15" customHeight="1">
      <c r="A674" s="627"/>
      <c r="B674" s="627"/>
      <c r="C674" s="627"/>
      <c r="D674" s="627"/>
      <c r="E674" s="627"/>
      <c r="F674" s="627"/>
      <c r="G674" s="627"/>
      <c r="H674" s="627"/>
      <c r="I674" s="627"/>
      <c r="J674" s="627"/>
      <c r="K674" s="627"/>
      <c r="L674" s="627"/>
      <c r="M674" s="627"/>
      <c r="N674" s="627"/>
      <c r="O674" s="627"/>
      <c r="P674" s="627"/>
      <c r="Q674" s="627"/>
      <c r="R674" s="627"/>
      <c r="S674" s="627"/>
      <c r="T674" s="627"/>
      <c r="U674" s="627"/>
      <c r="V674" s="627"/>
      <c r="W674" s="627"/>
      <c r="X674" s="627"/>
      <c r="Y674" s="627"/>
    </row>
    <row r="675" spans="1:25" ht="15" customHeight="1">
      <c r="A675" s="627"/>
      <c r="B675" s="627"/>
      <c r="C675" s="627"/>
      <c r="D675" s="627"/>
      <c r="E675" s="627"/>
      <c r="F675" s="627"/>
      <c r="G675" s="627"/>
      <c r="H675" s="627"/>
      <c r="I675" s="627"/>
      <c r="J675" s="627"/>
      <c r="K675" s="627"/>
      <c r="L675" s="627"/>
      <c r="M675" s="627"/>
      <c r="N675" s="627"/>
      <c r="O675" s="627"/>
      <c r="P675" s="627"/>
      <c r="Q675" s="627"/>
      <c r="R675" s="627"/>
      <c r="S675" s="627"/>
      <c r="T675" s="627"/>
      <c r="U675" s="627"/>
      <c r="V675" s="627"/>
      <c r="W675" s="627"/>
      <c r="X675" s="627"/>
      <c r="Y675" s="627"/>
    </row>
    <row r="676" spans="1:25" ht="15" customHeight="1">
      <c r="A676" s="627"/>
      <c r="B676" s="627"/>
      <c r="C676" s="627"/>
      <c r="D676" s="627"/>
      <c r="E676" s="627"/>
      <c r="F676" s="627"/>
      <c r="G676" s="627"/>
      <c r="H676" s="627"/>
      <c r="I676" s="627"/>
      <c r="J676" s="627"/>
      <c r="K676" s="627"/>
      <c r="L676" s="627"/>
      <c r="M676" s="627"/>
      <c r="N676" s="627"/>
      <c r="O676" s="627"/>
      <c r="P676" s="627"/>
      <c r="Q676" s="627"/>
      <c r="R676" s="627"/>
      <c r="S676" s="627"/>
      <c r="T676" s="627"/>
      <c r="U676" s="627"/>
      <c r="V676" s="627"/>
      <c r="W676" s="627"/>
      <c r="X676" s="627"/>
      <c r="Y676" s="627"/>
    </row>
    <row r="677" spans="1:25" ht="15" customHeight="1">
      <c r="A677" s="627"/>
      <c r="B677" s="627"/>
      <c r="C677" s="627"/>
      <c r="D677" s="627"/>
      <c r="E677" s="627"/>
      <c r="F677" s="627"/>
      <c r="G677" s="627"/>
      <c r="H677" s="627"/>
      <c r="I677" s="627"/>
      <c r="J677" s="627"/>
      <c r="K677" s="627"/>
      <c r="L677" s="627"/>
      <c r="M677" s="627"/>
      <c r="N677" s="627"/>
      <c r="O677" s="627"/>
      <c r="P677" s="627"/>
      <c r="Q677" s="627"/>
      <c r="R677" s="627"/>
      <c r="S677" s="627"/>
      <c r="T677" s="627"/>
      <c r="U677" s="627"/>
      <c r="V677" s="627"/>
      <c r="W677" s="627"/>
      <c r="X677" s="627"/>
      <c r="Y677" s="627"/>
    </row>
    <row r="678" spans="1:25" ht="15" customHeight="1">
      <c r="A678" s="627"/>
      <c r="B678" s="627"/>
      <c r="C678" s="627"/>
      <c r="D678" s="627"/>
      <c r="E678" s="627"/>
      <c r="F678" s="627"/>
      <c r="G678" s="627"/>
      <c r="H678" s="627"/>
      <c r="I678" s="627"/>
      <c r="J678" s="627"/>
      <c r="K678" s="627"/>
      <c r="L678" s="627"/>
      <c r="M678" s="627"/>
      <c r="N678" s="627"/>
      <c r="O678" s="627"/>
      <c r="P678" s="627"/>
      <c r="Q678" s="627"/>
      <c r="R678" s="627"/>
      <c r="S678" s="627"/>
      <c r="T678" s="627"/>
      <c r="U678" s="627"/>
      <c r="V678" s="627"/>
      <c r="W678" s="627"/>
      <c r="X678" s="627"/>
      <c r="Y678" s="627"/>
    </row>
    <row r="679" spans="1:25" ht="15" customHeight="1">
      <c r="A679" s="627"/>
      <c r="B679" s="627"/>
      <c r="C679" s="627"/>
      <c r="D679" s="627"/>
      <c r="E679" s="627"/>
      <c r="F679" s="627"/>
      <c r="G679" s="627"/>
      <c r="H679" s="627"/>
      <c r="I679" s="627"/>
      <c r="J679" s="627"/>
      <c r="K679" s="627"/>
      <c r="L679" s="627"/>
      <c r="M679" s="627"/>
      <c r="N679" s="627"/>
      <c r="O679" s="627"/>
      <c r="P679" s="627"/>
      <c r="Q679" s="627"/>
      <c r="R679" s="627"/>
      <c r="S679" s="627"/>
      <c r="T679" s="627"/>
      <c r="U679" s="627"/>
      <c r="V679" s="627"/>
      <c r="W679" s="627"/>
      <c r="X679" s="627"/>
      <c r="Y679" s="627"/>
    </row>
    <row r="680" spans="1:25" ht="15" customHeight="1">
      <c r="A680" s="627"/>
      <c r="B680" s="627"/>
      <c r="C680" s="627"/>
      <c r="D680" s="627"/>
      <c r="E680" s="627"/>
      <c r="F680" s="627"/>
      <c r="G680" s="627"/>
      <c r="H680" s="627"/>
      <c r="I680" s="627"/>
      <c r="J680" s="627"/>
      <c r="K680" s="627"/>
      <c r="L680" s="627"/>
      <c r="M680" s="627"/>
      <c r="N680" s="627"/>
      <c r="O680" s="627"/>
      <c r="P680" s="627"/>
      <c r="Q680" s="627"/>
      <c r="R680" s="627"/>
      <c r="S680" s="627"/>
      <c r="T680" s="627"/>
      <c r="U680" s="627"/>
      <c r="V680" s="627"/>
      <c r="W680" s="627"/>
      <c r="X680" s="627"/>
      <c r="Y680" s="627"/>
    </row>
    <row r="681" spans="1:25" ht="15" customHeight="1">
      <c r="A681" s="627"/>
      <c r="B681" s="627"/>
      <c r="C681" s="627"/>
      <c r="D681" s="627"/>
      <c r="E681" s="627"/>
      <c r="F681" s="627"/>
      <c r="G681" s="627"/>
      <c r="H681" s="627"/>
      <c r="I681" s="627"/>
      <c r="J681" s="627"/>
      <c r="K681" s="627"/>
      <c r="L681" s="627"/>
      <c r="M681" s="627"/>
      <c r="N681" s="627"/>
      <c r="O681" s="627"/>
      <c r="P681" s="627"/>
      <c r="Q681" s="627"/>
      <c r="R681" s="627"/>
      <c r="S681" s="627"/>
      <c r="T681" s="627"/>
      <c r="U681" s="627"/>
      <c r="V681" s="627"/>
      <c r="W681" s="627"/>
      <c r="X681" s="627"/>
      <c r="Y681" s="627"/>
    </row>
    <row r="682" spans="1:25" ht="15" customHeight="1">
      <c r="A682" s="627"/>
      <c r="B682" s="627"/>
      <c r="C682" s="627"/>
      <c r="D682" s="627"/>
      <c r="E682" s="627"/>
      <c r="F682" s="627"/>
      <c r="G682" s="627"/>
      <c r="H682" s="627"/>
      <c r="I682" s="627"/>
      <c r="J682" s="627"/>
      <c r="K682" s="627"/>
      <c r="L682" s="627"/>
      <c r="M682" s="627"/>
      <c r="N682" s="627"/>
      <c r="O682" s="627"/>
      <c r="P682" s="627"/>
      <c r="Q682" s="627"/>
      <c r="R682" s="627"/>
      <c r="S682" s="627"/>
      <c r="T682" s="627"/>
      <c r="U682" s="627"/>
      <c r="V682" s="627"/>
      <c r="W682" s="627"/>
      <c r="X682" s="627"/>
      <c r="Y682" s="627"/>
    </row>
    <row r="683" spans="1:25" ht="15" customHeight="1">
      <c r="A683" s="627"/>
      <c r="B683" s="627"/>
      <c r="C683" s="627"/>
      <c r="D683" s="627"/>
      <c r="E683" s="627"/>
      <c r="F683" s="627"/>
      <c r="G683" s="627"/>
      <c r="H683" s="627"/>
      <c r="I683" s="627"/>
      <c r="J683" s="627"/>
      <c r="K683" s="627"/>
      <c r="L683" s="627"/>
      <c r="M683" s="627"/>
      <c r="N683" s="627"/>
      <c r="O683" s="627"/>
      <c r="P683" s="627"/>
      <c r="Q683" s="627"/>
      <c r="R683" s="627"/>
      <c r="S683" s="627"/>
      <c r="T683" s="627"/>
      <c r="U683" s="627"/>
      <c r="V683" s="627"/>
      <c r="W683" s="627"/>
      <c r="X683" s="627"/>
      <c r="Y683" s="627"/>
    </row>
    <row r="684" spans="1:25" ht="15" customHeight="1">
      <c r="A684" s="627"/>
      <c r="B684" s="627"/>
      <c r="C684" s="627"/>
      <c r="D684" s="627"/>
      <c r="E684" s="627"/>
      <c r="F684" s="627"/>
      <c r="G684" s="627"/>
      <c r="H684" s="627"/>
      <c r="I684" s="627"/>
      <c r="J684" s="627"/>
      <c r="K684" s="627"/>
      <c r="L684" s="627"/>
      <c r="M684" s="627"/>
      <c r="N684" s="627"/>
      <c r="O684" s="627"/>
      <c r="P684" s="627"/>
      <c r="Q684" s="627"/>
      <c r="R684" s="627"/>
      <c r="S684" s="627"/>
      <c r="T684" s="627"/>
      <c r="U684" s="627"/>
      <c r="V684" s="627"/>
      <c r="W684" s="627"/>
      <c r="X684" s="627"/>
      <c r="Y684" s="627"/>
    </row>
    <row r="685" spans="1:25" ht="15" customHeight="1">
      <c r="A685" s="627"/>
      <c r="B685" s="627"/>
      <c r="C685" s="627"/>
      <c r="D685" s="627"/>
      <c r="E685" s="627"/>
      <c r="F685" s="627"/>
      <c r="G685" s="627"/>
      <c r="H685" s="627"/>
      <c r="I685" s="627"/>
      <c r="J685" s="627"/>
      <c r="K685" s="627"/>
      <c r="L685" s="627"/>
      <c r="M685" s="627"/>
      <c r="N685" s="627"/>
      <c r="O685" s="627"/>
      <c r="P685" s="627"/>
      <c r="Q685" s="627"/>
      <c r="R685" s="627"/>
      <c r="S685" s="627"/>
      <c r="T685" s="627"/>
      <c r="U685" s="627"/>
      <c r="V685" s="627"/>
      <c r="W685" s="627"/>
      <c r="X685" s="627"/>
      <c r="Y685" s="627"/>
    </row>
    <row r="686" spans="1:25" ht="15" customHeight="1">
      <c r="A686" s="627"/>
      <c r="B686" s="627"/>
      <c r="C686" s="627"/>
      <c r="D686" s="627"/>
      <c r="E686" s="627"/>
      <c r="F686" s="627"/>
      <c r="G686" s="627"/>
      <c r="H686" s="627"/>
      <c r="I686" s="627"/>
      <c r="J686" s="627"/>
      <c r="K686" s="627"/>
      <c r="L686" s="627"/>
      <c r="M686" s="627"/>
      <c r="N686" s="627"/>
      <c r="O686" s="627"/>
      <c r="P686" s="627"/>
      <c r="Q686" s="627"/>
      <c r="R686" s="627"/>
      <c r="S686" s="627"/>
      <c r="T686" s="627"/>
      <c r="U686" s="627"/>
      <c r="V686" s="627"/>
      <c r="W686" s="627"/>
      <c r="X686" s="627"/>
      <c r="Y686" s="627"/>
    </row>
    <row r="687" spans="1:25" ht="15" customHeight="1">
      <c r="A687" s="627"/>
      <c r="B687" s="627"/>
      <c r="C687" s="627"/>
      <c r="D687" s="627"/>
      <c r="E687" s="627"/>
      <c r="F687" s="627"/>
      <c r="G687" s="627"/>
      <c r="H687" s="627"/>
      <c r="I687" s="627"/>
      <c r="J687" s="627"/>
      <c r="K687" s="627"/>
      <c r="L687" s="627"/>
      <c r="M687" s="627"/>
      <c r="N687" s="627"/>
      <c r="O687" s="627"/>
      <c r="P687" s="627"/>
      <c r="Q687" s="627"/>
      <c r="R687" s="627"/>
      <c r="S687" s="627"/>
      <c r="T687" s="627"/>
      <c r="U687" s="627"/>
      <c r="V687" s="627"/>
      <c r="W687" s="627"/>
      <c r="X687" s="627"/>
      <c r="Y687" s="627"/>
    </row>
    <row r="688" spans="1:25" ht="15" customHeight="1">
      <c r="A688" s="627"/>
      <c r="B688" s="627"/>
      <c r="C688" s="627"/>
      <c r="D688" s="627"/>
      <c r="E688" s="627"/>
      <c r="F688" s="627"/>
      <c r="G688" s="627"/>
      <c r="H688" s="627"/>
      <c r="I688" s="627"/>
      <c r="J688" s="627"/>
      <c r="K688" s="627"/>
      <c r="L688" s="627"/>
      <c r="M688" s="627"/>
      <c r="N688" s="627"/>
      <c r="O688" s="627"/>
      <c r="P688" s="627"/>
      <c r="Q688" s="627"/>
      <c r="R688" s="627"/>
      <c r="S688" s="627"/>
      <c r="T688" s="627"/>
      <c r="U688" s="627"/>
      <c r="V688" s="627"/>
      <c r="W688" s="627"/>
      <c r="X688" s="627"/>
      <c r="Y688" s="627"/>
    </row>
    <row r="689" spans="1:25" ht="15" customHeight="1">
      <c r="A689" s="627"/>
      <c r="B689" s="627"/>
      <c r="C689" s="627"/>
      <c r="D689" s="627"/>
      <c r="E689" s="627"/>
      <c r="F689" s="627"/>
      <c r="G689" s="627"/>
      <c r="H689" s="627"/>
      <c r="I689" s="627"/>
      <c r="J689" s="627"/>
      <c r="K689" s="627"/>
      <c r="L689" s="627"/>
      <c r="M689" s="627"/>
      <c r="N689" s="627"/>
      <c r="O689" s="627"/>
      <c r="P689" s="627"/>
      <c r="Q689" s="627"/>
      <c r="R689" s="627"/>
      <c r="S689" s="627"/>
      <c r="T689" s="627"/>
      <c r="U689" s="627"/>
      <c r="V689" s="627"/>
      <c r="W689" s="627"/>
      <c r="X689" s="627"/>
      <c r="Y689" s="627"/>
    </row>
    <row r="690" spans="1:25" ht="15" customHeight="1">
      <c r="A690" s="627"/>
      <c r="B690" s="627"/>
      <c r="C690" s="627"/>
      <c r="D690" s="627"/>
      <c r="E690" s="627"/>
      <c r="F690" s="627"/>
      <c r="G690" s="627"/>
      <c r="H690" s="627"/>
      <c r="I690" s="627"/>
      <c r="J690" s="627"/>
      <c r="K690" s="627"/>
      <c r="L690" s="627"/>
      <c r="M690" s="627"/>
      <c r="N690" s="627"/>
      <c r="O690" s="627"/>
      <c r="P690" s="627"/>
      <c r="Q690" s="627"/>
      <c r="R690" s="627"/>
      <c r="S690" s="627"/>
      <c r="T690" s="627"/>
      <c r="U690" s="627"/>
      <c r="V690" s="627"/>
      <c r="W690" s="627"/>
      <c r="X690" s="627"/>
      <c r="Y690" s="627"/>
    </row>
    <row r="691" spans="1:25" ht="15" customHeight="1">
      <c r="A691" s="627"/>
      <c r="B691" s="627"/>
      <c r="C691" s="627"/>
      <c r="D691" s="627"/>
      <c r="E691" s="627"/>
      <c r="F691" s="627"/>
      <c r="G691" s="627"/>
      <c r="H691" s="627"/>
      <c r="I691" s="627"/>
      <c r="J691" s="627"/>
      <c r="K691" s="627"/>
      <c r="L691" s="627"/>
      <c r="M691" s="627"/>
      <c r="N691" s="627"/>
      <c r="O691" s="627"/>
      <c r="P691" s="627"/>
      <c r="Q691" s="627"/>
      <c r="R691" s="627"/>
      <c r="S691" s="627"/>
      <c r="T691" s="627"/>
      <c r="U691" s="627"/>
      <c r="V691" s="627"/>
      <c r="W691" s="627"/>
      <c r="X691" s="627"/>
      <c r="Y691" s="627"/>
    </row>
    <row r="692" spans="1:25" ht="15" customHeight="1">
      <c r="A692" s="627"/>
      <c r="B692" s="627"/>
      <c r="C692" s="627"/>
      <c r="D692" s="627"/>
      <c r="E692" s="627"/>
      <c r="F692" s="627"/>
      <c r="G692" s="627"/>
      <c r="H692" s="627"/>
      <c r="I692" s="627"/>
      <c r="J692" s="627"/>
      <c r="K692" s="627"/>
      <c r="L692" s="627"/>
      <c r="M692" s="627"/>
      <c r="N692" s="627"/>
      <c r="O692" s="627"/>
      <c r="P692" s="627"/>
      <c r="Q692" s="627"/>
      <c r="R692" s="627"/>
      <c r="S692" s="627"/>
      <c r="T692" s="627"/>
      <c r="U692" s="627"/>
      <c r="V692" s="627"/>
      <c r="W692" s="627"/>
      <c r="X692" s="627"/>
      <c r="Y692" s="627"/>
    </row>
    <row r="693" spans="1:25" ht="15" customHeight="1">
      <c r="A693" s="627"/>
      <c r="B693" s="627"/>
      <c r="C693" s="627"/>
      <c r="D693" s="627"/>
      <c r="E693" s="627"/>
      <c r="F693" s="627"/>
      <c r="G693" s="627"/>
      <c r="H693" s="627"/>
      <c r="I693" s="627"/>
      <c r="J693" s="627"/>
      <c r="K693" s="627"/>
      <c r="L693" s="627"/>
      <c r="M693" s="627"/>
      <c r="N693" s="627"/>
      <c r="O693" s="627"/>
      <c r="P693" s="627"/>
      <c r="Q693" s="627"/>
      <c r="R693" s="627"/>
      <c r="S693" s="627"/>
      <c r="T693" s="627"/>
      <c r="U693" s="627"/>
      <c r="V693" s="627"/>
      <c r="W693" s="627"/>
      <c r="X693" s="627"/>
      <c r="Y693" s="627"/>
    </row>
    <row r="694" spans="1:25" ht="15" customHeight="1">
      <c r="A694" s="627"/>
      <c r="B694" s="627"/>
      <c r="C694" s="627"/>
      <c r="D694" s="627"/>
      <c r="E694" s="627"/>
      <c r="F694" s="627"/>
      <c r="G694" s="627"/>
      <c r="H694" s="627"/>
      <c r="I694" s="627"/>
      <c r="J694" s="627"/>
      <c r="K694" s="627"/>
      <c r="L694" s="627"/>
      <c r="M694" s="627"/>
      <c r="N694" s="627"/>
      <c r="O694" s="627"/>
      <c r="P694" s="627"/>
      <c r="Q694" s="627"/>
      <c r="R694" s="627"/>
      <c r="S694" s="627"/>
      <c r="T694" s="627"/>
      <c r="U694" s="627"/>
      <c r="V694" s="627"/>
      <c r="W694" s="627"/>
      <c r="X694" s="627"/>
      <c r="Y694" s="627"/>
    </row>
    <row r="695" spans="1:25" ht="15" customHeight="1">
      <c r="A695" s="627"/>
      <c r="B695" s="627"/>
      <c r="C695" s="627"/>
      <c r="D695" s="627"/>
      <c r="E695" s="627"/>
      <c r="F695" s="627"/>
      <c r="G695" s="627"/>
      <c r="H695" s="627"/>
      <c r="I695" s="627"/>
      <c r="J695" s="627"/>
      <c r="K695" s="627"/>
      <c r="L695" s="627"/>
      <c r="M695" s="627"/>
      <c r="N695" s="627"/>
      <c r="O695" s="627"/>
      <c r="P695" s="627"/>
      <c r="Q695" s="627"/>
      <c r="R695" s="627"/>
      <c r="S695" s="627"/>
      <c r="T695" s="627"/>
      <c r="U695" s="627"/>
      <c r="V695" s="627"/>
      <c r="W695" s="627"/>
      <c r="X695" s="627"/>
      <c r="Y695" s="627"/>
    </row>
    <row r="696" spans="1:25" ht="15" customHeight="1">
      <c r="A696" s="627"/>
      <c r="B696" s="627"/>
      <c r="C696" s="627"/>
      <c r="D696" s="627"/>
      <c r="E696" s="627"/>
      <c r="F696" s="627"/>
      <c r="G696" s="627"/>
      <c r="H696" s="627"/>
      <c r="I696" s="627"/>
      <c r="J696" s="627"/>
      <c r="K696" s="627"/>
      <c r="L696" s="627"/>
      <c r="M696" s="627"/>
      <c r="N696" s="627"/>
      <c r="O696" s="627"/>
      <c r="P696" s="627"/>
      <c r="Q696" s="627"/>
      <c r="R696" s="627"/>
      <c r="S696" s="627"/>
      <c r="T696" s="627"/>
      <c r="U696" s="627"/>
      <c r="V696" s="627"/>
      <c r="W696" s="627"/>
      <c r="X696" s="627"/>
      <c r="Y696" s="627"/>
    </row>
    <row r="697" spans="1:25" ht="15" customHeight="1">
      <c r="A697" s="627"/>
      <c r="B697" s="627"/>
      <c r="C697" s="627"/>
      <c r="D697" s="627"/>
      <c r="E697" s="627"/>
      <c r="F697" s="627"/>
      <c r="G697" s="627"/>
      <c r="H697" s="627"/>
      <c r="I697" s="627"/>
      <c r="J697" s="627"/>
      <c r="K697" s="627"/>
      <c r="L697" s="627"/>
      <c r="M697" s="627"/>
      <c r="N697" s="627"/>
      <c r="O697" s="627"/>
      <c r="P697" s="627"/>
      <c r="Q697" s="627"/>
      <c r="R697" s="627"/>
      <c r="S697" s="627"/>
      <c r="T697" s="627"/>
      <c r="U697" s="627"/>
      <c r="V697" s="627"/>
      <c r="W697" s="627"/>
      <c r="X697" s="627"/>
      <c r="Y697" s="627"/>
    </row>
    <row r="698" spans="1:25" ht="15" customHeight="1">
      <c r="A698" s="627"/>
      <c r="B698" s="627"/>
      <c r="C698" s="627"/>
      <c r="D698" s="627"/>
      <c r="E698" s="627"/>
      <c r="F698" s="627"/>
      <c r="G698" s="627"/>
      <c r="H698" s="627"/>
      <c r="I698" s="627"/>
      <c r="J698" s="627"/>
      <c r="K698" s="627"/>
      <c r="L698" s="627"/>
      <c r="M698" s="627"/>
      <c r="N698" s="627"/>
      <c r="O698" s="627"/>
      <c r="P698" s="627"/>
      <c r="Q698" s="627"/>
      <c r="R698" s="627"/>
      <c r="S698" s="627"/>
      <c r="T698" s="627"/>
      <c r="U698" s="627"/>
      <c r="V698" s="627"/>
      <c r="W698" s="627"/>
      <c r="X698" s="627"/>
      <c r="Y698" s="627"/>
    </row>
    <row r="699" spans="1:25" ht="15" customHeight="1">
      <c r="A699" s="627"/>
      <c r="B699" s="627"/>
      <c r="C699" s="627"/>
      <c r="D699" s="627"/>
      <c r="E699" s="627"/>
      <c r="F699" s="627"/>
      <c r="G699" s="627"/>
      <c r="H699" s="627"/>
      <c r="I699" s="627"/>
      <c r="J699" s="627"/>
      <c r="K699" s="627"/>
      <c r="L699" s="627"/>
      <c r="M699" s="627"/>
      <c r="N699" s="627"/>
      <c r="O699" s="627"/>
      <c r="P699" s="627"/>
      <c r="Q699" s="627"/>
      <c r="R699" s="627"/>
      <c r="S699" s="627"/>
      <c r="T699" s="627"/>
      <c r="U699" s="627"/>
      <c r="V699" s="627"/>
      <c r="W699" s="627"/>
      <c r="X699" s="627"/>
      <c r="Y699" s="627"/>
    </row>
    <row r="700" spans="1:25" ht="15" customHeight="1">
      <c r="A700" s="627"/>
      <c r="B700" s="627"/>
      <c r="C700" s="627"/>
      <c r="D700" s="627"/>
      <c r="E700" s="627"/>
      <c r="F700" s="627"/>
      <c r="G700" s="627"/>
      <c r="H700" s="627"/>
      <c r="I700" s="627"/>
      <c r="J700" s="627"/>
      <c r="K700" s="627"/>
      <c r="L700" s="627"/>
      <c r="M700" s="627"/>
      <c r="N700" s="627"/>
      <c r="O700" s="627"/>
      <c r="P700" s="627"/>
      <c r="Q700" s="627"/>
      <c r="R700" s="627"/>
      <c r="S700" s="627"/>
      <c r="T700" s="627"/>
      <c r="U700" s="627"/>
      <c r="V700" s="627"/>
      <c r="W700" s="627"/>
      <c r="X700" s="627"/>
      <c r="Y700" s="627"/>
    </row>
    <row r="701" spans="1:25" ht="15" customHeight="1">
      <c r="A701" s="627"/>
      <c r="B701" s="627"/>
      <c r="C701" s="627"/>
      <c r="D701" s="627"/>
      <c r="E701" s="627"/>
      <c r="F701" s="627"/>
      <c r="G701" s="627"/>
      <c r="H701" s="627"/>
      <c r="I701" s="627"/>
      <c r="J701" s="627"/>
      <c r="K701" s="627"/>
      <c r="L701" s="627"/>
      <c r="M701" s="627"/>
      <c r="N701" s="627"/>
      <c r="O701" s="627"/>
      <c r="P701" s="627"/>
      <c r="Q701" s="627"/>
      <c r="R701" s="627"/>
      <c r="S701" s="627"/>
      <c r="T701" s="627"/>
      <c r="U701" s="627"/>
      <c r="V701" s="627"/>
      <c r="W701" s="627"/>
      <c r="X701" s="627"/>
      <c r="Y701" s="627"/>
    </row>
    <row r="702" spans="1:25" ht="15" customHeight="1">
      <c r="A702" s="627"/>
      <c r="B702" s="627"/>
      <c r="C702" s="627"/>
      <c r="D702" s="627"/>
      <c r="E702" s="627"/>
      <c r="F702" s="627"/>
      <c r="G702" s="627"/>
      <c r="H702" s="627"/>
      <c r="I702" s="627"/>
      <c r="J702" s="627"/>
      <c r="K702" s="627"/>
      <c r="L702" s="627"/>
      <c r="M702" s="627"/>
      <c r="N702" s="627"/>
      <c r="O702" s="627"/>
      <c r="P702" s="627"/>
      <c r="Q702" s="627"/>
      <c r="R702" s="627"/>
      <c r="S702" s="627"/>
      <c r="T702" s="627"/>
      <c r="U702" s="627"/>
      <c r="V702" s="627"/>
      <c r="W702" s="627"/>
      <c r="X702" s="627"/>
      <c r="Y702" s="627"/>
    </row>
    <row r="703" spans="1:25" ht="15" customHeight="1">
      <c r="A703" s="627"/>
      <c r="B703" s="627"/>
      <c r="C703" s="627"/>
      <c r="D703" s="627"/>
      <c r="E703" s="627"/>
      <c r="F703" s="627"/>
      <c r="G703" s="627"/>
      <c r="H703" s="627"/>
      <c r="I703" s="627"/>
      <c r="J703" s="627"/>
      <c r="K703" s="627"/>
      <c r="L703" s="627"/>
      <c r="M703" s="627"/>
      <c r="N703" s="627"/>
      <c r="O703" s="627"/>
      <c r="P703" s="627"/>
      <c r="Q703" s="627"/>
      <c r="R703" s="627"/>
      <c r="S703" s="627"/>
      <c r="T703" s="627"/>
      <c r="U703" s="627"/>
      <c r="V703" s="627"/>
      <c r="W703" s="627"/>
      <c r="X703" s="627"/>
      <c r="Y703" s="627"/>
    </row>
    <row r="704" spans="1:25" ht="15" customHeight="1">
      <c r="A704" s="627"/>
      <c r="B704" s="627"/>
      <c r="C704" s="627"/>
      <c r="D704" s="627"/>
      <c r="E704" s="627"/>
      <c r="F704" s="627"/>
      <c r="G704" s="627"/>
      <c r="H704" s="627"/>
      <c r="I704" s="627"/>
      <c r="J704" s="627"/>
      <c r="K704" s="627"/>
      <c r="L704" s="627"/>
      <c r="M704" s="627"/>
      <c r="N704" s="627"/>
      <c r="O704" s="627"/>
      <c r="P704" s="627"/>
      <c r="Q704" s="627"/>
      <c r="R704" s="627"/>
      <c r="S704" s="627"/>
      <c r="T704" s="627"/>
      <c r="U704" s="627"/>
      <c r="V704" s="627"/>
      <c r="W704" s="627"/>
      <c r="X704" s="627"/>
      <c r="Y704" s="627"/>
    </row>
    <row r="705" spans="1:25" ht="15" customHeight="1">
      <c r="A705" s="627"/>
      <c r="B705" s="627"/>
      <c r="C705" s="627"/>
      <c r="D705" s="627"/>
      <c r="E705" s="627"/>
      <c r="F705" s="627"/>
      <c r="G705" s="627"/>
      <c r="H705" s="627"/>
      <c r="I705" s="627"/>
      <c r="J705" s="627"/>
      <c r="K705" s="627"/>
      <c r="L705" s="627"/>
      <c r="M705" s="627"/>
      <c r="N705" s="627"/>
      <c r="O705" s="627"/>
      <c r="P705" s="627"/>
      <c r="Q705" s="627"/>
      <c r="R705" s="627"/>
      <c r="S705" s="627"/>
      <c r="T705" s="627"/>
      <c r="U705" s="627"/>
      <c r="V705" s="627"/>
      <c r="W705" s="627"/>
      <c r="X705" s="627"/>
      <c r="Y705" s="627"/>
    </row>
    <row r="706" spans="1:25" ht="15" customHeight="1">
      <c r="A706" s="627"/>
      <c r="B706" s="627"/>
      <c r="C706" s="627"/>
      <c r="D706" s="627"/>
      <c r="E706" s="627"/>
      <c r="F706" s="627"/>
      <c r="G706" s="627"/>
      <c r="H706" s="627"/>
      <c r="I706" s="627"/>
      <c r="J706" s="627"/>
      <c r="K706" s="627"/>
      <c r="L706" s="627"/>
      <c r="M706" s="627"/>
      <c r="N706" s="627"/>
      <c r="O706" s="627"/>
      <c r="P706" s="627"/>
      <c r="Q706" s="627"/>
      <c r="R706" s="627"/>
      <c r="S706" s="627"/>
      <c r="T706" s="627"/>
      <c r="U706" s="627"/>
      <c r="V706" s="627"/>
      <c r="W706" s="627"/>
      <c r="X706" s="627"/>
      <c r="Y706" s="627"/>
    </row>
    <row r="707" spans="1:25" ht="15" customHeight="1">
      <c r="A707" s="627"/>
      <c r="B707" s="627"/>
      <c r="C707" s="627"/>
      <c r="D707" s="627"/>
      <c r="E707" s="627"/>
      <c r="F707" s="627"/>
      <c r="G707" s="627"/>
      <c r="H707" s="627"/>
      <c r="I707" s="627"/>
      <c r="J707" s="627"/>
      <c r="K707" s="627"/>
      <c r="L707" s="627"/>
      <c r="M707" s="627"/>
      <c r="N707" s="627"/>
      <c r="O707" s="627"/>
      <c r="P707" s="627"/>
      <c r="Q707" s="627"/>
      <c r="R707" s="627"/>
      <c r="S707" s="627"/>
      <c r="T707" s="627"/>
      <c r="U707" s="627"/>
      <c r="V707" s="627"/>
      <c r="W707" s="627"/>
      <c r="X707" s="627"/>
      <c r="Y707" s="627"/>
    </row>
    <row r="708" spans="1:25" ht="15" customHeight="1">
      <c r="A708" s="627"/>
      <c r="B708" s="627"/>
      <c r="C708" s="627"/>
      <c r="D708" s="627"/>
      <c r="E708" s="627"/>
      <c r="F708" s="627"/>
      <c r="G708" s="627"/>
      <c r="H708" s="627"/>
      <c r="I708" s="627"/>
      <c r="J708" s="627"/>
      <c r="K708" s="627"/>
      <c r="L708" s="627"/>
      <c r="M708" s="627"/>
      <c r="N708" s="627"/>
      <c r="O708" s="627"/>
      <c r="P708" s="627"/>
      <c r="Q708" s="627"/>
      <c r="R708" s="627"/>
      <c r="S708" s="627"/>
      <c r="T708" s="627"/>
      <c r="U708" s="627"/>
      <c r="V708" s="627"/>
      <c r="W708" s="627"/>
      <c r="X708" s="627"/>
      <c r="Y708" s="627"/>
    </row>
    <row r="709" spans="1:25" ht="15" customHeight="1">
      <c r="A709" s="627"/>
      <c r="B709" s="627"/>
      <c r="C709" s="627"/>
      <c r="D709" s="627"/>
      <c r="E709" s="627"/>
      <c r="F709" s="627"/>
      <c r="G709" s="627"/>
      <c r="H709" s="627"/>
      <c r="I709" s="627"/>
      <c r="J709" s="627"/>
      <c r="K709" s="627"/>
      <c r="L709" s="627"/>
      <c r="M709" s="627"/>
      <c r="N709" s="627"/>
      <c r="O709" s="627"/>
      <c r="P709" s="627"/>
      <c r="Q709" s="627"/>
      <c r="R709" s="627"/>
      <c r="S709" s="627"/>
      <c r="T709" s="627"/>
      <c r="U709" s="627"/>
      <c r="V709" s="627"/>
      <c r="W709" s="627"/>
      <c r="X709" s="627"/>
      <c r="Y709" s="627"/>
    </row>
    <row r="710" spans="1:25" ht="15" customHeight="1">
      <c r="A710" s="627"/>
      <c r="B710" s="627"/>
      <c r="C710" s="627"/>
      <c r="D710" s="627"/>
      <c r="E710" s="627"/>
      <c r="F710" s="627"/>
      <c r="G710" s="627"/>
      <c r="H710" s="627"/>
      <c r="I710" s="627"/>
      <c r="J710" s="627"/>
      <c r="K710" s="627"/>
      <c r="L710" s="627"/>
      <c r="M710" s="627"/>
      <c r="N710" s="627"/>
      <c r="O710" s="627"/>
      <c r="P710" s="627"/>
      <c r="Q710" s="627"/>
      <c r="R710" s="627"/>
      <c r="S710" s="627"/>
      <c r="T710" s="627"/>
      <c r="U710" s="627"/>
      <c r="V710" s="627"/>
      <c r="W710" s="627"/>
      <c r="X710" s="627"/>
      <c r="Y710" s="627"/>
    </row>
    <row r="711" spans="1:25" ht="15" customHeight="1">
      <c r="A711" s="627"/>
      <c r="B711" s="627"/>
      <c r="C711" s="627"/>
      <c r="D711" s="627"/>
      <c r="E711" s="627"/>
      <c r="F711" s="627"/>
      <c r="G711" s="627"/>
      <c r="H711" s="627"/>
      <c r="I711" s="627"/>
      <c r="J711" s="627"/>
      <c r="K711" s="627"/>
      <c r="L711" s="627"/>
      <c r="M711" s="627"/>
      <c r="N711" s="627"/>
      <c r="O711" s="627"/>
      <c r="P711" s="627"/>
      <c r="Q711" s="627"/>
      <c r="R711" s="627"/>
      <c r="S711" s="627"/>
      <c r="T711" s="627"/>
      <c r="U711" s="627"/>
      <c r="V711" s="627"/>
      <c r="W711" s="627"/>
      <c r="X711" s="627"/>
      <c r="Y711" s="627"/>
    </row>
    <row r="712" spans="1:25" ht="15" customHeight="1">
      <c r="A712" s="627"/>
      <c r="B712" s="627"/>
      <c r="C712" s="627"/>
      <c r="D712" s="627"/>
      <c r="E712" s="627"/>
      <c r="F712" s="627"/>
      <c r="G712" s="627"/>
      <c r="H712" s="627"/>
      <c r="I712" s="627"/>
      <c r="J712" s="627"/>
      <c r="K712" s="627"/>
      <c r="L712" s="627"/>
      <c r="M712" s="627"/>
      <c r="N712" s="627"/>
      <c r="O712" s="627"/>
      <c r="P712" s="627"/>
      <c r="Q712" s="627"/>
      <c r="R712" s="627"/>
      <c r="S712" s="627"/>
      <c r="T712" s="627"/>
      <c r="U712" s="627"/>
      <c r="V712" s="627"/>
      <c r="W712" s="627"/>
      <c r="X712" s="627"/>
      <c r="Y712" s="627"/>
    </row>
    <row r="713" spans="1:25" ht="15" customHeight="1">
      <c r="A713" s="627"/>
      <c r="B713" s="627"/>
      <c r="C713" s="627"/>
      <c r="D713" s="627"/>
      <c r="E713" s="627"/>
      <c r="F713" s="627"/>
      <c r="G713" s="627"/>
      <c r="H713" s="627"/>
      <c r="I713" s="627"/>
      <c r="J713" s="627"/>
      <c r="K713" s="627"/>
      <c r="L713" s="627"/>
      <c r="M713" s="627"/>
      <c r="N713" s="627"/>
      <c r="O713" s="627"/>
      <c r="P713" s="627"/>
      <c r="Q713" s="627"/>
      <c r="R713" s="627"/>
      <c r="S713" s="627"/>
      <c r="T713" s="627"/>
      <c r="U713" s="627"/>
      <c r="V713" s="627"/>
      <c r="W713" s="627"/>
      <c r="X713" s="627"/>
      <c r="Y713" s="627"/>
    </row>
    <row r="714" spans="1:25" ht="15" customHeight="1">
      <c r="A714" s="627"/>
      <c r="B714" s="627"/>
      <c r="C714" s="627"/>
      <c r="D714" s="627"/>
      <c r="E714" s="627"/>
      <c r="F714" s="627"/>
      <c r="G714" s="627"/>
      <c r="H714" s="627"/>
      <c r="I714" s="627"/>
      <c r="J714" s="627"/>
      <c r="K714" s="627"/>
      <c r="L714" s="627"/>
      <c r="M714" s="627"/>
      <c r="N714" s="627"/>
      <c r="O714" s="627"/>
      <c r="P714" s="627"/>
      <c r="Q714" s="627"/>
      <c r="R714" s="627"/>
      <c r="S714" s="627"/>
      <c r="T714" s="627"/>
      <c r="U714" s="627"/>
      <c r="V714" s="627"/>
      <c r="W714" s="627"/>
      <c r="X714" s="627"/>
      <c r="Y714" s="627"/>
    </row>
    <row r="715" spans="1:25" ht="15" customHeight="1">
      <c r="A715" s="627"/>
      <c r="B715" s="627"/>
      <c r="C715" s="627"/>
      <c r="D715" s="627"/>
      <c r="E715" s="627"/>
      <c r="F715" s="627"/>
      <c r="G715" s="627"/>
      <c r="H715" s="627"/>
      <c r="I715" s="627"/>
      <c r="J715" s="627"/>
      <c r="K715" s="627"/>
      <c r="L715" s="627"/>
      <c r="M715" s="627"/>
      <c r="N715" s="627"/>
      <c r="O715" s="627"/>
      <c r="P715" s="627"/>
      <c r="Q715" s="627"/>
      <c r="R715" s="627"/>
      <c r="S715" s="627"/>
      <c r="T715" s="627"/>
      <c r="U715" s="627"/>
      <c r="V715" s="627"/>
      <c r="W715" s="627"/>
      <c r="X715" s="627"/>
      <c r="Y715" s="627"/>
    </row>
    <row r="716" spans="1:25" ht="15" customHeight="1">
      <c r="A716" s="627"/>
      <c r="B716" s="627"/>
      <c r="C716" s="627"/>
      <c r="D716" s="627"/>
      <c r="E716" s="627"/>
      <c r="F716" s="627"/>
      <c r="G716" s="627"/>
      <c r="H716" s="627"/>
      <c r="I716" s="627"/>
      <c r="J716" s="627"/>
      <c r="K716" s="627"/>
      <c r="L716" s="627"/>
      <c r="M716" s="627"/>
      <c r="N716" s="627"/>
      <c r="O716" s="627"/>
      <c r="P716" s="627"/>
      <c r="Q716" s="627"/>
      <c r="R716" s="627"/>
      <c r="S716" s="627"/>
      <c r="T716" s="627"/>
      <c r="U716" s="627"/>
      <c r="V716" s="627"/>
      <c r="W716" s="627"/>
      <c r="X716" s="627"/>
      <c r="Y716" s="627"/>
    </row>
    <row r="717" spans="1:25" ht="15" customHeight="1">
      <c r="A717" s="627"/>
      <c r="B717" s="627"/>
      <c r="C717" s="627"/>
      <c r="D717" s="627"/>
      <c r="E717" s="627"/>
      <c r="F717" s="627"/>
      <c r="G717" s="627"/>
      <c r="H717" s="627"/>
      <c r="I717" s="627"/>
      <c r="J717" s="627"/>
      <c r="K717" s="627"/>
      <c r="L717" s="627"/>
      <c r="M717" s="627"/>
      <c r="N717" s="627"/>
      <c r="O717" s="627"/>
      <c r="P717" s="627"/>
      <c r="Q717" s="627"/>
      <c r="R717" s="627"/>
      <c r="S717" s="627"/>
      <c r="T717" s="627"/>
      <c r="U717" s="627"/>
      <c r="V717" s="627"/>
      <c r="W717" s="627"/>
      <c r="X717" s="627"/>
      <c r="Y717" s="627"/>
    </row>
    <row r="718" spans="1:25" ht="15" customHeight="1">
      <c r="A718" s="627"/>
      <c r="B718" s="627"/>
      <c r="C718" s="627"/>
      <c r="D718" s="627"/>
      <c r="E718" s="627"/>
      <c r="F718" s="627"/>
      <c r="G718" s="627"/>
      <c r="H718" s="627"/>
      <c r="I718" s="627"/>
      <c r="J718" s="627"/>
      <c r="K718" s="627"/>
      <c r="L718" s="627"/>
      <c r="M718" s="627"/>
      <c r="N718" s="627"/>
      <c r="O718" s="627"/>
      <c r="P718" s="627"/>
      <c r="Q718" s="627"/>
      <c r="R718" s="627"/>
      <c r="S718" s="627"/>
      <c r="T718" s="627"/>
      <c r="U718" s="627"/>
      <c r="V718" s="627"/>
      <c r="W718" s="627"/>
      <c r="X718" s="627"/>
      <c r="Y718" s="627"/>
    </row>
    <row r="719" spans="1:25" ht="15" customHeight="1">
      <c r="A719" s="627"/>
      <c r="B719" s="627"/>
      <c r="C719" s="627"/>
      <c r="D719" s="627"/>
      <c r="E719" s="627"/>
      <c r="F719" s="627"/>
      <c r="G719" s="627"/>
      <c r="H719" s="627"/>
      <c r="I719" s="627"/>
      <c r="J719" s="627"/>
      <c r="K719" s="627"/>
      <c r="L719" s="627"/>
      <c r="M719" s="627"/>
      <c r="N719" s="627"/>
      <c r="O719" s="627"/>
      <c r="P719" s="627"/>
      <c r="Q719" s="627"/>
      <c r="R719" s="627"/>
      <c r="S719" s="627"/>
      <c r="T719" s="627"/>
      <c r="U719" s="627"/>
      <c r="V719" s="627"/>
      <c r="W719" s="627"/>
      <c r="X719" s="627"/>
      <c r="Y719" s="627"/>
    </row>
    <row r="720" spans="1:25" ht="15" customHeight="1">
      <c r="A720" s="627"/>
      <c r="B720" s="627"/>
      <c r="C720" s="627"/>
      <c r="D720" s="627"/>
      <c r="E720" s="627"/>
      <c r="F720" s="627"/>
      <c r="G720" s="627"/>
      <c r="H720" s="627"/>
      <c r="I720" s="627"/>
      <c r="J720" s="627"/>
      <c r="K720" s="627"/>
      <c r="L720" s="627"/>
      <c r="M720" s="627"/>
      <c r="N720" s="627"/>
      <c r="O720" s="627"/>
      <c r="P720" s="627"/>
      <c r="Q720" s="627"/>
      <c r="R720" s="627"/>
      <c r="S720" s="627"/>
      <c r="T720" s="627"/>
      <c r="U720" s="627"/>
      <c r="V720" s="627"/>
      <c r="W720" s="627"/>
      <c r="X720" s="627"/>
      <c r="Y720" s="627"/>
    </row>
    <row r="721" spans="1:25" ht="15" customHeight="1">
      <c r="A721" s="627"/>
      <c r="B721" s="627"/>
      <c r="C721" s="627"/>
      <c r="D721" s="627"/>
      <c r="E721" s="627"/>
      <c r="F721" s="627"/>
      <c r="G721" s="627"/>
      <c r="H721" s="627"/>
      <c r="I721" s="627"/>
      <c r="J721" s="627"/>
      <c r="K721" s="627"/>
      <c r="L721" s="627"/>
      <c r="M721" s="627"/>
      <c r="N721" s="627"/>
      <c r="O721" s="627"/>
      <c r="P721" s="627"/>
      <c r="Q721" s="627"/>
      <c r="R721" s="627"/>
      <c r="S721" s="627"/>
      <c r="T721" s="627"/>
      <c r="U721" s="627"/>
      <c r="V721" s="627"/>
      <c r="W721" s="627"/>
      <c r="X721" s="627"/>
      <c r="Y721" s="627"/>
    </row>
    <row r="722" spans="1:25" ht="15" customHeight="1">
      <c r="A722" s="627"/>
      <c r="B722" s="627"/>
      <c r="C722" s="627"/>
      <c r="D722" s="627"/>
      <c r="E722" s="627"/>
      <c r="F722" s="627"/>
      <c r="G722" s="627"/>
      <c r="H722" s="627"/>
      <c r="I722" s="627"/>
      <c r="J722" s="627"/>
      <c r="K722" s="627"/>
      <c r="L722" s="627"/>
      <c r="M722" s="627"/>
      <c r="N722" s="627"/>
      <c r="O722" s="627"/>
      <c r="P722" s="627"/>
      <c r="Q722" s="627"/>
      <c r="R722" s="627"/>
      <c r="S722" s="627"/>
      <c r="T722" s="627"/>
      <c r="U722" s="627"/>
      <c r="V722" s="627"/>
      <c r="W722" s="627"/>
      <c r="X722" s="627"/>
      <c r="Y722" s="627"/>
    </row>
    <row r="723" spans="1:25" ht="15" customHeight="1">
      <c r="A723" s="627"/>
      <c r="B723" s="627"/>
      <c r="C723" s="627"/>
      <c r="D723" s="627"/>
      <c r="E723" s="627"/>
      <c r="F723" s="627"/>
      <c r="G723" s="627"/>
      <c r="H723" s="627"/>
      <c r="I723" s="627"/>
      <c r="J723" s="627"/>
      <c r="K723" s="627"/>
      <c r="L723" s="627"/>
      <c r="M723" s="627"/>
      <c r="N723" s="627"/>
      <c r="O723" s="627"/>
      <c r="P723" s="627"/>
      <c r="Q723" s="627"/>
      <c r="R723" s="627"/>
      <c r="S723" s="627"/>
      <c r="T723" s="627"/>
      <c r="U723" s="627"/>
      <c r="V723" s="627"/>
      <c r="W723" s="627"/>
      <c r="X723" s="627"/>
      <c r="Y723" s="627"/>
    </row>
    <row r="724" spans="1:25" ht="15" customHeight="1">
      <c r="A724" s="627"/>
      <c r="B724" s="627"/>
      <c r="C724" s="627"/>
      <c r="D724" s="627"/>
      <c r="E724" s="627"/>
      <c r="F724" s="627"/>
      <c r="G724" s="627"/>
      <c r="H724" s="627"/>
      <c r="I724" s="627"/>
      <c r="J724" s="627"/>
      <c r="K724" s="627"/>
      <c r="L724" s="627"/>
      <c r="M724" s="627"/>
      <c r="N724" s="627"/>
      <c r="O724" s="627"/>
      <c r="P724" s="627"/>
      <c r="Q724" s="627"/>
      <c r="R724" s="627"/>
      <c r="S724" s="627"/>
      <c r="T724" s="627"/>
      <c r="U724" s="627"/>
      <c r="V724" s="627"/>
      <c r="W724" s="627"/>
      <c r="X724" s="627"/>
      <c r="Y724" s="627"/>
    </row>
    <row r="725" spans="1:25" ht="15" customHeight="1">
      <c r="A725" s="627"/>
      <c r="B725" s="627"/>
      <c r="C725" s="627"/>
      <c r="D725" s="627"/>
      <c r="E725" s="627"/>
      <c r="F725" s="627"/>
      <c r="G725" s="627"/>
      <c r="H725" s="627"/>
      <c r="I725" s="627"/>
      <c r="J725" s="627"/>
      <c r="K725" s="627"/>
      <c r="L725" s="627"/>
      <c r="M725" s="627"/>
      <c r="N725" s="627"/>
      <c r="O725" s="627"/>
      <c r="P725" s="627"/>
      <c r="Q725" s="627"/>
      <c r="R725" s="627"/>
      <c r="S725" s="627"/>
      <c r="T725" s="627"/>
      <c r="U725" s="627"/>
      <c r="V725" s="627"/>
      <c r="W725" s="627"/>
      <c r="X725" s="627"/>
      <c r="Y725" s="627"/>
    </row>
    <row r="726" spans="1:25" ht="15" customHeight="1">
      <c r="A726" s="627"/>
      <c r="B726" s="627"/>
      <c r="C726" s="627"/>
      <c r="D726" s="627"/>
      <c r="E726" s="627"/>
      <c r="F726" s="627"/>
      <c r="G726" s="627"/>
      <c r="H726" s="627"/>
      <c r="I726" s="627"/>
      <c r="J726" s="627"/>
      <c r="K726" s="627"/>
      <c r="L726" s="627"/>
      <c r="M726" s="627"/>
      <c r="N726" s="627"/>
      <c r="O726" s="627"/>
      <c r="P726" s="627"/>
      <c r="Q726" s="627"/>
      <c r="R726" s="627"/>
      <c r="S726" s="627"/>
      <c r="T726" s="627"/>
      <c r="U726" s="627"/>
      <c r="V726" s="627"/>
      <c r="W726" s="627"/>
      <c r="X726" s="627"/>
      <c r="Y726" s="627"/>
    </row>
    <row r="727" spans="1:25" ht="15" customHeight="1">
      <c r="A727" s="627"/>
      <c r="B727" s="627"/>
      <c r="C727" s="627"/>
      <c r="D727" s="627"/>
      <c r="E727" s="627"/>
      <c r="F727" s="627"/>
      <c r="G727" s="627"/>
      <c r="H727" s="627"/>
      <c r="I727" s="627"/>
      <c r="J727" s="627"/>
      <c r="K727" s="627"/>
      <c r="L727" s="627"/>
      <c r="M727" s="627"/>
      <c r="N727" s="627"/>
      <c r="O727" s="627"/>
      <c r="P727" s="627"/>
      <c r="Q727" s="627"/>
      <c r="R727" s="627"/>
      <c r="S727" s="627"/>
      <c r="T727" s="627"/>
      <c r="U727" s="627"/>
      <c r="V727" s="627"/>
      <c r="W727" s="627"/>
      <c r="X727" s="627"/>
      <c r="Y727" s="627"/>
    </row>
    <row r="728" spans="1:25" ht="15" customHeight="1">
      <c r="A728" s="627"/>
      <c r="B728" s="627"/>
      <c r="C728" s="627"/>
      <c r="D728" s="627"/>
      <c r="E728" s="627"/>
      <c r="F728" s="627"/>
      <c r="G728" s="627"/>
      <c r="H728" s="627"/>
      <c r="I728" s="627"/>
      <c r="J728" s="627"/>
      <c r="K728" s="627"/>
      <c r="L728" s="627"/>
      <c r="M728" s="627"/>
      <c r="N728" s="627"/>
      <c r="O728" s="627"/>
      <c r="P728" s="627"/>
      <c r="Q728" s="627"/>
      <c r="R728" s="627"/>
      <c r="S728" s="627"/>
      <c r="T728" s="627"/>
      <c r="U728" s="627"/>
      <c r="V728" s="627"/>
      <c r="W728" s="627"/>
      <c r="X728" s="627"/>
      <c r="Y728" s="627"/>
    </row>
    <row r="729" spans="1:25" ht="15" customHeight="1">
      <c r="A729" s="627"/>
      <c r="B729" s="627"/>
      <c r="C729" s="627"/>
      <c r="D729" s="627"/>
      <c r="E729" s="627"/>
      <c r="F729" s="627"/>
      <c r="G729" s="627"/>
      <c r="H729" s="627"/>
      <c r="I729" s="627"/>
      <c r="J729" s="627"/>
      <c r="K729" s="627"/>
      <c r="L729" s="627"/>
      <c r="M729" s="627"/>
      <c r="N729" s="627"/>
      <c r="O729" s="627"/>
      <c r="P729" s="627"/>
      <c r="Q729" s="627"/>
      <c r="R729" s="627"/>
      <c r="S729" s="627"/>
      <c r="T729" s="627"/>
      <c r="U729" s="627"/>
      <c r="V729" s="627"/>
      <c r="W729" s="627"/>
      <c r="X729" s="627"/>
      <c r="Y729" s="627"/>
    </row>
    <row r="730" spans="1:25" ht="15" customHeight="1">
      <c r="A730" s="627"/>
      <c r="B730" s="627"/>
      <c r="C730" s="627"/>
      <c r="D730" s="627"/>
      <c r="E730" s="627"/>
      <c r="F730" s="627"/>
      <c r="G730" s="627"/>
      <c r="H730" s="627"/>
      <c r="I730" s="627"/>
      <c r="J730" s="627"/>
      <c r="K730" s="627"/>
      <c r="L730" s="627"/>
      <c r="M730" s="627"/>
      <c r="N730" s="627"/>
      <c r="O730" s="627"/>
      <c r="P730" s="627"/>
      <c r="Q730" s="627"/>
      <c r="R730" s="627"/>
      <c r="S730" s="627"/>
      <c r="T730" s="627"/>
      <c r="U730" s="627"/>
      <c r="V730" s="627"/>
      <c r="W730" s="627"/>
      <c r="X730" s="627"/>
      <c r="Y730" s="627"/>
    </row>
    <row r="731" spans="1:25" ht="15" customHeight="1">
      <c r="A731" s="627"/>
      <c r="B731" s="627"/>
      <c r="C731" s="627"/>
      <c r="D731" s="627"/>
      <c r="E731" s="627"/>
      <c r="F731" s="627"/>
      <c r="G731" s="627"/>
      <c r="H731" s="627"/>
      <c r="I731" s="627"/>
      <c r="J731" s="627"/>
      <c r="K731" s="627"/>
      <c r="L731" s="627"/>
      <c r="M731" s="627"/>
      <c r="N731" s="627"/>
      <c r="O731" s="627"/>
      <c r="P731" s="627"/>
      <c r="Q731" s="627"/>
      <c r="R731" s="627"/>
      <c r="S731" s="627"/>
      <c r="T731" s="627"/>
      <c r="U731" s="627"/>
      <c r="V731" s="627"/>
      <c r="W731" s="627"/>
      <c r="X731" s="627"/>
      <c r="Y731" s="627"/>
    </row>
    <row r="732" spans="1:25" ht="15" customHeight="1">
      <c r="A732" s="627"/>
      <c r="B732" s="627"/>
      <c r="C732" s="627"/>
      <c r="D732" s="627"/>
      <c r="E732" s="627"/>
      <c r="F732" s="627"/>
      <c r="G732" s="627"/>
      <c r="H732" s="627"/>
      <c r="I732" s="627"/>
      <c r="J732" s="627"/>
      <c r="K732" s="627"/>
      <c r="L732" s="627"/>
      <c r="M732" s="627"/>
      <c r="N732" s="627"/>
      <c r="O732" s="627"/>
      <c r="P732" s="627"/>
      <c r="Q732" s="627"/>
      <c r="R732" s="627"/>
      <c r="S732" s="627"/>
      <c r="T732" s="627"/>
      <c r="U732" s="627"/>
      <c r="V732" s="627"/>
      <c r="W732" s="627"/>
      <c r="X732" s="627"/>
      <c r="Y732" s="627"/>
    </row>
    <row r="733" spans="1:25" ht="15" customHeight="1">
      <c r="A733" s="627"/>
      <c r="B733" s="627"/>
      <c r="C733" s="627"/>
      <c r="D733" s="627"/>
      <c r="E733" s="627"/>
      <c r="F733" s="627"/>
      <c r="G733" s="627"/>
      <c r="H733" s="627"/>
      <c r="I733" s="627"/>
      <c r="J733" s="627"/>
      <c r="K733" s="627"/>
      <c r="L733" s="627"/>
      <c r="M733" s="627"/>
      <c r="N733" s="627"/>
      <c r="O733" s="627"/>
      <c r="P733" s="627"/>
      <c r="Q733" s="627"/>
      <c r="R733" s="627"/>
      <c r="S733" s="627"/>
      <c r="T733" s="627"/>
      <c r="U733" s="627"/>
      <c r="V733" s="627"/>
      <c r="W733" s="627"/>
      <c r="X733" s="627"/>
      <c r="Y733" s="627"/>
    </row>
    <row r="734" spans="1:25" ht="15" customHeight="1">
      <c r="A734" s="627"/>
      <c r="B734" s="627"/>
      <c r="C734" s="627"/>
      <c r="D734" s="627"/>
      <c r="E734" s="627"/>
      <c r="F734" s="627"/>
      <c r="G734" s="627"/>
      <c r="H734" s="627"/>
      <c r="I734" s="627"/>
      <c r="J734" s="627"/>
      <c r="K734" s="627"/>
      <c r="L734" s="627"/>
      <c r="M734" s="627"/>
      <c r="N734" s="627"/>
      <c r="O734" s="627"/>
      <c r="P734" s="627"/>
      <c r="Q734" s="627"/>
      <c r="R734" s="627"/>
      <c r="S734" s="627"/>
      <c r="T734" s="627"/>
      <c r="U734" s="627"/>
      <c r="V734" s="627"/>
      <c r="W734" s="627"/>
      <c r="X734" s="627"/>
      <c r="Y734" s="627"/>
    </row>
    <row r="735" spans="1:25" ht="15" customHeight="1">
      <c r="A735" s="627"/>
      <c r="B735" s="627"/>
      <c r="C735" s="627"/>
      <c r="D735" s="627"/>
      <c r="E735" s="627"/>
      <c r="F735" s="627"/>
      <c r="G735" s="627"/>
      <c r="H735" s="627"/>
      <c r="I735" s="627"/>
      <c r="J735" s="627"/>
      <c r="K735" s="627"/>
      <c r="L735" s="627"/>
      <c r="M735" s="627"/>
      <c r="N735" s="627"/>
      <c r="O735" s="627"/>
      <c r="P735" s="627"/>
      <c r="Q735" s="627"/>
      <c r="R735" s="627"/>
      <c r="S735" s="627"/>
      <c r="T735" s="627"/>
      <c r="U735" s="627"/>
      <c r="V735" s="627"/>
      <c r="W735" s="627"/>
      <c r="X735" s="627"/>
      <c r="Y735" s="627"/>
    </row>
    <row r="736" spans="1:25" ht="15" customHeight="1">
      <c r="A736" s="627"/>
      <c r="B736" s="627"/>
      <c r="C736" s="627"/>
      <c r="D736" s="627"/>
      <c r="E736" s="627"/>
      <c r="F736" s="627"/>
      <c r="G736" s="627"/>
      <c r="H736" s="627"/>
      <c r="I736" s="627"/>
      <c r="J736" s="627"/>
      <c r="K736" s="627"/>
      <c r="L736" s="627"/>
      <c r="M736" s="627"/>
      <c r="N736" s="627"/>
      <c r="O736" s="627"/>
      <c r="P736" s="627"/>
      <c r="Q736" s="627"/>
      <c r="R736" s="627"/>
      <c r="S736" s="627"/>
      <c r="T736" s="627"/>
      <c r="U736" s="627"/>
      <c r="V736" s="627"/>
      <c r="W736" s="627"/>
      <c r="X736" s="627"/>
      <c r="Y736" s="627"/>
    </row>
    <row r="737" spans="1:25" ht="15" customHeight="1">
      <c r="A737" s="627"/>
      <c r="B737" s="627"/>
      <c r="C737" s="627"/>
      <c r="D737" s="627"/>
      <c r="E737" s="627"/>
      <c r="F737" s="627"/>
      <c r="G737" s="627"/>
      <c r="H737" s="627"/>
      <c r="I737" s="627"/>
      <c r="J737" s="627"/>
      <c r="K737" s="627"/>
      <c r="L737" s="627"/>
      <c r="M737" s="627"/>
      <c r="N737" s="627"/>
      <c r="O737" s="627"/>
      <c r="P737" s="627"/>
      <c r="Q737" s="627"/>
      <c r="R737" s="627"/>
      <c r="S737" s="627"/>
      <c r="T737" s="627"/>
      <c r="U737" s="627"/>
      <c r="V737" s="627"/>
      <c r="W737" s="627"/>
      <c r="X737" s="627"/>
      <c r="Y737" s="627"/>
    </row>
    <row r="738" spans="1:25" ht="15" customHeight="1">
      <c r="A738" s="627"/>
      <c r="B738" s="627"/>
      <c r="C738" s="627"/>
      <c r="D738" s="627"/>
      <c r="E738" s="627"/>
      <c r="F738" s="627"/>
      <c r="G738" s="627"/>
      <c r="H738" s="627"/>
      <c r="I738" s="627"/>
      <c r="J738" s="627"/>
      <c r="K738" s="627"/>
      <c r="L738" s="627"/>
      <c r="M738" s="627"/>
      <c r="N738" s="627"/>
      <c r="O738" s="627"/>
      <c r="P738" s="627"/>
      <c r="Q738" s="627"/>
      <c r="R738" s="627"/>
      <c r="S738" s="627"/>
      <c r="T738" s="627"/>
      <c r="U738" s="627"/>
      <c r="V738" s="627"/>
      <c r="W738" s="627"/>
      <c r="X738" s="627"/>
      <c r="Y738" s="627"/>
    </row>
    <row r="739" spans="1:25" ht="15" customHeight="1">
      <c r="A739" s="627"/>
      <c r="B739" s="627"/>
      <c r="C739" s="627"/>
      <c r="D739" s="627"/>
      <c r="E739" s="627"/>
      <c r="F739" s="627"/>
      <c r="G739" s="627"/>
      <c r="H739" s="627"/>
      <c r="I739" s="627"/>
      <c r="J739" s="627"/>
      <c r="K739" s="627"/>
      <c r="L739" s="627"/>
      <c r="M739" s="627"/>
      <c r="N739" s="627"/>
      <c r="O739" s="627"/>
      <c r="P739" s="627"/>
      <c r="Q739" s="627"/>
      <c r="R739" s="627"/>
      <c r="S739" s="627"/>
      <c r="T739" s="627"/>
      <c r="U739" s="627"/>
      <c r="V739" s="627"/>
      <c r="W739" s="627"/>
      <c r="X739" s="627"/>
      <c r="Y739" s="627"/>
    </row>
    <row r="740" spans="1:25" ht="15" customHeight="1">
      <c r="A740" s="627"/>
      <c r="B740" s="627"/>
      <c r="C740" s="627"/>
      <c r="D740" s="627"/>
      <c r="E740" s="627"/>
      <c r="F740" s="627"/>
      <c r="G740" s="627"/>
      <c r="H740" s="627"/>
      <c r="I740" s="627"/>
      <c r="J740" s="627"/>
      <c r="K740" s="627"/>
      <c r="L740" s="627"/>
      <c r="M740" s="627"/>
      <c r="N740" s="627"/>
      <c r="O740" s="627"/>
      <c r="P740" s="627"/>
      <c r="Q740" s="627"/>
      <c r="R740" s="627"/>
      <c r="S740" s="627"/>
      <c r="T740" s="627"/>
      <c r="U740" s="627"/>
      <c r="V740" s="627"/>
      <c r="W740" s="627"/>
      <c r="X740" s="627"/>
      <c r="Y740" s="627"/>
    </row>
    <row r="741" spans="1:25" ht="15" customHeight="1">
      <c r="A741" s="627"/>
      <c r="B741" s="627"/>
      <c r="C741" s="627"/>
      <c r="D741" s="627"/>
      <c r="E741" s="627"/>
      <c r="F741" s="627"/>
      <c r="G741" s="627"/>
      <c r="H741" s="627"/>
      <c r="I741" s="627"/>
      <c r="J741" s="627"/>
      <c r="K741" s="627"/>
      <c r="L741" s="627"/>
      <c r="M741" s="627"/>
      <c r="N741" s="627"/>
      <c r="O741" s="627"/>
      <c r="P741" s="627"/>
      <c r="Q741" s="627"/>
      <c r="R741" s="627"/>
      <c r="S741" s="627"/>
      <c r="T741" s="627"/>
      <c r="U741" s="627"/>
      <c r="V741" s="627"/>
      <c r="W741" s="627"/>
      <c r="X741" s="627"/>
      <c r="Y741" s="627"/>
    </row>
    <row r="742" spans="1:25" ht="15" customHeight="1">
      <c r="A742" s="627"/>
      <c r="B742" s="627"/>
      <c r="C742" s="627"/>
      <c r="D742" s="627"/>
      <c r="E742" s="627"/>
      <c r="F742" s="627"/>
      <c r="G742" s="627"/>
      <c r="H742" s="627"/>
      <c r="I742" s="627"/>
      <c r="J742" s="627"/>
      <c r="K742" s="627"/>
      <c r="L742" s="627"/>
      <c r="M742" s="627"/>
      <c r="N742" s="627"/>
      <c r="O742" s="627"/>
      <c r="P742" s="627"/>
      <c r="Q742" s="627"/>
      <c r="R742" s="627"/>
      <c r="S742" s="627"/>
      <c r="T742" s="627"/>
      <c r="U742" s="627"/>
      <c r="V742" s="627"/>
      <c r="W742" s="627"/>
      <c r="X742" s="627"/>
      <c r="Y742" s="627"/>
    </row>
    <row r="743" spans="1:25" ht="15" customHeight="1">
      <c r="A743" s="627"/>
      <c r="B743" s="627"/>
      <c r="C743" s="627"/>
      <c r="D743" s="627"/>
      <c r="E743" s="627"/>
      <c r="F743" s="627"/>
      <c r="G743" s="627"/>
      <c r="H743" s="627"/>
      <c r="I743" s="627"/>
      <c r="J743" s="627"/>
      <c r="K743" s="627"/>
      <c r="L743" s="627"/>
      <c r="M743" s="627"/>
      <c r="N743" s="627"/>
      <c r="O743" s="627"/>
      <c r="P743" s="627"/>
      <c r="Q743" s="627"/>
      <c r="R743" s="627"/>
      <c r="S743" s="627"/>
      <c r="T743" s="627"/>
      <c r="U743" s="627"/>
      <c r="V743" s="627"/>
      <c r="W743" s="627"/>
      <c r="X743" s="627"/>
      <c r="Y743" s="627"/>
    </row>
    <row r="744" spans="1:25" ht="15" customHeight="1">
      <c r="A744" s="627"/>
      <c r="B744" s="627"/>
      <c r="C744" s="627"/>
      <c r="D744" s="627"/>
      <c r="E744" s="627"/>
      <c r="F744" s="627"/>
      <c r="G744" s="627"/>
      <c r="H744" s="627"/>
      <c r="I744" s="627"/>
      <c r="J744" s="627"/>
      <c r="K744" s="627"/>
      <c r="L744" s="627"/>
      <c r="M744" s="627"/>
      <c r="N744" s="627"/>
      <c r="O744" s="627"/>
      <c r="P744" s="627"/>
      <c r="Q744" s="627"/>
      <c r="R744" s="627"/>
      <c r="S744" s="627"/>
      <c r="T744" s="627"/>
      <c r="U744" s="627"/>
      <c r="V744" s="627"/>
      <c r="W744" s="627"/>
      <c r="X744" s="627"/>
      <c r="Y744" s="627"/>
    </row>
    <row r="745" spans="1:25" ht="15" customHeight="1">
      <c r="A745" s="627"/>
      <c r="B745" s="627"/>
      <c r="C745" s="627"/>
      <c r="D745" s="627"/>
      <c r="E745" s="627"/>
      <c r="F745" s="627"/>
      <c r="G745" s="627"/>
      <c r="H745" s="627"/>
      <c r="I745" s="627"/>
      <c r="J745" s="627"/>
      <c r="K745" s="627"/>
      <c r="L745" s="627"/>
      <c r="M745" s="627"/>
      <c r="N745" s="627"/>
      <c r="O745" s="627"/>
      <c r="P745" s="627"/>
      <c r="Q745" s="627"/>
      <c r="R745" s="627"/>
      <c r="S745" s="627"/>
      <c r="T745" s="627"/>
      <c r="U745" s="627"/>
      <c r="V745" s="627"/>
      <c r="W745" s="627"/>
      <c r="X745" s="627"/>
      <c r="Y745" s="627"/>
    </row>
    <row r="746" spans="1:25" ht="15" customHeight="1">
      <c r="A746" s="627"/>
      <c r="B746" s="627"/>
      <c r="C746" s="627"/>
      <c r="D746" s="627"/>
      <c r="E746" s="627"/>
      <c r="F746" s="627"/>
      <c r="G746" s="627"/>
      <c r="H746" s="627"/>
      <c r="I746" s="627"/>
      <c r="J746" s="627"/>
      <c r="K746" s="627"/>
      <c r="L746" s="627"/>
      <c r="M746" s="627"/>
      <c r="N746" s="627"/>
      <c r="O746" s="627"/>
      <c r="P746" s="627"/>
      <c r="Q746" s="627"/>
      <c r="R746" s="627"/>
      <c r="S746" s="627"/>
      <c r="T746" s="627"/>
      <c r="U746" s="627"/>
      <c r="V746" s="627"/>
      <c r="W746" s="627"/>
      <c r="X746" s="627"/>
      <c r="Y746" s="627"/>
    </row>
    <row r="747" spans="1:25" ht="15" customHeight="1">
      <c r="A747" s="627"/>
      <c r="B747" s="627"/>
      <c r="C747" s="627"/>
      <c r="D747" s="627"/>
      <c r="E747" s="627"/>
      <c r="F747" s="627"/>
      <c r="G747" s="627"/>
      <c r="H747" s="627"/>
      <c r="I747" s="627"/>
      <c r="J747" s="627"/>
      <c r="K747" s="627"/>
      <c r="L747" s="627"/>
      <c r="M747" s="627"/>
      <c r="N747" s="627"/>
      <c r="O747" s="627"/>
      <c r="P747" s="627"/>
      <c r="Q747" s="627"/>
      <c r="R747" s="627"/>
      <c r="S747" s="627"/>
      <c r="T747" s="627"/>
      <c r="U747" s="627"/>
      <c r="V747" s="627"/>
      <c r="W747" s="627"/>
      <c r="X747" s="627"/>
      <c r="Y747" s="627"/>
    </row>
    <row r="748" spans="1:25" ht="15" customHeight="1">
      <c r="A748" s="627"/>
      <c r="B748" s="627"/>
      <c r="C748" s="627"/>
      <c r="D748" s="627"/>
      <c r="E748" s="627"/>
      <c r="F748" s="627"/>
      <c r="G748" s="627"/>
      <c r="H748" s="627"/>
      <c r="I748" s="627"/>
      <c r="J748" s="627"/>
      <c r="K748" s="627"/>
      <c r="L748" s="627"/>
      <c r="M748" s="627"/>
      <c r="N748" s="627"/>
      <c r="O748" s="627"/>
      <c r="P748" s="627"/>
      <c r="Q748" s="627"/>
      <c r="R748" s="627"/>
      <c r="S748" s="627"/>
      <c r="T748" s="627"/>
      <c r="U748" s="627"/>
      <c r="V748" s="627"/>
      <c r="W748" s="627"/>
      <c r="X748" s="627"/>
      <c r="Y748" s="627"/>
    </row>
    <row r="749" spans="1:25" ht="15" customHeight="1">
      <c r="A749" s="627"/>
      <c r="B749" s="627"/>
      <c r="C749" s="627"/>
      <c r="D749" s="627"/>
      <c r="E749" s="627"/>
      <c r="F749" s="627"/>
      <c r="G749" s="627"/>
      <c r="H749" s="627"/>
      <c r="I749" s="627"/>
      <c r="J749" s="627"/>
      <c r="K749" s="627"/>
      <c r="L749" s="627"/>
      <c r="M749" s="627"/>
      <c r="N749" s="627"/>
      <c r="O749" s="627"/>
      <c r="P749" s="627"/>
      <c r="Q749" s="627"/>
      <c r="R749" s="627"/>
      <c r="S749" s="627"/>
      <c r="T749" s="627"/>
      <c r="U749" s="627"/>
      <c r="V749" s="627"/>
      <c r="W749" s="627"/>
      <c r="X749" s="627"/>
      <c r="Y749" s="627"/>
    </row>
    <row r="750" spans="1:25" ht="15" customHeight="1">
      <c r="A750" s="627"/>
      <c r="B750" s="627"/>
      <c r="C750" s="627"/>
      <c r="D750" s="627"/>
      <c r="E750" s="627"/>
      <c r="F750" s="627"/>
      <c r="G750" s="627"/>
      <c r="H750" s="627"/>
      <c r="I750" s="627"/>
      <c r="J750" s="627"/>
      <c r="K750" s="627"/>
      <c r="L750" s="627"/>
      <c r="M750" s="627"/>
      <c r="N750" s="627"/>
      <c r="O750" s="627"/>
      <c r="P750" s="627"/>
      <c r="Q750" s="627"/>
      <c r="R750" s="627"/>
      <c r="S750" s="627"/>
      <c r="T750" s="627"/>
      <c r="U750" s="627"/>
      <c r="V750" s="627"/>
      <c r="W750" s="627"/>
      <c r="X750" s="627"/>
      <c r="Y750" s="627"/>
    </row>
    <row r="751" spans="1:25" ht="15" customHeight="1">
      <c r="A751" s="627"/>
      <c r="B751" s="627"/>
      <c r="C751" s="627"/>
      <c r="D751" s="627"/>
      <c r="E751" s="627"/>
      <c r="F751" s="627"/>
      <c r="G751" s="627"/>
      <c r="H751" s="627"/>
      <c r="I751" s="627"/>
      <c r="J751" s="627"/>
      <c r="K751" s="627"/>
      <c r="L751" s="627"/>
      <c r="M751" s="627"/>
      <c r="N751" s="627"/>
      <c r="O751" s="627"/>
      <c r="P751" s="627"/>
      <c r="Q751" s="627"/>
      <c r="R751" s="627"/>
      <c r="S751" s="627"/>
      <c r="T751" s="627"/>
      <c r="U751" s="627"/>
      <c r="V751" s="627"/>
      <c r="W751" s="627"/>
      <c r="X751" s="627"/>
      <c r="Y751" s="627"/>
    </row>
    <row r="752" spans="1:25" ht="15" customHeight="1">
      <c r="A752" s="627"/>
      <c r="B752" s="627"/>
      <c r="C752" s="627"/>
      <c r="D752" s="627"/>
      <c r="E752" s="627"/>
      <c r="F752" s="627"/>
      <c r="G752" s="627"/>
      <c r="H752" s="627"/>
      <c r="I752" s="627"/>
      <c r="J752" s="627"/>
      <c r="K752" s="627"/>
      <c r="L752" s="627"/>
      <c r="M752" s="627"/>
      <c r="N752" s="627"/>
      <c r="O752" s="627"/>
      <c r="P752" s="627"/>
      <c r="Q752" s="627"/>
      <c r="R752" s="627"/>
      <c r="S752" s="627"/>
      <c r="T752" s="627"/>
      <c r="U752" s="627"/>
      <c r="V752" s="627"/>
      <c r="W752" s="627"/>
      <c r="X752" s="627"/>
      <c r="Y752" s="627"/>
    </row>
    <row r="753" spans="1:25" ht="15" customHeight="1">
      <c r="A753" s="627"/>
      <c r="B753" s="627"/>
      <c r="C753" s="627"/>
      <c r="D753" s="627"/>
      <c r="E753" s="627"/>
      <c r="F753" s="627"/>
      <c r="G753" s="627"/>
      <c r="H753" s="627"/>
      <c r="I753" s="627"/>
      <c r="J753" s="627"/>
      <c r="K753" s="627"/>
      <c r="L753" s="627"/>
      <c r="M753" s="627"/>
      <c r="N753" s="627"/>
      <c r="O753" s="627"/>
      <c r="P753" s="627"/>
      <c r="Q753" s="627"/>
      <c r="R753" s="627"/>
      <c r="S753" s="627"/>
      <c r="T753" s="627"/>
      <c r="U753" s="627"/>
      <c r="V753" s="627"/>
      <c r="W753" s="627"/>
      <c r="X753" s="627"/>
      <c r="Y753" s="627"/>
    </row>
    <row r="754" spans="1:25" ht="15" customHeight="1">
      <c r="A754" s="627"/>
      <c r="B754" s="627"/>
      <c r="C754" s="627"/>
      <c r="D754" s="627"/>
      <c r="E754" s="627"/>
      <c r="F754" s="627"/>
      <c r="G754" s="627"/>
      <c r="H754" s="627"/>
      <c r="I754" s="627"/>
      <c r="J754" s="627"/>
      <c r="K754" s="627"/>
      <c r="L754" s="627"/>
      <c r="M754" s="627"/>
      <c r="N754" s="627"/>
      <c r="O754" s="627"/>
      <c r="P754" s="627"/>
      <c r="Q754" s="627"/>
      <c r="R754" s="627"/>
      <c r="S754" s="627"/>
      <c r="T754" s="627"/>
      <c r="U754" s="627"/>
      <c r="V754" s="627"/>
      <c r="W754" s="627"/>
      <c r="X754" s="627"/>
      <c r="Y754" s="627"/>
    </row>
    <row r="755" spans="1:25" ht="15" customHeight="1">
      <c r="A755" s="627"/>
      <c r="B755" s="627"/>
      <c r="C755" s="627"/>
      <c r="D755" s="627"/>
      <c r="E755" s="627"/>
      <c r="F755" s="627"/>
      <c r="G755" s="627"/>
      <c r="H755" s="627"/>
      <c r="I755" s="627"/>
      <c r="J755" s="627"/>
      <c r="K755" s="627"/>
      <c r="L755" s="627"/>
      <c r="M755" s="627"/>
      <c r="N755" s="627"/>
      <c r="O755" s="627"/>
      <c r="P755" s="627"/>
      <c r="Q755" s="627"/>
      <c r="R755" s="627"/>
      <c r="S755" s="627"/>
      <c r="T755" s="627"/>
      <c r="U755" s="627"/>
      <c r="V755" s="627"/>
      <c r="W755" s="627"/>
      <c r="X755" s="627"/>
      <c r="Y755" s="627"/>
    </row>
    <row r="756" spans="1:25" ht="15" customHeight="1">
      <c r="A756" s="627"/>
      <c r="B756" s="627"/>
      <c r="C756" s="627"/>
      <c r="D756" s="627"/>
      <c r="E756" s="627"/>
      <c r="F756" s="627"/>
      <c r="G756" s="627"/>
      <c r="H756" s="627"/>
      <c r="I756" s="627"/>
      <c r="J756" s="627"/>
      <c r="K756" s="627"/>
      <c r="L756" s="627"/>
      <c r="M756" s="627"/>
      <c r="N756" s="627"/>
      <c r="O756" s="627"/>
      <c r="P756" s="627"/>
      <c r="Q756" s="627"/>
      <c r="R756" s="627"/>
      <c r="S756" s="627"/>
      <c r="T756" s="627"/>
      <c r="U756" s="627"/>
      <c r="V756" s="627"/>
      <c r="W756" s="627"/>
      <c r="X756" s="627"/>
      <c r="Y756" s="627"/>
    </row>
    <row r="757" spans="1:25" ht="15" customHeight="1">
      <c r="A757" s="627"/>
      <c r="B757" s="627"/>
      <c r="C757" s="627"/>
      <c r="D757" s="627"/>
      <c r="E757" s="627"/>
      <c r="F757" s="627"/>
      <c r="G757" s="627"/>
      <c r="H757" s="627"/>
      <c r="I757" s="627"/>
      <c r="J757" s="627"/>
      <c r="K757" s="627"/>
      <c r="L757" s="627"/>
      <c r="M757" s="627"/>
      <c r="N757" s="627"/>
      <c r="O757" s="627"/>
      <c r="P757" s="627"/>
      <c r="Q757" s="627"/>
      <c r="R757" s="627"/>
      <c r="S757" s="627"/>
      <c r="T757" s="627"/>
      <c r="U757" s="627"/>
      <c r="V757" s="627"/>
      <c r="W757" s="627"/>
      <c r="X757" s="627"/>
      <c r="Y757" s="627"/>
    </row>
    <row r="758" spans="1:25" ht="15" customHeight="1">
      <c r="A758" s="627"/>
      <c r="B758" s="627"/>
      <c r="C758" s="627"/>
      <c r="D758" s="627"/>
      <c r="E758" s="627"/>
      <c r="F758" s="627"/>
      <c r="G758" s="627"/>
      <c r="H758" s="627"/>
      <c r="I758" s="627"/>
      <c r="J758" s="627"/>
      <c r="K758" s="627"/>
      <c r="L758" s="627"/>
      <c r="M758" s="627"/>
      <c r="N758" s="627"/>
      <c r="O758" s="627"/>
      <c r="P758" s="627"/>
      <c r="Q758" s="627"/>
      <c r="R758" s="627"/>
      <c r="S758" s="627"/>
      <c r="T758" s="627"/>
      <c r="U758" s="627"/>
      <c r="V758" s="627"/>
      <c r="W758" s="627"/>
      <c r="X758" s="627"/>
      <c r="Y758" s="627"/>
    </row>
    <row r="759" spans="1:25" ht="15" customHeight="1">
      <c r="A759" s="627"/>
      <c r="B759" s="627"/>
      <c r="C759" s="627"/>
      <c r="D759" s="627"/>
      <c r="E759" s="627"/>
      <c r="F759" s="627"/>
      <c r="G759" s="627"/>
      <c r="H759" s="627"/>
      <c r="I759" s="627"/>
      <c r="J759" s="627"/>
      <c r="K759" s="627"/>
      <c r="L759" s="627"/>
      <c r="M759" s="627"/>
      <c r="N759" s="627"/>
      <c r="O759" s="627"/>
      <c r="P759" s="627"/>
      <c r="Q759" s="627"/>
      <c r="R759" s="627"/>
      <c r="S759" s="627"/>
      <c r="T759" s="627"/>
      <c r="U759" s="627"/>
      <c r="V759" s="627"/>
      <c r="W759" s="627"/>
      <c r="X759" s="627"/>
      <c r="Y759" s="627"/>
    </row>
    <row r="760" spans="1:25" ht="15" customHeight="1">
      <c r="A760" s="627"/>
      <c r="B760" s="627"/>
      <c r="C760" s="627"/>
      <c r="D760" s="627"/>
      <c r="E760" s="627"/>
      <c r="F760" s="627"/>
      <c r="G760" s="627"/>
      <c r="H760" s="627"/>
      <c r="I760" s="627"/>
      <c r="J760" s="627"/>
      <c r="K760" s="627"/>
      <c r="L760" s="627"/>
      <c r="M760" s="627"/>
      <c r="N760" s="627"/>
      <c r="O760" s="627"/>
      <c r="P760" s="627"/>
      <c r="Q760" s="627"/>
      <c r="R760" s="627"/>
      <c r="S760" s="627"/>
      <c r="T760" s="627"/>
      <c r="U760" s="627"/>
      <c r="V760" s="627"/>
      <c r="W760" s="627"/>
      <c r="X760" s="627"/>
      <c r="Y760" s="627"/>
    </row>
    <row r="761" spans="1:25" ht="15" customHeight="1">
      <c r="A761" s="627"/>
      <c r="B761" s="627"/>
      <c r="C761" s="627"/>
      <c r="D761" s="627"/>
      <c r="E761" s="627"/>
      <c r="F761" s="627"/>
      <c r="G761" s="627"/>
      <c r="H761" s="627"/>
      <c r="I761" s="627"/>
      <c r="J761" s="627"/>
      <c r="K761" s="627"/>
      <c r="L761" s="627"/>
      <c r="M761" s="627"/>
      <c r="N761" s="627"/>
      <c r="O761" s="627"/>
      <c r="P761" s="627"/>
      <c r="Q761" s="627"/>
      <c r="R761" s="627"/>
      <c r="S761" s="627"/>
      <c r="T761" s="627"/>
      <c r="U761" s="627"/>
      <c r="V761" s="627"/>
      <c r="W761" s="627"/>
      <c r="X761" s="627"/>
      <c r="Y761" s="627"/>
    </row>
    <row r="762" spans="1:25" ht="15" customHeight="1">
      <c r="A762" s="627"/>
      <c r="B762" s="627"/>
      <c r="C762" s="627"/>
      <c r="D762" s="627"/>
      <c r="E762" s="627"/>
      <c r="F762" s="627"/>
      <c r="G762" s="627"/>
      <c r="H762" s="627"/>
      <c r="I762" s="627"/>
      <c r="J762" s="627"/>
      <c r="K762" s="627"/>
      <c r="L762" s="627"/>
      <c r="M762" s="627"/>
      <c r="N762" s="627"/>
      <c r="O762" s="627"/>
      <c r="P762" s="627"/>
      <c r="Q762" s="627"/>
      <c r="R762" s="627"/>
      <c r="S762" s="627"/>
      <c r="T762" s="627"/>
      <c r="U762" s="627"/>
      <c r="V762" s="627"/>
      <c r="W762" s="627"/>
      <c r="X762" s="627"/>
      <c r="Y762" s="627"/>
    </row>
    <row r="763" spans="1:25" ht="15" customHeight="1">
      <c r="A763" s="627"/>
      <c r="B763" s="627"/>
      <c r="C763" s="627"/>
      <c r="D763" s="627"/>
      <c r="E763" s="627"/>
      <c r="F763" s="627"/>
      <c r="G763" s="627"/>
      <c r="H763" s="627"/>
      <c r="I763" s="627"/>
      <c r="J763" s="627"/>
      <c r="K763" s="627"/>
      <c r="L763" s="627"/>
      <c r="M763" s="627"/>
      <c r="N763" s="627"/>
      <c r="O763" s="627"/>
      <c r="P763" s="627"/>
      <c r="Q763" s="627"/>
      <c r="R763" s="627"/>
      <c r="S763" s="627"/>
      <c r="T763" s="627"/>
      <c r="U763" s="627"/>
      <c r="V763" s="627"/>
      <c r="W763" s="627"/>
      <c r="X763" s="627"/>
      <c r="Y763" s="627"/>
    </row>
    <row r="764" spans="1:25" ht="15" customHeight="1">
      <c r="A764" s="627"/>
      <c r="B764" s="627"/>
      <c r="C764" s="627"/>
      <c r="D764" s="627"/>
      <c r="E764" s="627"/>
      <c r="F764" s="627"/>
      <c r="G764" s="627"/>
      <c r="H764" s="627"/>
      <c r="I764" s="627"/>
      <c r="J764" s="627"/>
      <c r="K764" s="627"/>
      <c r="L764" s="627"/>
      <c r="M764" s="627"/>
      <c r="N764" s="627"/>
      <c r="O764" s="627"/>
      <c r="P764" s="627"/>
      <c r="Q764" s="627"/>
      <c r="R764" s="627"/>
      <c r="S764" s="627"/>
      <c r="T764" s="627"/>
      <c r="U764" s="627"/>
      <c r="V764" s="627"/>
      <c r="W764" s="627"/>
      <c r="X764" s="627"/>
      <c r="Y764" s="627"/>
    </row>
    <row r="765" spans="1:25" ht="15" customHeight="1">
      <c r="A765" s="627"/>
      <c r="B765" s="627"/>
      <c r="C765" s="627"/>
      <c r="D765" s="627"/>
      <c r="E765" s="627"/>
      <c r="F765" s="627"/>
      <c r="G765" s="627"/>
      <c r="H765" s="627"/>
      <c r="I765" s="627"/>
      <c r="J765" s="627"/>
      <c r="K765" s="627"/>
      <c r="L765" s="627"/>
      <c r="M765" s="627"/>
      <c r="N765" s="627"/>
      <c r="O765" s="627"/>
      <c r="P765" s="627"/>
      <c r="Q765" s="627"/>
      <c r="R765" s="627"/>
      <c r="S765" s="627"/>
      <c r="T765" s="627"/>
      <c r="U765" s="627"/>
      <c r="V765" s="627"/>
      <c r="W765" s="627"/>
      <c r="X765" s="627"/>
      <c r="Y765" s="627"/>
    </row>
    <row r="766" spans="1:25" ht="15" customHeight="1">
      <c r="A766" s="627"/>
      <c r="B766" s="627"/>
      <c r="C766" s="627"/>
      <c r="D766" s="627"/>
      <c r="E766" s="627"/>
      <c r="F766" s="627"/>
      <c r="G766" s="627"/>
      <c r="H766" s="627"/>
      <c r="I766" s="627"/>
      <c r="J766" s="627"/>
      <c r="K766" s="627"/>
      <c r="L766" s="627"/>
      <c r="M766" s="627"/>
      <c r="N766" s="627"/>
      <c r="O766" s="627"/>
      <c r="P766" s="627"/>
      <c r="Q766" s="627"/>
      <c r="R766" s="627"/>
      <c r="S766" s="627"/>
      <c r="T766" s="627"/>
      <c r="U766" s="627"/>
      <c r="V766" s="627"/>
      <c r="W766" s="627"/>
      <c r="X766" s="627"/>
      <c r="Y766" s="627"/>
    </row>
    <row r="767" spans="1:25" ht="15" customHeight="1">
      <c r="A767" s="627"/>
      <c r="B767" s="627"/>
      <c r="C767" s="627"/>
      <c r="D767" s="627"/>
      <c r="E767" s="627"/>
      <c r="F767" s="627"/>
      <c r="G767" s="627"/>
      <c r="H767" s="627"/>
      <c r="I767" s="627"/>
      <c r="J767" s="627"/>
      <c r="K767" s="627"/>
      <c r="L767" s="627"/>
      <c r="M767" s="627"/>
      <c r="N767" s="627"/>
      <c r="O767" s="627"/>
      <c r="P767" s="627"/>
      <c r="Q767" s="627"/>
      <c r="R767" s="627"/>
      <c r="S767" s="627"/>
      <c r="T767" s="627"/>
      <c r="U767" s="627"/>
      <c r="V767" s="627"/>
      <c r="W767" s="627"/>
      <c r="X767" s="627"/>
      <c r="Y767" s="627"/>
    </row>
    <row r="768" spans="1:25" ht="15" customHeight="1">
      <c r="A768" s="627"/>
      <c r="B768" s="627"/>
      <c r="C768" s="627"/>
      <c r="D768" s="627"/>
      <c r="E768" s="627"/>
      <c r="F768" s="627"/>
      <c r="G768" s="627"/>
      <c r="H768" s="627"/>
      <c r="I768" s="627"/>
      <c r="J768" s="627"/>
      <c r="K768" s="627"/>
      <c r="L768" s="627"/>
      <c r="M768" s="627"/>
      <c r="N768" s="627"/>
      <c r="O768" s="627"/>
      <c r="P768" s="627"/>
      <c r="Q768" s="627"/>
      <c r="R768" s="627"/>
      <c r="S768" s="627"/>
      <c r="T768" s="627"/>
      <c r="U768" s="627"/>
      <c r="V768" s="627"/>
      <c r="W768" s="627"/>
      <c r="X768" s="627"/>
      <c r="Y768" s="627"/>
    </row>
    <row r="769" spans="1:25" ht="15" customHeight="1">
      <c r="A769" s="627"/>
      <c r="B769" s="627"/>
      <c r="C769" s="627"/>
      <c r="D769" s="627"/>
      <c r="E769" s="627"/>
      <c r="F769" s="627"/>
      <c r="G769" s="627"/>
      <c r="H769" s="627"/>
      <c r="I769" s="627"/>
      <c r="J769" s="627"/>
      <c r="K769" s="627"/>
      <c r="L769" s="627"/>
      <c r="M769" s="627"/>
      <c r="N769" s="627"/>
      <c r="O769" s="627"/>
      <c r="P769" s="627"/>
      <c r="Q769" s="627"/>
      <c r="R769" s="627"/>
      <c r="S769" s="627"/>
      <c r="T769" s="627"/>
      <c r="U769" s="627"/>
      <c r="V769" s="627"/>
      <c r="W769" s="627"/>
      <c r="X769" s="627"/>
      <c r="Y769" s="627"/>
    </row>
    <row r="770" spans="1:25" ht="15" customHeight="1">
      <c r="A770" s="627"/>
      <c r="B770" s="627"/>
      <c r="C770" s="627"/>
      <c r="D770" s="627"/>
      <c r="E770" s="627"/>
      <c r="F770" s="627"/>
      <c r="G770" s="627"/>
      <c r="H770" s="627"/>
      <c r="I770" s="627"/>
      <c r="J770" s="627"/>
      <c r="K770" s="627"/>
      <c r="L770" s="627"/>
      <c r="M770" s="627"/>
      <c r="N770" s="627"/>
      <c r="O770" s="627"/>
      <c r="P770" s="627"/>
      <c r="Q770" s="627"/>
      <c r="R770" s="627"/>
      <c r="S770" s="627"/>
      <c r="T770" s="627"/>
      <c r="U770" s="627"/>
      <c r="V770" s="627"/>
      <c r="W770" s="627"/>
      <c r="X770" s="627"/>
      <c r="Y770" s="627"/>
    </row>
    <row r="771" spans="1:25" ht="15" customHeight="1">
      <c r="A771" s="627"/>
      <c r="B771" s="627"/>
      <c r="C771" s="627"/>
      <c r="D771" s="627"/>
      <c r="E771" s="627"/>
      <c r="F771" s="627"/>
      <c r="G771" s="627"/>
      <c r="H771" s="627"/>
      <c r="I771" s="627"/>
      <c r="J771" s="627"/>
      <c r="K771" s="627"/>
      <c r="L771" s="627"/>
      <c r="M771" s="627"/>
      <c r="N771" s="627"/>
      <c r="O771" s="627"/>
      <c r="P771" s="627"/>
      <c r="Q771" s="627"/>
      <c r="R771" s="627"/>
      <c r="S771" s="627"/>
      <c r="T771" s="627"/>
      <c r="U771" s="627"/>
      <c r="V771" s="627"/>
      <c r="W771" s="627"/>
      <c r="X771" s="627"/>
      <c r="Y771" s="627"/>
    </row>
    <row r="772" spans="1:25" ht="15" customHeight="1">
      <c r="A772" s="627"/>
      <c r="B772" s="627"/>
      <c r="C772" s="627"/>
      <c r="D772" s="627"/>
      <c r="E772" s="627"/>
      <c r="F772" s="627"/>
      <c r="G772" s="627"/>
      <c r="H772" s="627"/>
      <c r="I772" s="627"/>
      <c r="J772" s="627"/>
      <c r="K772" s="627"/>
      <c r="L772" s="627"/>
      <c r="M772" s="627"/>
      <c r="N772" s="627"/>
      <c r="O772" s="627"/>
      <c r="P772" s="627"/>
      <c r="Q772" s="627"/>
      <c r="R772" s="627"/>
      <c r="S772" s="627"/>
      <c r="T772" s="627"/>
      <c r="U772" s="627"/>
      <c r="V772" s="627"/>
      <c r="W772" s="627"/>
      <c r="X772" s="627"/>
      <c r="Y772" s="627"/>
    </row>
    <row r="773" spans="1:25" ht="15" customHeight="1">
      <c r="A773" s="627"/>
      <c r="B773" s="627"/>
      <c r="C773" s="627"/>
      <c r="D773" s="627"/>
      <c r="E773" s="627"/>
      <c r="F773" s="627"/>
      <c r="G773" s="627"/>
      <c r="H773" s="627"/>
      <c r="I773" s="627"/>
      <c r="J773" s="627"/>
      <c r="K773" s="627"/>
      <c r="L773" s="627"/>
      <c r="M773" s="627"/>
      <c r="N773" s="627"/>
      <c r="O773" s="627"/>
      <c r="P773" s="627"/>
      <c r="Q773" s="627"/>
      <c r="R773" s="627"/>
      <c r="S773" s="627"/>
      <c r="T773" s="627"/>
      <c r="U773" s="627"/>
      <c r="V773" s="627"/>
      <c r="W773" s="627"/>
      <c r="X773" s="627"/>
      <c r="Y773" s="627"/>
    </row>
    <row r="774" spans="1:25" ht="15" customHeight="1">
      <c r="A774" s="627"/>
      <c r="B774" s="627"/>
      <c r="C774" s="627"/>
      <c r="D774" s="627"/>
      <c r="E774" s="627"/>
      <c r="F774" s="627"/>
      <c r="G774" s="627"/>
      <c r="H774" s="627"/>
      <c r="I774" s="627"/>
      <c r="J774" s="627"/>
      <c r="K774" s="627"/>
      <c r="L774" s="627"/>
      <c r="M774" s="627"/>
      <c r="N774" s="627"/>
      <c r="O774" s="627"/>
      <c r="P774" s="627"/>
      <c r="Q774" s="627"/>
      <c r="R774" s="627"/>
      <c r="S774" s="627"/>
      <c r="T774" s="627"/>
      <c r="U774" s="627"/>
      <c r="V774" s="627"/>
      <c r="W774" s="627"/>
      <c r="X774" s="627"/>
      <c r="Y774" s="627"/>
    </row>
    <row r="775" spans="1:25" ht="15" customHeight="1">
      <c r="A775" s="627"/>
      <c r="B775" s="627"/>
      <c r="C775" s="627"/>
      <c r="D775" s="627"/>
      <c r="E775" s="627"/>
      <c r="F775" s="627"/>
      <c r="G775" s="627"/>
      <c r="H775" s="627"/>
      <c r="I775" s="627"/>
      <c r="J775" s="627"/>
      <c r="K775" s="627"/>
      <c r="L775" s="627"/>
      <c r="M775" s="627"/>
      <c r="N775" s="627"/>
      <c r="O775" s="627"/>
      <c r="P775" s="627"/>
      <c r="Q775" s="627"/>
      <c r="R775" s="627"/>
      <c r="S775" s="627"/>
      <c r="T775" s="627"/>
      <c r="U775" s="627"/>
      <c r="V775" s="627"/>
      <c r="W775" s="627"/>
      <c r="X775" s="627"/>
      <c r="Y775" s="627"/>
    </row>
    <row r="776" spans="1:25" ht="15" customHeight="1">
      <c r="A776" s="627"/>
      <c r="B776" s="627"/>
      <c r="C776" s="627"/>
      <c r="D776" s="627"/>
      <c r="E776" s="627"/>
      <c r="F776" s="627"/>
      <c r="G776" s="627"/>
      <c r="H776" s="627"/>
      <c r="I776" s="627"/>
      <c r="J776" s="627"/>
      <c r="K776" s="627"/>
      <c r="L776" s="627"/>
      <c r="M776" s="627"/>
      <c r="N776" s="627"/>
      <c r="O776" s="627"/>
      <c r="P776" s="627"/>
      <c r="Q776" s="627"/>
      <c r="R776" s="627"/>
      <c r="S776" s="627"/>
      <c r="T776" s="627"/>
      <c r="U776" s="627"/>
      <c r="V776" s="627"/>
      <c r="W776" s="627"/>
      <c r="X776" s="627"/>
      <c r="Y776" s="627"/>
    </row>
    <row r="777" spans="1:25" ht="15" customHeight="1">
      <c r="A777" s="627"/>
      <c r="B777" s="627"/>
      <c r="C777" s="627"/>
      <c r="D777" s="627"/>
      <c r="E777" s="627"/>
      <c r="F777" s="627"/>
      <c r="G777" s="627"/>
      <c r="H777" s="627"/>
      <c r="I777" s="627"/>
      <c r="J777" s="627"/>
      <c r="K777" s="627"/>
      <c r="L777" s="627"/>
      <c r="M777" s="627"/>
      <c r="N777" s="627"/>
      <c r="O777" s="627"/>
      <c r="P777" s="627"/>
      <c r="Q777" s="627"/>
      <c r="R777" s="627"/>
      <c r="S777" s="627"/>
      <c r="T777" s="627"/>
      <c r="U777" s="627"/>
      <c r="V777" s="627"/>
      <c r="W777" s="627"/>
      <c r="X777" s="627"/>
      <c r="Y777" s="627"/>
    </row>
    <row r="778" spans="1:25" ht="15" customHeight="1">
      <c r="A778" s="627"/>
      <c r="B778" s="627"/>
      <c r="C778" s="627"/>
      <c r="D778" s="627"/>
      <c r="E778" s="627"/>
      <c r="F778" s="627"/>
      <c r="G778" s="627"/>
      <c r="H778" s="627"/>
      <c r="I778" s="627"/>
      <c r="J778" s="627"/>
      <c r="K778" s="627"/>
      <c r="L778" s="627"/>
      <c r="M778" s="627"/>
      <c r="N778" s="627"/>
      <c r="O778" s="627"/>
      <c r="P778" s="627"/>
      <c r="Q778" s="627"/>
      <c r="R778" s="627"/>
      <c r="S778" s="627"/>
      <c r="T778" s="627"/>
      <c r="U778" s="627"/>
      <c r="V778" s="627"/>
      <c r="W778" s="627"/>
      <c r="X778" s="627"/>
      <c r="Y778" s="627"/>
    </row>
  </sheetData>
  <mergeCells count="6">
    <mergeCell ref="G18:J18"/>
    <mergeCell ref="C15:F15"/>
    <mergeCell ref="G14:J14"/>
    <mergeCell ref="G15:J15"/>
    <mergeCell ref="G16:J16"/>
    <mergeCell ref="G17:J17"/>
  </mergeCells>
  <hyperlinks>
    <hyperlink ref="G14:J14" location="'2019'!A1" display="                                 Alishba Mushtaq"/>
    <hyperlink ref="G15:J15" location="'FIRM 01'!A1" display="                                      Unaiza kandawala"/>
    <hyperlink ref="G16:J16" location="'FIRM 10'!A1" display="                                           Usman chand"/>
    <hyperlink ref="G17:J17" location="'FIRM 04'!A1" display="                                            Shayan khan"/>
    <hyperlink ref="G18:J18" location="'FIRM 07'!A1" display="                                             Vansh talreja"/>
  </hyperlinks>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33"/>
  <sheetViews>
    <sheetView workbookViewId="0">
      <selection activeCell="B19" sqref="B19"/>
    </sheetView>
  </sheetViews>
  <sheetFormatPr defaultRowHeight="15"/>
  <cols>
    <col min="1" max="1" width="48.85546875" customWidth="1"/>
    <col min="2" max="2" width="10.42578125" customWidth="1"/>
    <col min="3" max="3" width="12.140625" customWidth="1"/>
    <col min="4" max="4" width="12.5703125" customWidth="1"/>
    <col min="5" max="5" width="12" customWidth="1"/>
    <col min="7" max="7" width="10.42578125" customWidth="1"/>
    <col min="8" max="8" width="10.5703125" bestFit="1" customWidth="1"/>
    <col min="9" max="9" width="12" bestFit="1" customWidth="1"/>
    <col min="11" max="11" width="9.5703125" customWidth="1"/>
    <col min="12" max="13" width="9.85546875" customWidth="1"/>
    <col min="14" max="14" width="10.85546875" customWidth="1"/>
  </cols>
  <sheetData>
    <row r="1" spans="1:16">
      <c r="A1" s="966" t="s">
        <v>450</v>
      </c>
      <c r="B1" s="966"/>
      <c r="C1" s="966"/>
      <c r="D1" s="966"/>
      <c r="E1" s="966"/>
      <c r="F1" s="966"/>
      <c r="G1" s="966"/>
      <c r="H1" s="966"/>
      <c r="I1" s="966"/>
      <c r="J1" s="966"/>
      <c r="K1" s="966"/>
      <c r="L1" s="966"/>
      <c r="M1" s="966"/>
      <c r="N1" s="966"/>
    </row>
    <row r="2" spans="1:16">
      <c r="A2" s="966"/>
      <c r="B2" s="966"/>
      <c r="C2" s="966"/>
      <c r="D2" s="966"/>
      <c r="E2" s="966"/>
      <c r="F2" s="966"/>
      <c r="G2" s="966"/>
      <c r="H2" s="966"/>
      <c r="I2" s="966"/>
      <c r="J2" s="966"/>
      <c r="K2" s="966"/>
      <c r="L2" s="966"/>
      <c r="M2" s="966"/>
      <c r="N2" s="966"/>
    </row>
    <row r="3" spans="1:16" ht="15.75">
      <c r="A3" s="608" t="s">
        <v>104</v>
      </c>
      <c r="C3" s="589">
        <v>2021</v>
      </c>
      <c r="D3" s="589">
        <v>2020</v>
      </c>
      <c r="E3" s="589">
        <v>2019</v>
      </c>
      <c r="G3" s="993" t="s">
        <v>251</v>
      </c>
      <c r="H3" s="993"/>
      <c r="I3" s="993"/>
      <c r="K3" s="987" t="s">
        <v>207</v>
      </c>
      <c r="L3" s="987"/>
      <c r="M3" s="987" t="s">
        <v>68</v>
      </c>
      <c r="N3" s="987"/>
      <c r="O3" s="587"/>
      <c r="P3" s="587"/>
    </row>
    <row r="4" spans="1:16">
      <c r="A4" s="217" t="s">
        <v>250</v>
      </c>
      <c r="C4" s="998" t="s">
        <v>209</v>
      </c>
      <c r="D4" s="998"/>
      <c r="E4" s="998"/>
      <c r="G4" s="589">
        <v>2019</v>
      </c>
      <c r="H4" s="589">
        <v>2020</v>
      </c>
      <c r="I4" s="589">
        <v>2021</v>
      </c>
      <c r="K4" s="216" t="s">
        <v>206</v>
      </c>
      <c r="L4" s="216" t="s">
        <v>205</v>
      </c>
      <c r="M4" s="216" t="s">
        <v>206</v>
      </c>
      <c r="N4" s="216" t="s">
        <v>205</v>
      </c>
    </row>
    <row r="5" spans="1:16">
      <c r="A5" s="213" t="s">
        <v>35</v>
      </c>
      <c r="C5" s="273">
        <v>1271461</v>
      </c>
      <c r="D5" s="273">
        <v>1340079</v>
      </c>
      <c r="E5" s="273">
        <v>1507876</v>
      </c>
      <c r="G5" s="236">
        <f>E5/E20</f>
        <v>0.17623479397007713</v>
      </c>
      <c r="H5" s="236">
        <f>D5/D20</f>
        <v>0.16008396028192706</v>
      </c>
      <c r="I5" s="236">
        <f>C5/C20</f>
        <v>0.16589081140252165</v>
      </c>
      <c r="K5" s="218">
        <f>H5-G5</f>
        <v>-1.6150833688150068E-2</v>
      </c>
      <c r="L5" s="235">
        <f>D5/E5-1</f>
        <v>-0.11128037053444717</v>
      </c>
      <c r="M5" s="218">
        <f>I5-H5</f>
        <v>5.8068511205945916E-3</v>
      </c>
      <c r="N5" s="234">
        <f>C5/D5-1</f>
        <v>-5.1204443917112319E-2</v>
      </c>
    </row>
    <row r="6" spans="1:16">
      <c r="A6" s="213" t="s">
        <v>449</v>
      </c>
      <c r="C6" s="289">
        <v>0</v>
      </c>
      <c r="D6" s="273">
        <v>224</v>
      </c>
      <c r="E6" s="273">
        <v>224</v>
      </c>
      <c r="G6" s="236">
        <f>E6/E20</f>
        <v>2.6180265386077687E-5</v>
      </c>
      <c r="H6" s="236">
        <f>D6/D20</f>
        <v>2.6758726241625804E-5</v>
      </c>
      <c r="I6" s="236">
        <v>0</v>
      </c>
      <c r="K6" s="218">
        <f>H6-G6</f>
        <v>5.7846085554811718E-7</v>
      </c>
      <c r="L6" s="235">
        <f>D6/E6-1</f>
        <v>0</v>
      </c>
      <c r="M6" s="594">
        <f>I6-H6</f>
        <v>-2.6758726241625804E-5</v>
      </c>
      <c r="N6" s="234">
        <f>C6/D6-1</f>
        <v>-1</v>
      </c>
    </row>
    <row r="7" spans="1:16">
      <c r="A7" s="213" t="s">
        <v>448</v>
      </c>
      <c r="C7" s="273">
        <v>7317</v>
      </c>
      <c r="D7" s="216">
        <v>491</v>
      </c>
      <c r="E7" s="273">
        <v>585</v>
      </c>
      <c r="G7" s="236">
        <f>E7/E20</f>
        <v>6.8372568084176097E-5</v>
      </c>
      <c r="H7" s="236">
        <f>D7/D20</f>
        <v>5.8654172252849413E-5</v>
      </c>
      <c r="I7" s="236">
        <f>C7/C20</f>
        <v>9.5466795051696502E-4</v>
      </c>
      <c r="K7" s="218">
        <f>H7-G7</f>
        <v>-9.7183958313266843E-6</v>
      </c>
      <c r="L7" s="235">
        <f>D7/E7-1</f>
        <v>-0.16068376068376067</v>
      </c>
      <c r="M7" s="593">
        <f>I7-H7</f>
        <v>8.9601377826411556E-4</v>
      </c>
      <c r="N7" s="234">
        <f>C7/D7-1</f>
        <v>13.902240325865581</v>
      </c>
    </row>
    <row r="8" spans="1:16" ht="15.75" thickBot="1">
      <c r="A8" s="213" t="s">
        <v>447</v>
      </c>
      <c r="C8" s="253">
        <v>42039</v>
      </c>
      <c r="D8" s="253">
        <v>42480</v>
      </c>
      <c r="E8" s="253">
        <v>46814</v>
      </c>
      <c r="G8" s="236">
        <f>E8/E20</f>
        <v>5.4714417133207181E-3</v>
      </c>
      <c r="H8" s="236">
        <f>D8/D20</f>
        <v>5.0746012979654646E-3</v>
      </c>
      <c r="I8" s="236">
        <f>C8/C20</f>
        <v>5.48493726551629E-3</v>
      </c>
      <c r="K8" s="593">
        <f>H8-G8</f>
        <v>-3.9684041535525353E-4</v>
      </c>
      <c r="L8" s="235">
        <f>D8/E8-1</f>
        <v>-9.2579142991412788E-2</v>
      </c>
      <c r="M8" s="593">
        <f>I8-H8</f>
        <v>4.1033596755082544E-4</v>
      </c>
      <c r="N8" s="234">
        <f>C8/D8-1</f>
        <v>-1.0381355932203351E-2</v>
      </c>
    </row>
    <row r="9" spans="1:16">
      <c r="A9" s="213" t="s">
        <v>245</v>
      </c>
      <c r="C9" s="277">
        <f>SUM(C5:C8)</f>
        <v>1320817</v>
      </c>
      <c r="D9" s="277">
        <f>SUM(D5:D8)</f>
        <v>1383274</v>
      </c>
      <c r="E9" s="277">
        <f>SUM(E5:E8)</f>
        <v>1555499</v>
      </c>
      <c r="G9" s="236"/>
      <c r="H9" s="236"/>
      <c r="I9" s="236"/>
      <c r="K9" s="216"/>
      <c r="L9" s="218"/>
      <c r="M9" s="216"/>
      <c r="N9" s="216"/>
    </row>
    <row r="10" spans="1:16">
      <c r="A10" s="217" t="s">
        <v>98</v>
      </c>
      <c r="C10" s="273"/>
      <c r="D10" s="273"/>
      <c r="E10" s="216"/>
      <c r="G10" s="236"/>
      <c r="H10" s="236"/>
      <c r="I10" s="236">
        <f>C10/C25</f>
        <v>0</v>
      </c>
      <c r="K10" s="216"/>
      <c r="L10" s="218"/>
      <c r="M10" s="216"/>
      <c r="N10" s="216"/>
    </row>
    <row r="11" spans="1:16">
      <c r="A11" s="213" t="s">
        <v>446</v>
      </c>
      <c r="C11" s="273">
        <v>106165</v>
      </c>
      <c r="D11" s="273">
        <v>112321</v>
      </c>
      <c r="E11" s="273">
        <v>115987</v>
      </c>
      <c r="G11" s="236">
        <f>E11/E20</f>
        <v>1.3556118041674073E-2</v>
      </c>
      <c r="H11" s="236">
        <f>D11/D20</f>
        <v>1.3417709331185945E-2</v>
      </c>
      <c r="I11" s="236">
        <f>C11/C20</f>
        <v>1.3851622654999807E-2</v>
      </c>
      <c r="K11" s="593">
        <f t="shared" ref="K11:K17" si="0">H11-G11</f>
        <v>-1.3840871048812799E-4</v>
      </c>
      <c r="L11" s="235">
        <f t="shared" ref="L11:L17" si="1">D11/E11-1</f>
        <v>-3.1606990438583615E-2</v>
      </c>
      <c r="M11" s="593">
        <f t="shared" ref="M11:M17" si="2">I11-H11</f>
        <v>4.3391332381386219E-4</v>
      </c>
      <c r="N11" s="234">
        <f t="shared" ref="N11:N17" si="3">C11/D11-1</f>
        <v>-5.4807204351813077E-2</v>
      </c>
    </row>
    <row r="12" spans="1:16">
      <c r="A12" s="213" t="s">
        <v>243</v>
      </c>
      <c r="C12" s="273">
        <v>2748574</v>
      </c>
      <c r="D12" s="273">
        <v>1881076</v>
      </c>
      <c r="E12" s="273">
        <v>2176433</v>
      </c>
      <c r="G12" s="236">
        <f>E12/E20</f>
        <v>0.25437318542418402</v>
      </c>
      <c r="H12" s="236">
        <f>D12/D20</f>
        <v>0.22471070412362723</v>
      </c>
      <c r="I12" s="236">
        <f>C12/C20</f>
        <v>0.35861357215036443</v>
      </c>
      <c r="K12" s="218">
        <f t="shared" si="0"/>
        <v>-2.9662481300556792E-2</v>
      </c>
      <c r="L12" s="235">
        <f t="shared" si="1"/>
        <v>-0.13570691126260259</v>
      </c>
      <c r="M12" s="218">
        <f t="shared" si="2"/>
        <v>0.1339028680267372</v>
      </c>
      <c r="N12" s="234">
        <f t="shared" si="3"/>
        <v>0.46117115948531584</v>
      </c>
    </row>
    <row r="13" spans="1:16">
      <c r="A13" s="213" t="s">
        <v>95</v>
      </c>
      <c r="C13" s="273">
        <v>2333976</v>
      </c>
      <c r="D13" s="273">
        <v>3155002</v>
      </c>
      <c r="E13" s="273">
        <v>3565856</v>
      </c>
      <c r="G13" s="236">
        <f>E13/E20</f>
        <v>0.41676364468097066</v>
      </c>
      <c r="H13" s="236">
        <f>D13/D20</f>
        <v>0.37689211968652631</v>
      </c>
      <c r="I13" s="236">
        <f>C13/C20</f>
        <v>0.30451989674399127</v>
      </c>
      <c r="K13" s="218">
        <f t="shared" si="0"/>
        <v>-3.9871524994444352E-2</v>
      </c>
      <c r="L13" s="235">
        <f t="shared" si="1"/>
        <v>-0.11521889835147581</v>
      </c>
      <c r="M13" s="218">
        <f t="shared" si="2"/>
        <v>-7.2372222942535036E-2</v>
      </c>
      <c r="N13" s="234">
        <f t="shared" si="3"/>
        <v>-0.26022994597150806</v>
      </c>
    </row>
    <row r="14" spans="1:16">
      <c r="A14" s="213" t="s">
        <v>445</v>
      </c>
      <c r="C14" s="273">
        <v>73645</v>
      </c>
      <c r="D14" s="273">
        <v>31020</v>
      </c>
      <c r="E14" s="273">
        <v>26480</v>
      </c>
      <c r="G14" s="236">
        <f>E14/E20</f>
        <v>3.0948813724256119E-3</v>
      </c>
      <c r="H14" s="236">
        <f>D14/D20</f>
        <v>3.7056057500680019E-3</v>
      </c>
      <c r="I14" s="236">
        <f>C14/C20</f>
        <v>9.6086539860355188E-3</v>
      </c>
      <c r="K14" s="218">
        <f t="shared" si="0"/>
        <v>6.1072437764239E-4</v>
      </c>
      <c r="L14" s="235">
        <f t="shared" si="1"/>
        <v>0.1714501510574018</v>
      </c>
      <c r="M14" s="218">
        <f t="shared" si="2"/>
        <v>5.9030482359675174E-3</v>
      </c>
      <c r="N14" s="234">
        <f t="shared" si="3"/>
        <v>1.374113475177305</v>
      </c>
    </row>
    <row r="15" spans="1:16">
      <c r="A15" s="213" t="s">
        <v>444</v>
      </c>
      <c r="C15" s="273">
        <v>45047</v>
      </c>
      <c r="D15" s="273">
        <v>39697</v>
      </c>
      <c r="E15" s="273">
        <v>67872</v>
      </c>
      <c r="G15" s="236">
        <f>E15/E20</f>
        <v>7.9326204119815388E-3</v>
      </c>
      <c r="H15" s="236">
        <f>D15/D20</f>
        <v>4.7421480161331225E-3</v>
      </c>
      <c r="I15" s="236">
        <f>C15/C20</f>
        <v>5.8773988201363571E-3</v>
      </c>
      <c r="K15" s="218">
        <f t="shared" si="0"/>
        <v>-3.1904723958484163E-3</v>
      </c>
      <c r="L15" s="235">
        <f t="shared" si="1"/>
        <v>-0.41511963696369636</v>
      </c>
      <c r="M15" s="593">
        <f t="shared" si="2"/>
        <v>1.1352508040032346E-3</v>
      </c>
      <c r="N15" s="234">
        <f t="shared" si="3"/>
        <v>0.13477088948787053</v>
      </c>
    </row>
    <row r="16" spans="1:16">
      <c r="A16" s="213" t="s">
        <v>443</v>
      </c>
      <c r="C16" s="273">
        <v>941995</v>
      </c>
      <c r="D16" s="273">
        <v>1076443</v>
      </c>
      <c r="E16" s="273">
        <v>898853</v>
      </c>
      <c r="G16" s="236">
        <f>E16/E20</f>
        <v>0.10505450929942896</v>
      </c>
      <c r="H16" s="236">
        <f>D16/D20</f>
        <v>0.12859037299872503</v>
      </c>
      <c r="I16" s="236">
        <f>C16/C20</f>
        <v>0.1229045286384076</v>
      </c>
      <c r="K16" s="218">
        <f t="shared" si="0"/>
        <v>2.353586369929607E-2</v>
      </c>
      <c r="L16" s="235">
        <f t="shared" si="1"/>
        <v>0.19757401933352847</v>
      </c>
      <c r="M16" s="218">
        <f t="shared" si="2"/>
        <v>-5.6858443603174241E-3</v>
      </c>
      <c r="N16" s="234">
        <f t="shared" si="3"/>
        <v>-0.12490025017581052</v>
      </c>
    </row>
    <row r="17" spans="1:14" ht="15.75" thickBot="1">
      <c r="A17" s="213" t="s">
        <v>442</v>
      </c>
      <c r="C17" s="253">
        <v>94226</v>
      </c>
      <c r="D17" s="253">
        <v>140253</v>
      </c>
      <c r="E17" s="253">
        <v>149083</v>
      </c>
      <c r="G17" s="236">
        <f>E17/E20</f>
        <v>1.7424252252467052E-2</v>
      </c>
      <c r="H17" s="236">
        <f>D17/D20</f>
        <v>1.6754426926637249E-2</v>
      </c>
      <c r="I17" s="236">
        <f>C17/C20</f>
        <v>1.2293910387510119E-2</v>
      </c>
      <c r="K17" s="218">
        <f t="shared" si="0"/>
        <v>-6.69825325829803E-4</v>
      </c>
      <c r="L17" s="235">
        <f t="shared" si="1"/>
        <v>-5.9228751769148769E-2</v>
      </c>
      <c r="M17" s="593">
        <f t="shared" si="2"/>
        <v>-4.4605165391271295E-3</v>
      </c>
      <c r="N17" s="234">
        <f t="shared" si="3"/>
        <v>-0.32817123341390197</v>
      </c>
    </row>
    <row r="18" spans="1:14">
      <c r="A18" s="213" t="s">
        <v>236</v>
      </c>
      <c r="C18" s="277">
        <f>SUM(C11:C17)</f>
        <v>6343628</v>
      </c>
      <c r="D18" s="277">
        <f>SUM(D11:D17)</f>
        <v>6435812</v>
      </c>
      <c r="E18" s="277">
        <f>SUM(E11:E17)</f>
        <v>7000564</v>
      </c>
      <c r="G18" s="236"/>
      <c r="H18" s="236"/>
      <c r="I18" s="236"/>
      <c r="K18" s="216"/>
      <c r="L18" s="218"/>
      <c r="M18" s="216"/>
      <c r="N18" s="216"/>
    </row>
    <row r="19" spans="1:14" ht="15.75" thickBot="1">
      <c r="A19" s="213" t="s">
        <v>441</v>
      </c>
      <c r="C19" s="602">
        <v>0</v>
      </c>
      <c r="D19" s="253">
        <v>552015</v>
      </c>
      <c r="E19" s="602" t="s">
        <v>361</v>
      </c>
      <c r="G19" s="236"/>
      <c r="H19" s="236">
        <f>D19/D20</f>
        <v>6.5942938688710123E-2</v>
      </c>
      <c r="I19" s="236"/>
      <c r="K19" s="218">
        <f>H19-G19</f>
        <v>6.5942938688710123E-2</v>
      </c>
      <c r="L19" s="235">
        <v>0</v>
      </c>
      <c r="M19" s="218">
        <f>I19-H19</f>
        <v>-6.5942938688710123E-2</v>
      </c>
      <c r="N19" s="234">
        <f>C19/D19-1</f>
        <v>-1</v>
      </c>
    </row>
    <row r="20" spans="1:14" s="145" customFormat="1" ht="15.75" thickBot="1">
      <c r="A20" s="217" t="s">
        <v>440</v>
      </c>
      <c r="C20" s="267">
        <f>SUM(C19,C18,C9)</f>
        <v>7664445</v>
      </c>
      <c r="D20" s="267">
        <f>SUM(D9,D18,D19)</f>
        <v>8371101</v>
      </c>
      <c r="E20" s="267">
        <f>SUM(E9,E18,E19)</f>
        <v>8556063</v>
      </c>
      <c r="G20" s="229">
        <f>SUM(G5:G19)</f>
        <v>1</v>
      </c>
      <c r="H20" s="229">
        <f>SUM(H5:H19)</f>
        <v>1</v>
      </c>
      <c r="I20" s="229">
        <f>SUM(I5:I19)</f>
        <v>1</v>
      </c>
      <c r="K20" s="607"/>
      <c r="L20" s="597"/>
      <c r="M20" s="597"/>
      <c r="N20" s="597"/>
    </row>
    <row r="21" spans="1:14" ht="16.5" thickTop="1">
      <c r="A21" s="606" t="s">
        <v>235</v>
      </c>
      <c r="C21" s="277"/>
      <c r="D21" s="277"/>
      <c r="E21" s="277"/>
      <c r="G21" s="236"/>
      <c r="H21" s="236"/>
      <c r="I21" s="236"/>
      <c r="K21" s="216"/>
      <c r="L21" s="216"/>
      <c r="M21" s="216"/>
      <c r="N21" s="216"/>
    </row>
    <row r="22" spans="1:14">
      <c r="A22" s="213" t="s">
        <v>439</v>
      </c>
      <c r="C22" s="273"/>
      <c r="D22" s="273"/>
      <c r="E22" s="273"/>
      <c r="G22" s="236"/>
      <c r="H22" s="236"/>
      <c r="I22" s="236"/>
      <c r="K22" s="216"/>
      <c r="L22" s="216"/>
      <c r="M22" s="216"/>
      <c r="N22" s="216"/>
    </row>
    <row r="23" spans="1:14">
      <c r="A23" s="605" t="s">
        <v>233</v>
      </c>
      <c r="C23" s="273"/>
      <c r="D23" s="273"/>
      <c r="E23" s="273"/>
      <c r="G23" s="236"/>
      <c r="H23" s="236"/>
      <c r="I23" s="236"/>
      <c r="K23" s="216"/>
      <c r="L23" s="216"/>
      <c r="M23" s="216"/>
      <c r="N23" s="216"/>
    </row>
    <row r="24" spans="1:14">
      <c r="A24" s="604" t="s">
        <v>438</v>
      </c>
      <c r="C24" s="273">
        <v>180000</v>
      </c>
      <c r="D24" s="273">
        <v>180000</v>
      </c>
      <c r="E24" s="273">
        <v>180000</v>
      </c>
      <c r="G24" s="236"/>
      <c r="H24" s="236"/>
      <c r="I24" s="236"/>
      <c r="K24" s="216"/>
      <c r="L24" s="216"/>
      <c r="M24" s="216"/>
      <c r="N24" s="216"/>
    </row>
    <row r="25" spans="1:14">
      <c r="A25" s="213" t="s">
        <v>230</v>
      </c>
      <c r="C25" s="273">
        <v>77686</v>
      </c>
      <c r="D25" s="273">
        <v>77686</v>
      </c>
      <c r="E25" s="273">
        <v>77686</v>
      </c>
      <c r="G25" s="236">
        <f>E25/E50</f>
        <v>9.0796432892090665E-3</v>
      </c>
      <c r="H25" s="236">
        <f>D25/D50</f>
        <v>9.2802607446738489E-3</v>
      </c>
      <c r="I25" s="236">
        <f>C25/C50</f>
        <v>1.0135893727464937E-2</v>
      </c>
      <c r="K25" s="594">
        <f t="shared" ref="K25:K30" si="4">H25-G25</f>
        <v>2.0061745546478237E-4</v>
      </c>
      <c r="L25" s="603">
        <f t="shared" ref="L25:L30" si="5">D25/E25-1</f>
        <v>0</v>
      </c>
      <c r="M25" s="593">
        <f t="shared" ref="M25:M30" si="6">I25-H25</f>
        <v>8.5563298279108836E-4</v>
      </c>
      <c r="N25" s="234">
        <f t="shared" ref="N25:N30" si="7">C25/D25-1</f>
        <v>0</v>
      </c>
    </row>
    <row r="26" spans="1:14">
      <c r="A26" s="213" t="s">
        <v>437</v>
      </c>
      <c r="C26" s="273">
        <v>259</v>
      </c>
      <c r="D26" s="273">
        <v>259</v>
      </c>
      <c r="E26" s="273">
        <v>259</v>
      </c>
      <c r="G26" s="236">
        <f>E26/E50</f>
        <v>3.0270931852652323E-5</v>
      </c>
      <c r="H26" s="236">
        <f>D26/D50</f>
        <v>3.0939777216879834E-5</v>
      </c>
      <c r="I26" s="236">
        <f>C26/C50</f>
        <v>3.3792401145810299E-5</v>
      </c>
      <c r="K26" s="594">
        <f t="shared" si="4"/>
        <v>6.6884536422751059E-7</v>
      </c>
      <c r="L26" s="603">
        <f t="shared" si="5"/>
        <v>0</v>
      </c>
      <c r="M26" s="593">
        <f t="shared" si="6"/>
        <v>2.8526239289304657E-6</v>
      </c>
      <c r="N26" s="234">
        <f t="shared" si="7"/>
        <v>0</v>
      </c>
    </row>
    <row r="27" spans="1:14">
      <c r="A27" s="213" t="s">
        <v>157</v>
      </c>
      <c r="C27" s="273">
        <v>3329991</v>
      </c>
      <c r="D27" s="273">
        <v>3329991</v>
      </c>
      <c r="E27" s="273">
        <v>3329991</v>
      </c>
      <c r="G27" s="236">
        <f>E27/E50</f>
        <v>0.38919664336272419</v>
      </c>
      <c r="H27" s="236">
        <f>D27/D50</f>
        <v>0.39779606051820421</v>
      </c>
      <c r="I27" s="236">
        <f>C27/C50</f>
        <v>0.43447255476423929</v>
      </c>
      <c r="K27" s="594">
        <f t="shared" si="4"/>
        <v>8.5994171554800158E-3</v>
      </c>
      <c r="L27" s="603">
        <f t="shared" si="5"/>
        <v>0</v>
      </c>
      <c r="M27" s="593">
        <f t="shared" si="6"/>
        <v>3.6676494246035085E-2</v>
      </c>
      <c r="N27" s="234">
        <f t="shared" si="7"/>
        <v>0</v>
      </c>
    </row>
    <row r="28" spans="1:14">
      <c r="A28" s="213" t="s">
        <v>436</v>
      </c>
      <c r="C28" s="273">
        <v>25823</v>
      </c>
      <c r="D28" s="273">
        <v>25823</v>
      </c>
      <c r="E28" s="273">
        <v>25823</v>
      </c>
      <c r="G28" s="236">
        <f>E28/E50</f>
        <v>3.0180937190387681E-3</v>
      </c>
      <c r="H28" s="236">
        <f>D28/D50</f>
        <v>3.0847794095424244E-3</v>
      </c>
      <c r="I28" s="236">
        <f>C28/C50</f>
        <v>3.3691937250511944E-3</v>
      </c>
      <c r="K28" s="594">
        <f t="shared" si="4"/>
        <v>6.6685690503656345E-5</v>
      </c>
      <c r="L28" s="603">
        <f t="shared" si="5"/>
        <v>0</v>
      </c>
      <c r="M28" s="593">
        <f t="shared" si="6"/>
        <v>2.8441431550876991E-4</v>
      </c>
      <c r="N28" s="234">
        <f t="shared" si="7"/>
        <v>0</v>
      </c>
    </row>
    <row r="29" spans="1:14">
      <c r="A29" s="213" t="s">
        <v>435</v>
      </c>
      <c r="C29" s="273">
        <v>-706091</v>
      </c>
      <c r="D29" s="273">
        <v>-725920</v>
      </c>
      <c r="E29" s="273">
        <v>-262021</v>
      </c>
      <c r="G29" s="236">
        <f>E29/E50</f>
        <v>-3.0624014806810096E-2</v>
      </c>
      <c r="H29" s="236">
        <f>D29/D50</f>
        <v>-8.6717386398754481E-2</v>
      </c>
      <c r="I29" s="236">
        <f>C29/C50</f>
        <v>-9.2125522461182774E-2</v>
      </c>
      <c r="K29" s="594">
        <f t="shared" si="4"/>
        <v>-5.6093371591944385E-2</v>
      </c>
      <c r="L29" s="235">
        <f t="shared" si="5"/>
        <v>1.7704649627319946</v>
      </c>
      <c r="M29" s="593">
        <f t="shared" si="6"/>
        <v>-5.4081360624282926E-3</v>
      </c>
      <c r="N29" s="234">
        <f t="shared" si="7"/>
        <v>-2.7315682168834066E-2</v>
      </c>
    </row>
    <row r="30" spans="1:14" ht="15.75" thickBot="1">
      <c r="A30" s="213" t="s">
        <v>434</v>
      </c>
      <c r="C30" s="253">
        <v>1081204</v>
      </c>
      <c r="D30" s="253">
        <v>1095836</v>
      </c>
      <c r="E30" s="253">
        <v>609132</v>
      </c>
      <c r="G30" s="236">
        <f>E30/E50</f>
        <v>7.1193024174786929E-2</v>
      </c>
      <c r="H30" s="236">
        <f>D30/D50</f>
        <v>0.13090703361481362</v>
      </c>
      <c r="I30" s="236">
        <f>C30/C50</f>
        <v>0.14106748760021109</v>
      </c>
      <c r="K30" s="594">
        <f t="shared" si="4"/>
        <v>5.9714009440026694E-2</v>
      </c>
      <c r="L30" s="235">
        <f t="shared" si="5"/>
        <v>0.79901236513596396</v>
      </c>
      <c r="M30" s="593">
        <f t="shared" si="6"/>
        <v>1.0160453985397472E-2</v>
      </c>
      <c r="N30" s="234">
        <f t="shared" si="7"/>
        <v>-1.3352362944820229E-2</v>
      </c>
    </row>
    <row r="31" spans="1:14" ht="15.75" thickBot="1">
      <c r="A31" s="213" t="s">
        <v>226</v>
      </c>
      <c r="C31" s="248">
        <f>SUM(C25:C30)</f>
        <v>3808872</v>
      </c>
      <c r="D31" s="248">
        <f>SUM(D25:D30)</f>
        <v>3803675</v>
      </c>
      <c r="E31" s="249">
        <f>SUM(E25:E30)</f>
        <v>3780870</v>
      </c>
      <c r="G31" s="236"/>
      <c r="H31" s="236"/>
      <c r="I31" s="236"/>
      <c r="K31" s="216"/>
      <c r="L31" s="216"/>
      <c r="M31" s="216"/>
      <c r="N31" s="216"/>
    </row>
    <row r="32" spans="1:14" ht="15.75" thickTop="1">
      <c r="A32" s="217" t="s">
        <v>155</v>
      </c>
      <c r="C32" s="277"/>
      <c r="D32" s="277"/>
      <c r="E32" s="284"/>
      <c r="G32" s="236"/>
      <c r="H32" s="236"/>
      <c r="I32" s="236"/>
      <c r="K32" s="216"/>
      <c r="L32" s="216"/>
      <c r="M32" s="216"/>
      <c r="N32" s="216"/>
    </row>
    <row r="33" spans="1:14">
      <c r="A33" s="213" t="s">
        <v>224</v>
      </c>
      <c r="C33" s="273"/>
      <c r="D33" s="273"/>
      <c r="E33" s="216"/>
      <c r="G33" s="236"/>
      <c r="H33" s="236"/>
      <c r="I33" s="236"/>
      <c r="K33" s="216"/>
      <c r="L33" s="216"/>
      <c r="M33" s="216"/>
      <c r="N33" s="216"/>
    </row>
    <row r="34" spans="1:14">
      <c r="A34" s="213" t="s">
        <v>433</v>
      </c>
      <c r="C34" s="273">
        <v>80331</v>
      </c>
      <c r="D34" s="273">
        <v>221894</v>
      </c>
      <c r="E34" s="288" t="s">
        <v>361</v>
      </c>
      <c r="G34" s="236">
        <v>0</v>
      </c>
      <c r="H34" s="236">
        <f>D34/D50</f>
        <v>2.6507146431514802E-2</v>
      </c>
      <c r="I34" s="236">
        <f>C34/C50</f>
        <v>1.048099373144435E-2</v>
      </c>
      <c r="K34" s="594">
        <f>H34-G34</f>
        <v>2.6507146431514802E-2</v>
      </c>
      <c r="L34" s="235">
        <v>0</v>
      </c>
      <c r="M34" s="593">
        <f>I34-H34</f>
        <v>-1.6026152700070451E-2</v>
      </c>
      <c r="N34" s="234">
        <f>C34/D34-1</f>
        <v>-0.63797579024218765</v>
      </c>
    </row>
    <row r="35" spans="1:14">
      <c r="A35" s="213" t="s">
        <v>432</v>
      </c>
      <c r="C35" s="273">
        <v>113287</v>
      </c>
      <c r="D35" s="289">
        <v>0</v>
      </c>
      <c r="E35" s="288" t="s">
        <v>361</v>
      </c>
      <c r="G35" s="236">
        <v>0</v>
      </c>
      <c r="H35" s="236">
        <v>0</v>
      </c>
      <c r="I35" s="236">
        <f>C35/C50</f>
        <v>1.4780848450213942E-2</v>
      </c>
      <c r="K35" s="594">
        <f>H35-G35</f>
        <v>0</v>
      </c>
      <c r="L35" s="235">
        <v>0</v>
      </c>
      <c r="M35" s="593">
        <f>I35-H35</f>
        <v>1.4780848450213942E-2</v>
      </c>
      <c r="N35" s="234">
        <v>113287</v>
      </c>
    </row>
    <row r="36" spans="1:14">
      <c r="A36" s="213" t="s">
        <v>431</v>
      </c>
      <c r="C36" s="273">
        <v>5806</v>
      </c>
      <c r="D36" s="289">
        <v>0</v>
      </c>
      <c r="E36" s="288" t="s">
        <v>361</v>
      </c>
      <c r="G36" s="236">
        <v>0</v>
      </c>
      <c r="H36" s="236">
        <v>0</v>
      </c>
      <c r="I36" s="236">
        <f>C36/C50</f>
        <v>7.5752386506785553E-4</v>
      </c>
      <c r="K36" s="594">
        <f>H36-G36</f>
        <v>0</v>
      </c>
      <c r="L36" s="235">
        <v>0</v>
      </c>
      <c r="M36" s="593">
        <f>I36-H36</f>
        <v>7.5752386506785553E-4</v>
      </c>
      <c r="N36" s="234">
        <v>5806</v>
      </c>
    </row>
    <row r="37" spans="1:14" ht="15.75" thickBot="1">
      <c r="A37" s="213" t="s">
        <v>219</v>
      </c>
      <c r="B37" s="210"/>
      <c r="C37" s="602" t="s">
        <v>361</v>
      </c>
      <c r="D37" s="602" t="s">
        <v>361</v>
      </c>
      <c r="E37" s="602" t="s">
        <v>361</v>
      </c>
      <c r="G37" s="236">
        <v>0</v>
      </c>
      <c r="H37" s="236">
        <v>0</v>
      </c>
      <c r="I37" s="236">
        <v>0</v>
      </c>
      <c r="K37" s="216"/>
      <c r="L37" s="216"/>
      <c r="M37" s="216"/>
      <c r="N37" s="216"/>
    </row>
    <row r="38" spans="1:14">
      <c r="A38" s="213" t="s">
        <v>430</v>
      </c>
      <c r="C38" s="277">
        <f>SUM(C34:C37)</f>
        <v>199424</v>
      </c>
      <c r="D38" s="277">
        <f>SUM(D34:D37)</f>
        <v>221894</v>
      </c>
      <c r="E38" s="601">
        <f>SUM(E34:E37)</f>
        <v>0</v>
      </c>
      <c r="G38" s="236"/>
      <c r="H38" s="236"/>
      <c r="I38" s="236"/>
      <c r="K38" s="216"/>
      <c r="L38" s="216"/>
      <c r="M38" s="216"/>
      <c r="N38" s="216"/>
    </row>
    <row r="39" spans="1:14">
      <c r="A39" s="213" t="s">
        <v>78</v>
      </c>
      <c r="C39" s="273"/>
      <c r="D39" s="273"/>
      <c r="E39" s="216"/>
      <c r="G39" s="236"/>
      <c r="H39" s="236"/>
      <c r="I39" s="236"/>
      <c r="K39" s="216"/>
      <c r="L39" s="216"/>
      <c r="M39" s="216"/>
      <c r="N39" s="216"/>
    </row>
    <row r="40" spans="1:14">
      <c r="A40" s="213" t="s">
        <v>217</v>
      </c>
      <c r="C40" s="273">
        <v>1240777</v>
      </c>
      <c r="D40" s="273">
        <v>1784889</v>
      </c>
      <c r="E40" s="273">
        <v>1182221</v>
      </c>
      <c r="G40" s="236">
        <f>E40/E50</f>
        <v>0.13817348002229529</v>
      </c>
      <c r="H40" s="236">
        <f>D40/D50</f>
        <v>0.21322033983343411</v>
      </c>
      <c r="I40" s="236">
        <f>C40/C50</f>
        <v>0.16188739041117786</v>
      </c>
      <c r="K40" s="594">
        <f t="shared" ref="K40:K46" si="8">H40-G40</f>
        <v>7.5046859811138816E-2</v>
      </c>
      <c r="L40" s="235">
        <f>D40/E40-1</f>
        <v>0.50977609093392862</v>
      </c>
      <c r="M40" s="593">
        <f t="shared" ref="M40:M46" si="9">I40-H40</f>
        <v>-5.1332949422256247E-2</v>
      </c>
      <c r="N40" s="234">
        <f>C40/D40-1</f>
        <v>-0.3048436065211898</v>
      </c>
    </row>
    <row r="41" spans="1:14">
      <c r="A41" s="213" t="s">
        <v>120</v>
      </c>
      <c r="C41" s="273">
        <v>5873</v>
      </c>
      <c r="D41" s="273">
        <v>5873</v>
      </c>
      <c r="E41" s="273">
        <v>6076</v>
      </c>
      <c r="G41" s="236">
        <f>E41/E50</f>
        <v>7.1013969859735719E-4</v>
      </c>
      <c r="H41" s="236">
        <f>D41/D50</f>
        <v>7.0158035364762652E-4</v>
      </c>
      <c r="I41" s="236">
        <f>C41/C50</f>
        <v>7.6626552868472536E-4</v>
      </c>
      <c r="K41" s="594">
        <f t="shared" si="8"/>
        <v>-8.5593449497306691E-6</v>
      </c>
      <c r="L41" s="235">
        <f>D41/E41-1</f>
        <v>-3.3410138248847976E-2</v>
      </c>
      <c r="M41" s="593">
        <f t="shared" si="9"/>
        <v>6.4685175037098837E-5</v>
      </c>
      <c r="N41" s="234">
        <f>C41/D41-1</f>
        <v>0</v>
      </c>
    </row>
    <row r="42" spans="1:14">
      <c r="A42" s="213" t="s">
        <v>216</v>
      </c>
      <c r="C42" s="273">
        <v>41843</v>
      </c>
      <c r="D42" s="273">
        <v>98936</v>
      </c>
      <c r="E42" s="273">
        <v>81683</v>
      </c>
      <c r="G42" s="236">
        <f>E42/E50</f>
        <v>9.5467973996918917E-3</v>
      </c>
      <c r="H42" s="236">
        <f>D42/D50</f>
        <v>1.1818755979649511E-2</v>
      </c>
      <c r="I42" s="236">
        <f>C42/C50</f>
        <v>5.4593646376221629E-3</v>
      </c>
      <c r="K42" s="594">
        <f t="shared" si="8"/>
        <v>2.2719585799576194E-3</v>
      </c>
      <c r="L42" s="235">
        <f>D42/E42-1</f>
        <v>0.21121898069365708</v>
      </c>
      <c r="M42" s="593">
        <f t="shared" si="9"/>
        <v>-6.3593913420273481E-3</v>
      </c>
      <c r="N42" s="234">
        <f>C42/D42-1</f>
        <v>-0.57707002506670979</v>
      </c>
    </row>
    <row r="43" spans="1:14">
      <c r="A43" s="213" t="s">
        <v>429</v>
      </c>
      <c r="C43" s="273">
        <v>103550</v>
      </c>
      <c r="D43" s="273">
        <v>110550</v>
      </c>
      <c r="E43" s="273">
        <v>305550</v>
      </c>
      <c r="G43" s="236">
        <f>E43/E50</f>
        <v>3.5711518253196593E-2</v>
      </c>
      <c r="H43" s="236">
        <f>D43/D50</f>
        <v>1.3206148151838092E-2</v>
      </c>
      <c r="I43" s="236">
        <f>C43/C50</f>
        <v>1.3510436828759291E-2</v>
      </c>
      <c r="K43" s="594">
        <f t="shared" si="8"/>
        <v>-2.2505370101358502E-2</v>
      </c>
      <c r="L43" s="235">
        <f>D43/E43-1</f>
        <v>-0.63819342169857629</v>
      </c>
      <c r="M43" s="593">
        <f t="shared" si="9"/>
        <v>3.0428867692119943E-4</v>
      </c>
      <c r="N43" s="234">
        <f>C43/D43-1</f>
        <v>-6.3319764812302171E-2</v>
      </c>
    </row>
    <row r="44" spans="1:14">
      <c r="A44" s="213" t="s">
        <v>428</v>
      </c>
      <c r="C44" s="273">
        <v>2004474</v>
      </c>
      <c r="D44" s="273">
        <v>2345284</v>
      </c>
      <c r="E44" s="273">
        <v>3199663</v>
      </c>
      <c r="G44" s="236">
        <f>E44/E50</f>
        <v>0.37396440395541736</v>
      </c>
      <c r="H44" s="236">
        <f>D44/D50</f>
        <v>0.28016434158421932</v>
      </c>
      <c r="I44" s="236">
        <f>C44/C50</f>
        <v>0.26152891696659053</v>
      </c>
      <c r="K44" s="594">
        <f t="shared" si="8"/>
        <v>-9.3800062371198034E-2</v>
      </c>
      <c r="L44" s="235">
        <f>D44/E44-1</f>
        <v>-0.26702155820784879</v>
      </c>
      <c r="M44" s="593">
        <f t="shared" si="9"/>
        <v>-1.8635424617628793E-2</v>
      </c>
      <c r="N44" s="234">
        <f>C44/D44-1</f>
        <v>-0.14531715561953262</v>
      </c>
    </row>
    <row r="45" spans="1:14">
      <c r="A45" s="213" t="s">
        <v>427</v>
      </c>
      <c r="C45" s="273">
        <v>113250</v>
      </c>
      <c r="D45" s="273">
        <v>0</v>
      </c>
      <c r="E45" s="273">
        <v>0</v>
      </c>
      <c r="G45" s="270">
        <v>0</v>
      </c>
      <c r="H45" s="236">
        <v>0</v>
      </c>
      <c r="I45" s="236">
        <f>C45/C50</f>
        <v>1.477602096433597E-2</v>
      </c>
      <c r="K45" s="594">
        <f t="shared" si="8"/>
        <v>0</v>
      </c>
      <c r="L45" s="218">
        <f>K45*100</f>
        <v>0</v>
      </c>
      <c r="M45" s="593">
        <f t="shared" si="9"/>
        <v>1.477602096433597E-2</v>
      </c>
      <c r="N45" s="234">
        <f>113250</f>
        <v>113250</v>
      </c>
    </row>
    <row r="46" spans="1:14">
      <c r="A46" s="213" t="s">
        <v>426</v>
      </c>
      <c r="C46" s="273">
        <v>8865</v>
      </c>
      <c r="D46" s="273">
        <v>0</v>
      </c>
      <c r="E46" s="273">
        <v>0</v>
      </c>
      <c r="G46" s="270">
        <v>0</v>
      </c>
      <c r="H46" s="236">
        <v>0</v>
      </c>
      <c r="I46" s="236">
        <f>C46/C50</f>
        <v>1.1566395218440475E-3</v>
      </c>
      <c r="K46" s="594">
        <f t="shared" si="8"/>
        <v>0</v>
      </c>
      <c r="L46" s="218">
        <f>K46*100</f>
        <v>0</v>
      </c>
      <c r="M46" s="593">
        <f t="shared" si="9"/>
        <v>1.1566395218440475E-3</v>
      </c>
      <c r="N46" s="234">
        <v>8865</v>
      </c>
    </row>
    <row r="47" spans="1:14" ht="15.75" thickBot="1">
      <c r="A47" s="213" t="s">
        <v>425</v>
      </c>
      <c r="C47" s="253">
        <v>137517</v>
      </c>
      <c r="D47" s="253">
        <v>0</v>
      </c>
      <c r="E47" s="253">
        <v>0</v>
      </c>
      <c r="G47" s="270"/>
      <c r="H47" s="236"/>
      <c r="I47" s="236"/>
      <c r="K47" s="594"/>
      <c r="L47" s="218"/>
      <c r="M47" s="593"/>
      <c r="N47" s="218"/>
    </row>
    <row r="48" spans="1:14" ht="15.75" thickBot="1">
      <c r="A48" s="213" t="s">
        <v>424</v>
      </c>
      <c r="C48" s="244">
        <f>SUM(C40:C47)</f>
        <v>3656149</v>
      </c>
      <c r="D48" s="244">
        <f>SUM(D40:D47)</f>
        <v>4345532</v>
      </c>
      <c r="E48" s="244">
        <f>SUM(E40:E47)</f>
        <v>4775193</v>
      </c>
      <c r="G48" s="270">
        <v>0</v>
      </c>
      <c r="H48" s="236">
        <v>0</v>
      </c>
      <c r="I48" s="236">
        <f>C48/C50</f>
        <v>0.4770272341963443</v>
      </c>
      <c r="K48" s="594">
        <f>H48-G48</f>
        <v>0</v>
      </c>
      <c r="L48" s="218">
        <f>K48*100</f>
        <v>0</v>
      </c>
      <c r="M48" s="593">
        <f>I48-H48</f>
        <v>0.4770272341963443</v>
      </c>
      <c r="N48" s="234">
        <f>C48/D48-1</f>
        <v>-0.15864179575711324</v>
      </c>
    </row>
    <row r="49" spans="1:14" ht="15.75" thickBot="1">
      <c r="A49" s="213" t="s">
        <v>212</v>
      </c>
      <c r="C49" s="244">
        <f>SUM(C48+C38)</f>
        <v>3855573</v>
      </c>
      <c r="D49" s="244">
        <f>SUM(D48+D38)</f>
        <v>4567426</v>
      </c>
      <c r="E49" s="600">
        <f>SUM(E48+E38)</f>
        <v>4775193</v>
      </c>
      <c r="G49" s="236"/>
      <c r="H49" s="236"/>
      <c r="I49" s="236"/>
      <c r="K49" s="216"/>
      <c r="L49" s="216"/>
      <c r="M49" s="216"/>
      <c r="N49" s="216"/>
    </row>
    <row r="50" spans="1:14" s="145" customFormat="1" ht="15.75" thickBot="1">
      <c r="A50" s="217" t="s">
        <v>211</v>
      </c>
      <c r="C50" s="599">
        <f>SUM(C31,C49)</f>
        <v>7664445</v>
      </c>
      <c r="D50" s="599">
        <f>SUM(D49,D31)</f>
        <v>8371101</v>
      </c>
      <c r="E50" s="598">
        <f>SUM(E31,E49)</f>
        <v>8556063</v>
      </c>
      <c r="G50" s="229">
        <f>SUM(G25:G48)</f>
        <v>1</v>
      </c>
      <c r="H50" s="229">
        <f>SUM(H25:H48)</f>
        <v>1</v>
      </c>
      <c r="I50" s="229">
        <f>SUM(I25:I48)</f>
        <v>1.4590850348590148</v>
      </c>
      <c r="K50" s="597"/>
      <c r="L50" s="597"/>
      <c r="M50" s="597"/>
      <c r="N50" s="597"/>
    </row>
    <row r="51" spans="1:14" ht="15.75" thickTop="1">
      <c r="C51" s="62"/>
      <c r="D51" s="169"/>
      <c r="E51" s="62"/>
    </row>
    <row r="52" spans="1:14">
      <c r="A52" s="596" t="s">
        <v>67</v>
      </c>
      <c r="C52" s="62"/>
      <c r="D52" s="169"/>
      <c r="E52" s="62"/>
      <c r="K52" s="1002"/>
      <c r="L52" s="1002"/>
      <c r="M52" s="1002"/>
    </row>
    <row r="53" spans="1:14">
      <c r="A53" s="596"/>
      <c r="C53" s="62"/>
      <c r="D53" s="169"/>
      <c r="E53" s="62"/>
      <c r="K53" s="993" t="s">
        <v>210</v>
      </c>
      <c r="L53" s="993"/>
      <c r="M53" s="993"/>
      <c r="N53" s="993"/>
    </row>
    <row r="54" spans="1:14">
      <c r="A54" s="213"/>
      <c r="C54" s="589">
        <v>2021</v>
      </c>
      <c r="D54" s="589">
        <v>2020</v>
      </c>
      <c r="E54" s="589">
        <v>2019</v>
      </c>
      <c r="G54" s="993" t="s">
        <v>251</v>
      </c>
      <c r="H54" s="993"/>
      <c r="I54" s="993"/>
      <c r="K54" s="987" t="s">
        <v>207</v>
      </c>
      <c r="L54" s="987"/>
      <c r="M54" s="987" t="s">
        <v>68</v>
      </c>
      <c r="N54" s="987"/>
    </row>
    <row r="55" spans="1:14">
      <c r="A55" s="217" t="s">
        <v>423</v>
      </c>
      <c r="C55" s="998" t="s">
        <v>209</v>
      </c>
      <c r="D55" s="998"/>
      <c r="E55" s="998"/>
      <c r="G55" s="589">
        <v>2019</v>
      </c>
      <c r="H55" s="589">
        <v>2020</v>
      </c>
      <c r="I55" s="589">
        <v>2021</v>
      </c>
      <c r="K55" s="216" t="s">
        <v>206</v>
      </c>
      <c r="L55" s="216" t="s">
        <v>205</v>
      </c>
      <c r="M55" s="216" t="s">
        <v>206</v>
      </c>
      <c r="N55" s="216" t="s">
        <v>205</v>
      </c>
    </row>
    <row r="56" spans="1:14">
      <c r="A56" s="213" t="s">
        <v>422</v>
      </c>
      <c r="C56" s="273">
        <v>11715572</v>
      </c>
      <c r="D56" s="273">
        <v>8722283</v>
      </c>
      <c r="E56" s="273">
        <v>9506579</v>
      </c>
      <c r="G56" s="236">
        <f>E56/E56</f>
        <v>1</v>
      </c>
      <c r="H56" s="236">
        <f>D56/D56</f>
        <v>1</v>
      </c>
      <c r="I56" s="236">
        <f>C56/C56</f>
        <v>1</v>
      </c>
      <c r="K56" s="594">
        <f>H56-G56</f>
        <v>0</v>
      </c>
      <c r="L56" s="235">
        <f>D56/E56-1</f>
        <v>-8.2500340027679808E-2</v>
      </c>
      <c r="M56" s="593">
        <f>I56-H56</f>
        <v>0</v>
      </c>
      <c r="N56" s="234">
        <f>C56/D56-1</f>
        <v>0.34317723926178512</v>
      </c>
    </row>
    <row r="57" spans="1:14" ht="15.75" thickBot="1">
      <c r="A57" s="213" t="s">
        <v>421</v>
      </c>
      <c r="C57" s="253">
        <v>-10547821</v>
      </c>
      <c r="D57" s="253">
        <v>-7995164</v>
      </c>
      <c r="E57" s="253">
        <v>-8534355</v>
      </c>
      <c r="G57" s="236">
        <f>E57/E56</f>
        <v>-0.89773145523747289</v>
      </c>
      <c r="H57" s="236">
        <f>D57/D56</f>
        <v>-0.916636619105342</v>
      </c>
      <c r="I57" s="236">
        <f>C57/C56</f>
        <v>-0.90032488383836484</v>
      </c>
      <c r="K57" s="594">
        <f>H57-G57</f>
        <v>-1.8905163867869113E-2</v>
      </c>
      <c r="L57" s="235">
        <f>D57/E57-1</f>
        <v>-6.3178881122240682E-2</v>
      </c>
      <c r="M57" s="593">
        <f>I57-H57</f>
        <v>1.6311735266977156E-2</v>
      </c>
      <c r="N57" s="234">
        <f>C57/D57-1</f>
        <v>0.31927512681415915</v>
      </c>
    </row>
    <row r="58" spans="1:14">
      <c r="A58" s="217" t="s">
        <v>420</v>
      </c>
      <c r="C58" s="278">
        <f>SUM(C56:C57)</f>
        <v>1167751</v>
      </c>
      <c r="D58" s="278">
        <f>SUM(D56:D57)</f>
        <v>727119</v>
      </c>
      <c r="E58" s="278">
        <f>SUM(E56:E57)</f>
        <v>972224</v>
      </c>
      <c r="G58" s="236">
        <f>E58/E56</f>
        <v>0.10226854476252709</v>
      </c>
      <c r="H58" s="236">
        <f>D58/D56</f>
        <v>8.3363380894657974E-2</v>
      </c>
      <c r="I58" s="236">
        <f>C58/C56</f>
        <v>9.967511616163513E-2</v>
      </c>
      <c r="K58" s="594">
        <f>H58-G58</f>
        <v>-1.8905163867869113E-2</v>
      </c>
      <c r="L58" s="235">
        <f>D58/E58-1</f>
        <v>-0.25210753900335725</v>
      </c>
      <c r="M58" s="593">
        <f>I58-H58</f>
        <v>1.6311735266977156E-2</v>
      </c>
      <c r="N58" s="234">
        <f>C58/D58-1</f>
        <v>0.60599709263545587</v>
      </c>
    </row>
    <row r="59" spans="1:14">
      <c r="A59" s="213" t="s">
        <v>57</v>
      </c>
      <c r="C59" s="216"/>
      <c r="D59" s="216"/>
      <c r="E59" s="216"/>
      <c r="G59" s="236"/>
      <c r="H59" s="236"/>
      <c r="I59" s="236"/>
      <c r="K59" s="216"/>
      <c r="L59" s="235"/>
      <c r="M59" s="216"/>
      <c r="N59" s="234"/>
    </row>
    <row r="60" spans="1:14">
      <c r="A60" s="213" t="s">
        <v>419</v>
      </c>
      <c r="C60" s="273">
        <v>-685213</v>
      </c>
      <c r="D60" s="273">
        <v>-757940</v>
      </c>
      <c r="E60" s="273">
        <v>-938232</v>
      </c>
      <c r="G60" s="236">
        <f>E60/E56</f>
        <v>-9.8692915716579011E-2</v>
      </c>
      <c r="H60" s="236">
        <f>D60/D56</f>
        <v>-8.689697410643521E-2</v>
      </c>
      <c r="I60" s="236">
        <f>C60/C56</f>
        <v>-5.8487370484343403E-2</v>
      </c>
      <c r="K60" s="594">
        <f t="shared" ref="K60:K70" si="10">H60-G60</f>
        <v>1.1795941610143801E-2</v>
      </c>
      <c r="L60" s="235">
        <f t="shared" ref="L60:L70" si="11">D60/E60-1</f>
        <v>-0.19216142702444594</v>
      </c>
      <c r="M60" s="593">
        <f t="shared" ref="M60:M70" si="12">I60-H60</f>
        <v>2.8409603622091807E-2</v>
      </c>
      <c r="N60" s="234">
        <f t="shared" ref="N60:N70" si="13">C60/D60-1</f>
        <v>-9.5953505554529417E-2</v>
      </c>
    </row>
    <row r="61" spans="1:14" ht="15.75" thickBot="1">
      <c r="A61" s="213" t="s">
        <v>418</v>
      </c>
      <c r="C61" s="253">
        <v>-130192</v>
      </c>
      <c r="D61" s="253">
        <v>-118419</v>
      </c>
      <c r="E61" s="253">
        <v>-121858</v>
      </c>
      <c r="G61" s="236">
        <f>SUM(E61/E56)</f>
        <v>-1.281828089789187E-2</v>
      </c>
      <c r="H61" s="236">
        <f>D61/D56</f>
        <v>-1.3576606033076432E-2</v>
      </c>
      <c r="I61" s="236">
        <f>C61/C56</f>
        <v>-1.111273098744133E-2</v>
      </c>
      <c r="K61" s="594">
        <f t="shared" si="10"/>
        <v>-7.5832513518456213E-4</v>
      </c>
      <c r="L61" s="235">
        <f t="shared" si="11"/>
        <v>-2.8221372417075563E-2</v>
      </c>
      <c r="M61" s="593">
        <f t="shared" si="12"/>
        <v>2.4638750456351024E-3</v>
      </c>
      <c r="N61" s="234">
        <f t="shared" si="13"/>
        <v>9.9418167692684412E-2</v>
      </c>
    </row>
    <row r="62" spans="1:14">
      <c r="A62" s="213"/>
      <c r="C62" s="278">
        <f>SUM(C58:C61)</f>
        <v>352346</v>
      </c>
      <c r="D62" s="278">
        <f>SUM(D58:D61)</f>
        <v>-149240</v>
      </c>
      <c r="E62" s="278">
        <f>SUM(E58:E61)</f>
        <v>-87866</v>
      </c>
      <c r="G62" s="236">
        <f>E62/E56</f>
        <v>-9.2426518519437961E-3</v>
      </c>
      <c r="H62" s="236">
        <f>D62/D56</f>
        <v>-1.7110199244853668E-2</v>
      </c>
      <c r="I62" s="236">
        <f>C62/C56</f>
        <v>3.0075014689850396E-2</v>
      </c>
      <c r="K62" s="594">
        <f t="shared" si="10"/>
        <v>-7.8675473929098721E-3</v>
      </c>
      <c r="L62" s="235">
        <f t="shared" si="11"/>
        <v>0.69849543623244492</v>
      </c>
      <c r="M62" s="593">
        <f t="shared" si="12"/>
        <v>4.7185213934704068E-2</v>
      </c>
      <c r="N62" s="234">
        <f t="shared" si="13"/>
        <v>-3.3609354060573571</v>
      </c>
    </row>
    <row r="63" spans="1:14" ht="15.75" thickBot="1">
      <c r="A63" s="213" t="s">
        <v>281</v>
      </c>
      <c r="C63" s="595">
        <v>38623</v>
      </c>
      <c r="D63" s="595">
        <v>166560</v>
      </c>
      <c r="E63" s="287">
        <v>18519</v>
      </c>
      <c r="G63" s="236">
        <f>E63/E56</f>
        <v>1.9480193663777474E-3</v>
      </c>
      <c r="H63" s="236">
        <f>D63/D56</f>
        <v>1.9095917892139019E-2</v>
      </c>
      <c r="I63" s="236">
        <f>C63/C56</f>
        <v>3.2967233695461048E-3</v>
      </c>
      <c r="K63" s="594">
        <f t="shared" si="10"/>
        <v>1.7147898525761273E-2</v>
      </c>
      <c r="L63" s="235">
        <f t="shared" si="11"/>
        <v>7.9940061558399478</v>
      </c>
      <c r="M63" s="593">
        <f t="shared" si="12"/>
        <v>-1.5799194522592916E-2</v>
      </c>
      <c r="N63" s="234">
        <f t="shared" si="13"/>
        <v>-0.76811359269932755</v>
      </c>
    </row>
    <row r="64" spans="1:14">
      <c r="A64" s="213"/>
      <c r="C64" s="278">
        <f>SUM(C62:C63)</f>
        <v>390969</v>
      </c>
      <c r="D64" s="278">
        <f>SUM(D62:D63)</f>
        <v>17320</v>
      </c>
      <c r="E64" s="278">
        <f>SUM(E62:E63)</f>
        <v>-69347</v>
      </c>
      <c r="G64" s="236">
        <f>E64/E56</f>
        <v>-7.2946324855660489E-3</v>
      </c>
      <c r="H64" s="236">
        <f>D64/D56</f>
        <v>1.9857186472853495E-3</v>
      </c>
      <c r="I64" s="236">
        <f>C64/C56</f>
        <v>3.33717380593965E-2</v>
      </c>
      <c r="K64" s="594">
        <f t="shared" si="10"/>
        <v>9.2803511328513992E-3</v>
      </c>
      <c r="L64" s="235">
        <f t="shared" si="11"/>
        <v>-1.2497584610725769</v>
      </c>
      <c r="M64" s="593">
        <f t="shared" si="12"/>
        <v>3.1386019412111152E-2</v>
      </c>
      <c r="N64" s="234">
        <f t="shared" si="13"/>
        <v>21.573267898383371</v>
      </c>
    </row>
    <row r="65" spans="1:14" ht="15.75" thickBot="1">
      <c r="A65" s="213" t="s">
        <v>417</v>
      </c>
      <c r="C65" s="253">
        <v>-33674</v>
      </c>
      <c r="D65" s="253">
        <v>-52011</v>
      </c>
      <c r="E65" s="253">
        <v>-82385</v>
      </c>
      <c r="G65" s="236">
        <f>E65/E56</f>
        <v>-8.6661037582499451E-3</v>
      </c>
      <c r="H65" s="236">
        <f>D65/D56</f>
        <v>-5.9630030348705723E-3</v>
      </c>
      <c r="I65" s="236">
        <f>C65/C56</f>
        <v>-2.8742941445795392E-3</v>
      </c>
      <c r="K65" s="594">
        <f t="shared" si="10"/>
        <v>2.7031007233793728E-3</v>
      </c>
      <c r="L65" s="235">
        <f t="shared" si="11"/>
        <v>-0.36868361959094498</v>
      </c>
      <c r="M65" s="593">
        <f t="shared" si="12"/>
        <v>3.0887088902910331E-3</v>
      </c>
      <c r="N65" s="234">
        <f t="shared" si="13"/>
        <v>-0.35256003537713176</v>
      </c>
    </row>
    <row r="66" spans="1:14">
      <c r="A66" s="213" t="s">
        <v>416</v>
      </c>
      <c r="C66" s="277">
        <f>SUM(C64,C65)</f>
        <v>357295</v>
      </c>
      <c r="D66" s="277">
        <f>SUM(D64:D65)</f>
        <v>-34691</v>
      </c>
      <c r="E66" s="278">
        <f>SUM(E64:E65)</f>
        <v>-151732</v>
      </c>
      <c r="G66" s="236">
        <f>E66/E56</f>
        <v>-1.5960736243815995E-2</v>
      </c>
      <c r="H66" s="236">
        <f>D66/D56</f>
        <v>-3.9772843875852228E-3</v>
      </c>
      <c r="I66" s="236">
        <f>C66/C56</f>
        <v>3.0497443914816964E-2</v>
      </c>
      <c r="K66" s="594">
        <f t="shared" si="10"/>
        <v>1.1983451856230773E-2</v>
      </c>
      <c r="L66" s="235">
        <f t="shared" si="11"/>
        <v>-0.77136662009332246</v>
      </c>
      <c r="M66" s="593">
        <f t="shared" si="12"/>
        <v>3.447472830240219E-2</v>
      </c>
      <c r="N66" s="234">
        <f t="shared" si="13"/>
        <v>-11.299357181978035</v>
      </c>
    </row>
    <row r="67" spans="1:14" ht="15.75" thickBot="1">
      <c r="A67" s="213" t="s">
        <v>415</v>
      </c>
      <c r="C67" s="253">
        <v>-180605</v>
      </c>
      <c r="D67" s="253">
        <v>-403128</v>
      </c>
      <c r="E67" s="271">
        <v>-259106</v>
      </c>
      <c r="G67" s="236">
        <f>E67/E56</f>
        <v>-2.7255440679554654E-2</v>
      </c>
      <c r="H67" s="236">
        <f>D67/D56</f>
        <v>-4.6218174759979698E-2</v>
      </c>
      <c r="I67" s="236">
        <f>C67/C56</f>
        <v>-1.5415807269162786E-2</v>
      </c>
      <c r="K67" s="594">
        <f t="shared" si="10"/>
        <v>-1.8962734080425044E-2</v>
      </c>
      <c r="L67" s="235">
        <f t="shared" si="11"/>
        <v>0.55584201060569804</v>
      </c>
      <c r="M67" s="593">
        <f t="shared" si="12"/>
        <v>3.0802367490816912E-2</v>
      </c>
      <c r="N67" s="234">
        <f t="shared" si="13"/>
        <v>-0.55199093092020401</v>
      </c>
    </row>
    <row r="68" spans="1:14">
      <c r="A68" s="217" t="s">
        <v>414</v>
      </c>
      <c r="C68" s="277">
        <f>SUM(C66:C67)</f>
        <v>176690</v>
      </c>
      <c r="D68" s="277">
        <f>SUM(D66:D67)</f>
        <v>-437819</v>
      </c>
      <c r="E68" s="278">
        <f>SUM(E66:E67)</f>
        <v>-410838</v>
      </c>
      <c r="G68" s="236">
        <f>E68/E56</f>
        <v>-4.3216176923370646E-2</v>
      </c>
      <c r="H68" s="236">
        <f>D68/D56</f>
        <v>-5.0195459147564923E-2</v>
      </c>
      <c r="I68" s="236">
        <f>C68/C56</f>
        <v>1.5081636645654177E-2</v>
      </c>
      <c r="K68" s="594">
        <f t="shared" si="10"/>
        <v>-6.9792822241942776E-3</v>
      </c>
      <c r="L68" s="235">
        <f t="shared" si="11"/>
        <v>6.5673087689064769E-2</v>
      </c>
      <c r="M68" s="593">
        <f t="shared" si="12"/>
        <v>6.5277095793219095E-2</v>
      </c>
      <c r="N68" s="234">
        <f t="shared" si="13"/>
        <v>-1.4035685979822712</v>
      </c>
    </row>
    <row r="69" spans="1:14" ht="15.75" thickBot="1">
      <c r="A69" s="213" t="s">
        <v>53</v>
      </c>
      <c r="C69" s="253">
        <v>-175734</v>
      </c>
      <c r="D69" s="253">
        <v>-123033</v>
      </c>
      <c r="E69" s="271">
        <v>-93673</v>
      </c>
      <c r="G69" s="236">
        <f>E69/E56</f>
        <v>-9.8534919869702874E-3</v>
      </c>
      <c r="H69" s="236">
        <f>D69/D56</f>
        <v>-1.4105595977566882E-2</v>
      </c>
      <c r="I69" s="236">
        <f>C69/C56</f>
        <v>-1.5000035849722062E-2</v>
      </c>
      <c r="K69" s="594">
        <f t="shared" si="10"/>
        <v>-4.2521039905965945E-3</v>
      </c>
      <c r="L69" s="235">
        <f t="shared" si="11"/>
        <v>0.31343076446788287</v>
      </c>
      <c r="M69" s="593">
        <f t="shared" si="12"/>
        <v>-8.9443987215518002E-4</v>
      </c>
      <c r="N69" s="234">
        <f t="shared" si="13"/>
        <v>0.42834849186803536</v>
      </c>
    </row>
    <row r="70" spans="1:14" s="145" customFormat="1" ht="15.75" thickBot="1">
      <c r="A70" s="217" t="s">
        <v>413</v>
      </c>
      <c r="C70" s="269">
        <f>SUM(C68:C69)</f>
        <v>956</v>
      </c>
      <c r="D70" s="269">
        <f>SUM(D68:D69)</f>
        <v>-560852</v>
      </c>
      <c r="E70" s="269">
        <f>SUM(E68:E69)</f>
        <v>-504511</v>
      </c>
      <c r="G70" s="229">
        <f>E70/E56</f>
        <v>-5.3069668910340935E-2</v>
      </c>
      <c r="H70" s="229">
        <f>D70/D56</f>
        <v>-6.4301055125131804E-2</v>
      </c>
      <c r="I70" s="229">
        <f>C70/C56</f>
        <v>8.1600795932114967E-5</v>
      </c>
      <c r="K70" s="592">
        <f t="shared" si="10"/>
        <v>-1.1231386214790869E-2</v>
      </c>
      <c r="L70" s="228">
        <f t="shared" si="11"/>
        <v>0.11167447290544708</v>
      </c>
      <c r="M70" s="591">
        <f t="shared" si="12"/>
        <v>6.4382655921063917E-2</v>
      </c>
      <c r="N70" s="226">
        <f t="shared" si="13"/>
        <v>-1.0017045495068218</v>
      </c>
    </row>
    <row r="71" spans="1:14" ht="15.75" thickTop="1">
      <c r="A71" s="213" t="s">
        <v>412</v>
      </c>
      <c r="C71" s="590">
        <v>-0.02</v>
      </c>
      <c r="D71" s="590">
        <v>-71.94</v>
      </c>
      <c r="E71" s="590">
        <v>-64.94</v>
      </c>
    </row>
    <row r="73" spans="1:14">
      <c r="A73" s="220" t="s">
        <v>197</v>
      </c>
    </row>
    <row r="74" spans="1:14">
      <c r="A74" s="217" t="s">
        <v>196</v>
      </c>
      <c r="C74" s="589">
        <v>2019</v>
      </c>
      <c r="D74" s="589">
        <v>2020</v>
      </c>
      <c r="E74" s="589">
        <v>2021</v>
      </c>
    </row>
    <row r="75" spans="1:14">
      <c r="A75" s="213" t="s">
        <v>195</v>
      </c>
      <c r="C75" s="588">
        <f>E58/E56</f>
        <v>0.10226854476252709</v>
      </c>
      <c r="D75" s="588">
        <f>D58/D56</f>
        <v>8.3363380894657974E-2</v>
      </c>
      <c r="E75" s="588">
        <f>C58/C56</f>
        <v>9.967511616163513E-2</v>
      </c>
    </row>
    <row r="76" spans="1:14">
      <c r="A76" s="213" t="s">
        <v>194</v>
      </c>
      <c r="C76" s="588">
        <f>E70/E56</f>
        <v>-5.3069668910340935E-2</v>
      </c>
      <c r="D76" s="588">
        <f>D70/D56</f>
        <v>-6.4301055125131804E-2</v>
      </c>
      <c r="E76" s="588">
        <f>C70/C56</f>
        <v>8.1600795932114967E-5</v>
      </c>
    </row>
    <row r="77" spans="1:14">
      <c r="A77" s="213" t="s">
        <v>26</v>
      </c>
      <c r="C77" s="588">
        <f>E68/E56</f>
        <v>-4.3216176923370646E-2</v>
      </c>
      <c r="D77" s="588">
        <f>D68/D56</f>
        <v>-5.0195459147564923E-2</v>
      </c>
      <c r="E77" s="588">
        <f>C68/C56</f>
        <v>1.5081636645654177E-2</v>
      </c>
    </row>
    <row r="78" spans="1:14">
      <c r="A78" s="213" t="s">
        <v>193</v>
      </c>
      <c r="C78" s="588">
        <f>E70/E31</f>
        <v>-0.13343780664238655</v>
      </c>
      <c r="D78" s="588">
        <f>D70/D31</f>
        <v>-0.14745003187706626</v>
      </c>
      <c r="E78" s="588">
        <f>C70/C31</f>
        <v>2.5099294489287115E-4</v>
      </c>
    </row>
    <row r="79" spans="1:14">
      <c r="A79" s="213" t="s">
        <v>18</v>
      </c>
      <c r="C79" s="276">
        <f>E70/E20</f>
        <v>-5.8965320849086782E-2</v>
      </c>
      <c r="D79" s="276">
        <f>D70/D20</f>
        <v>-6.6998594330662117E-2</v>
      </c>
      <c r="E79" s="276">
        <f>C70/C20</f>
        <v>1.24731797279516E-4</v>
      </c>
    </row>
    <row r="80" spans="1:14">
      <c r="A80" s="213" t="s">
        <v>192</v>
      </c>
      <c r="C80" s="276">
        <f>E68/E20</f>
        <v>-4.8017177994131181E-2</v>
      </c>
      <c r="D80" s="276">
        <f>D68/D20</f>
        <v>-5.2301244483849853E-2</v>
      </c>
      <c r="E80" s="276">
        <f>C68/C20</f>
        <v>2.3053202156190045E-2</v>
      </c>
    </row>
    <row r="81" spans="1:9">
      <c r="A81" s="213" t="s">
        <v>191</v>
      </c>
      <c r="C81" s="218">
        <f>E66/(E31+E38)</f>
        <v>-4.0131504124712038E-2</v>
      </c>
      <c r="D81" s="218">
        <f>D66/(D31+D38)</f>
        <v>-8.6176637389646042E-3</v>
      </c>
      <c r="E81" s="218">
        <f>C66/(C31+C38)</f>
        <v>8.9138875971235654E-2</v>
      </c>
    </row>
    <row r="82" spans="1:9">
      <c r="A82" s="213" t="s">
        <v>411</v>
      </c>
      <c r="C82" s="218">
        <f>E31/G83</f>
        <v>36.953593838575365</v>
      </c>
      <c r="D82" s="218">
        <f>D31/G83</f>
        <v>37.176486111382609</v>
      </c>
      <c r="E82" s="218">
        <f>C31/G83</f>
        <v>37.227280724045585</v>
      </c>
    </row>
    <row r="83" spans="1:9">
      <c r="A83" s="217" t="s">
        <v>189</v>
      </c>
      <c r="C83" s="216"/>
      <c r="D83" s="216"/>
      <c r="E83" s="216"/>
      <c r="G83" s="55">
        <f>C24-C25</f>
        <v>102314</v>
      </c>
    </row>
    <row r="84" spans="1:9">
      <c r="A84" s="213" t="s">
        <v>188</v>
      </c>
      <c r="C84" s="212">
        <f>C18/C48</f>
        <v>1.7350572966254931</v>
      </c>
      <c r="D84" s="212">
        <f>D18/D48</f>
        <v>1.4810182044453937</v>
      </c>
      <c r="E84" s="212">
        <f>C18/C48</f>
        <v>1.7350572966254931</v>
      </c>
    </row>
    <row r="85" spans="1:9">
      <c r="A85" s="213" t="s">
        <v>187</v>
      </c>
      <c r="C85" s="212">
        <f>G85/E48</f>
        <v>1.0102483815837391</v>
      </c>
      <c r="D85" s="212">
        <f>H85/D48</f>
        <v>1.0481423218146824</v>
      </c>
      <c r="E85" s="212">
        <f>I85/C48</f>
        <v>0.98328979480869083</v>
      </c>
      <c r="G85" s="55">
        <f>E18-E12</f>
        <v>4824131</v>
      </c>
      <c r="H85" s="55">
        <f>D18-D12</f>
        <v>4554736</v>
      </c>
      <c r="I85" s="55">
        <f>C18-C12</f>
        <v>3595054</v>
      </c>
    </row>
    <row r="86" spans="1:9">
      <c r="A86" s="217" t="s">
        <v>186</v>
      </c>
      <c r="C86" s="216"/>
      <c r="D86" s="216"/>
      <c r="E86" s="216"/>
    </row>
    <row r="87" spans="1:9">
      <c r="A87" s="213" t="s">
        <v>185</v>
      </c>
      <c r="C87" s="212">
        <f>E56/E12</f>
        <v>4.3679630845516497</v>
      </c>
      <c r="D87" s="212">
        <f>D56/D12</f>
        <v>4.6368583725484775</v>
      </c>
      <c r="E87" s="212">
        <f>C56/C12</f>
        <v>4.2624182576128566</v>
      </c>
    </row>
    <row r="88" spans="1:9">
      <c r="A88" s="213" t="s">
        <v>184</v>
      </c>
      <c r="C88" s="212">
        <f>E13/(E56/365)</f>
        <v>136.90912787870377</v>
      </c>
      <c r="D88" s="212">
        <f>D13/(D56/365)</f>
        <v>132.02687071721934</v>
      </c>
      <c r="E88" s="212">
        <f>C13/(C56/365)</f>
        <v>72.715292091585454</v>
      </c>
    </row>
    <row r="89" spans="1:9">
      <c r="A89" s="213" t="s">
        <v>410</v>
      </c>
      <c r="C89" s="212">
        <f>E56/E20</f>
        <v>1.1110926836326473</v>
      </c>
      <c r="D89" s="212">
        <f>D56/D20</f>
        <v>1.0419517098169047</v>
      </c>
      <c r="E89" s="212">
        <f>C56/C20</f>
        <v>1.5285610373614789</v>
      </c>
    </row>
    <row r="90" spans="1:9">
      <c r="A90" s="213" t="s">
        <v>183</v>
      </c>
      <c r="C90" s="219">
        <f>E56/E9</f>
        <v>6.1115944143969232</v>
      </c>
      <c r="D90" s="219">
        <f>D56/D9</f>
        <v>6.305535273561131</v>
      </c>
      <c r="E90" s="219">
        <f>C56/C9</f>
        <v>8.869943375955943</v>
      </c>
    </row>
    <row r="91" spans="1:9">
      <c r="A91" s="217" t="s">
        <v>181</v>
      </c>
      <c r="C91" s="216"/>
      <c r="D91" s="216"/>
      <c r="E91" s="216"/>
    </row>
    <row r="92" spans="1:9">
      <c r="A92" s="213" t="s">
        <v>32</v>
      </c>
      <c r="C92" s="216">
        <f>E49/E50</f>
        <v>0.55810633932919851</v>
      </c>
      <c r="D92" s="216">
        <f>D49/D50</f>
        <v>0.54561831233430347</v>
      </c>
      <c r="E92" s="216">
        <f>C49/C50</f>
        <v>0.50304660024307046</v>
      </c>
    </row>
    <row r="93" spans="1:9">
      <c r="A93" s="213" t="s">
        <v>180</v>
      </c>
      <c r="C93" s="216">
        <f>C66/C67</f>
        <v>-1.978322859278536</v>
      </c>
      <c r="D93" s="216">
        <f>D66/D67</f>
        <v>8.6054553392470881E-2</v>
      </c>
      <c r="E93" s="216">
        <f>E66/E67</f>
        <v>0.58559817217663812</v>
      </c>
    </row>
    <row r="94" spans="1:9">
      <c r="A94" s="217" t="s">
        <v>179</v>
      </c>
      <c r="C94" s="216"/>
      <c r="D94" s="216"/>
      <c r="E94" s="216"/>
    </row>
    <row r="95" spans="1:9">
      <c r="A95" s="213" t="s">
        <v>178</v>
      </c>
      <c r="C95" s="218">
        <f>274/E71</f>
        <v>-4.2192793347705573</v>
      </c>
      <c r="D95" s="218">
        <f>300/D71</f>
        <v>-4.1701417848206841</v>
      </c>
      <c r="E95" s="274">
        <f>400/C71</f>
        <v>-20000</v>
      </c>
      <c r="G95" s="55">
        <f>E24-E25</f>
        <v>102314</v>
      </c>
    </row>
    <row r="96" spans="1:9">
      <c r="A96" s="213" t="s">
        <v>177</v>
      </c>
      <c r="C96" s="212">
        <f>274/C82</f>
        <v>7.4147050811056712</v>
      </c>
      <c r="D96" s="212">
        <f>300/D82</f>
        <v>8.0696168836717117</v>
      </c>
      <c r="E96" s="212">
        <f>400/E85</f>
        <v>406.79767258016147</v>
      </c>
    </row>
    <row r="98" spans="1:11">
      <c r="A98" s="6" t="s">
        <v>176</v>
      </c>
      <c r="D98" s="1001" t="s">
        <v>175</v>
      </c>
      <c r="E98" s="1001"/>
      <c r="F98" s="1001"/>
      <c r="G98" s="1001"/>
      <c r="H98" s="1001"/>
      <c r="I98" s="1001"/>
      <c r="J98" s="587"/>
      <c r="K98" s="587"/>
    </row>
    <row r="113" spans="1:9">
      <c r="A113" s="6" t="s">
        <v>174</v>
      </c>
      <c r="D113" s="1001" t="s">
        <v>173</v>
      </c>
      <c r="E113" s="1001"/>
      <c r="F113" s="1001"/>
      <c r="G113" s="1001"/>
      <c r="H113" s="1001"/>
      <c r="I113" s="1001"/>
    </row>
    <row r="133" spans="1:1">
      <c r="A133" s="6" t="s">
        <v>172</v>
      </c>
    </row>
  </sheetData>
  <mergeCells count="13">
    <mergeCell ref="K54:L54"/>
    <mergeCell ref="M54:N54"/>
    <mergeCell ref="D98:I98"/>
    <mergeCell ref="A1:N2"/>
    <mergeCell ref="D113:I113"/>
    <mergeCell ref="K3:L3"/>
    <mergeCell ref="M3:N3"/>
    <mergeCell ref="G3:I3"/>
    <mergeCell ref="G54:I54"/>
    <mergeCell ref="K52:M52"/>
    <mergeCell ref="C4:E4"/>
    <mergeCell ref="C55:E55"/>
    <mergeCell ref="K53:N53"/>
  </mergeCells>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21"/>
  <sheetViews>
    <sheetView zoomScale="68" zoomScaleNormal="68" workbookViewId="0">
      <selection activeCell="X1" sqref="X1"/>
    </sheetView>
  </sheetViews>
  <sheetFormatPr defaultColWidth="9.140625" defaultRowHeight="15"/>
  <cols>
    <col min="6" max="6" width="15.140625" customWidth="1"/>
    <col min="8" max="8" width="12.42578125" bestFit="1" customWidth="1"/>
    <col min="9" max="9" width="13.7109375" bestFit="1" customWidth="1"/>
    <col min="10" max="10" width="13.28515625" bestFit="1" customWidth="1"/>
    <col min="12" max="12" width="14.42578125" customWidth="1"/>
    <col min="14" max="14" width="13.42578125" customWidth="1"/>
    <col min="15" max="15" width="10.140625" customWidth="1"/>
    <col min="16" max="16" width="9.5703125" customWidth="1"/>
    <col min="17" max="19" width="10.28515625" bestFit="1" customWidth="1"/>
  </cols>
  <sheetData>
    <row r="1" spans="1:19" ht="15" customHeight="1">
      <c r="A1" s="966" t="s">
        <v>331</v>
      </c>
      <c r="B1" s="966"/>
      <c r="C1" s="966"/>
      <c r="D1" s="966"/>
      <c r="E1" s="966"/>
      <c r="F1" s="966"/>
      <c r="G1" s="966"/>
      <c r="H1" s="966"/>
      <c r="I1" s="966"/>
      <c r="J1" s="966"/>
      <c r="K1" s="966"/>
      <c r="L1" s="966"/>
      <c r="M1" s="966"/>
      <c r="N1" s="966"/>
      <c r="O1" s="966"/>
      <c r="P1" s="966"/>
      <c r="Q1" s="966"/>
      <c r="R1" s="966"/>
      <c r="S1" s="966"/>
    </row>
    <row r="2" spans="1:19" ht="15" customHeight="1">
      <c r="A2" s="966"/>
      <c r="B2" s="966"/>
      <c r="C2" s="966"/>
      <c r="D2" s="966"/>
      <c r="E2" s="966"/>
      <c r="F2" s="966"/>
      <c r="G2" s="966"/>
      <c r="H2" s="966"/>
      <c r="I2" s="966"/>
      <c r="J2" s="966"/>
      <c r="K2" s="966"/>
      <c r="L2" s="966"/>
      <c r="M2" s="966"/>
      <c r="N2" s="966"/>
      <c r="O2" s="966"/>
      <c r="P2" s="966"/>
      <c r="Q2" s="966"/>
      <c r="R2" s="966"/>
      <c r="S2" s="966"/>
    </row>
    <row r="3" spans="1:19" ht="15.75" thickBot="1">
      <c r="A3" s="1015" t="s">
        <v>105</v>
      </c>
      <c r="B3" s="1015"/>
      <c r="C3" s="1015"/>
      <c r="D3" s="1015"/>
      <c r="E3" s="1015"/>
      <c r="F3" s="1015"/>
      <c r="H3" s="367"/>
      <c r="I3" s="366"/>
      <c r="J3" s="366"/>
      <c r="L3" s="365"/>
      <c r="M3" s="364" t="s">
        <v>330</v>
      </c>
      <c r="N3" s="364"/>
      <c r="O3" s="364"/>
      <c r="Q3" s="1035" t="s">
        <v>251</v>
      </c>
      <c r="R3" s="1035"/>
      <c r="S3" s="1035"/>
    </row>
    <row r="4" spans="1:19" ht="16.5" thickTop="1" thickBot="1">
      <c r="A4" s="1007" t="s">
        <v>104</v>
      </c>
      <c r="B4" s="1007"/>
      <c r="C4" s="1007"/>
      <c r="D4" s="1007"/>
      <c r="E4" s="1007"/>
      <c r="F4" s="1007"/>
      <c r="H4" s="363">
        <v>2019</v>
      </c>
      <c r="I4" s="363">
        <v>2020</v>
      </c>
      <c r="J4" s="363">
        <v>2021</v>
      </c>
      <c r="L4" s="1037" t="s">
        <v>207</v>
      </c>
      <c r="M4" s="1038"/>
      <c r="N4" s="1036" t="s">
        <v>68</v>
      </c>
      <c r="O4" s="1036"/>
      <c r="Q4" s="363">
        <v>2019</v>
      </c>
      <c r="R4" s="363">
        <v>2020</v>
      </c>
      <c r="S4" s="363">
        <v>2021</v>
      </c>
    </row>
    <row r="5" spans="1:19" ht="15.75" thickTop="1">
      <c r="A5" s="1007" t="s">
        <v>329</v>
      </c>
      <c r="B5" s="1007"/>
      <c r="C5" s="1007"/>
      <c r="D5" s="1007"/>
      <c r="E5" s="1007"/>
      <c r="F5" s="1007"/>
      <c r="H5" s="319"/>
      <c r="I5" s="319"/>
      <c r="J5" s="319"/>
      <c r="L5" s="294" t="s">
        <v>287</v>
      </c>
      <c r="M5" s="362" t="s">
        <v>64</v>
      </c>
      <c r="N5" s="360" t="s">
        <v>287</v>
      </c>
      <c r="O5" s="361" t="s">
        <v>64</v>
      </c>
      <c r="Q5" s="295"/>
      <c r="R5" s="360"/>
      <c r="S5" s="295"/>
    </row>
    <row r="6" spans="1:19">
      <c r="A6" s="1003" t="s">
        <v>328</v>
      </c>
      <c r="B6" s="1003"/>
      <c r="C6" s="1003"/>
      <c r="D6" s="1003"/>
      <c r="E6" s="1003"/>
      <c r="F6" s="1003"/>
      <c r="H6" s="321">
        <v>5127169</v>
      </c>
      <c r="I6" s="321">
        <v>5043865</v>
      </c>
      <c r="J6" s="321">
        <v>5197325</v>
      </c>
      <c r="L6" s="342">
        <f t="shared" ref="L6:L12" si="0">I6-H6</f>
        <v>-83304</v>
      </c>
      <c r="M6" s="307">
        <f>I6/H6-1</f>
        <v>-1.6247562738813559E-2</v>
      </c>
      <c r="N6" s="321">
        <f t="shared" ref="N6:N11" si="1">J6-I6</f>
        <v>153460</v>
      </c>
      <c r="O6" s="306">
        <f t="shared" ref="O6:O11" si="2">J6/I6-1</f>
        <v>3.042508076643613E-2</v>
      </c>
      <c r="P6" s="305"/>
      <c r="Q6" s="292">
        <f>H6/H25*100</f>
        <v>41.099379786152397</v>
      </c>
      <c r="R6" s="343">
        <f>I6/I25*100</f>
        <v>42.488016230789221</v>
      </c>
      <c r="S6" s="292">
        <f>J6/J25*100</f>
        <v>37.062853085034639</v>
      </c>
    </row>
    <row r="7" spans="1:19">
      <c r="A7" s="1008" t="s">
        <v>327</v>
      </c>
      <c r="B7" s="1009"/>
      <c r="C7" s="1009"/>
      <c r="D7" s="1009"/>
      <c r="E7" s="1009"/>
      <c r="F7" s="1010"/>
      <c r="H7" s="321"/>
      <c r="I7" s="321">
        <v>43555</v>
      </c>
      <c r="J7" s="321">
        <v>4838</v>
      </c>
      <c r="L7" s="342">
        <f t="shared" si="0"/>
        <v>43555</v>
      </c>
      <c r="M7" s="307"/>
      <c r="N7" s="321">
        <f t="shared" si="1"/>
        <v>-38717</v>
      </c>
      <c r="O7" s="306">
        <f t="shared" si="2"/>
        <v>-0.88892205257720125</v>
      </c>
      <c r="P7" s="305"/>
      <c r="Q7" s="292"/>
      <c r="R7" s="343">
        <f>I7/I25*100</f>
        <v>0.36689434529513071</v>
      </c>
      <c r="S7" s="292">
        <f>J7/J25*100</f>
        <v>3.4500456143380986E-2</v>
      </c>
    </row>
    <row r="8" spans="1:19">
      <c r="A8" s="1008" t="s">
        <v>100</v>
      </c>
      <c r="B8" s="1009"/>
      <c r="C8" s="1009"/>
      <c r="D8" s="1009"/>
      <c r="E8" s="1009"/>
      <c r="F8" s="1010"/>
      <c r="H8" s="321">
        <v>26562</v>
      </c>
      <c r="I8" s="321">
        <v>2655</v>
      </c>
      <c r="J8" s="321">
        <v>2698</v>
      </c>
      <c r="L8" s="342">
        <f t="shared" si="0"/>
        <v>-23907</v>
      </c>
      <c r="M8" s="307">
        <f>I8/H8-1</f>
        <v>-0.90004517732098488</v>
      </c>
      <c r="N8" s="321">
        <f t="shared" si="1"/>
        <v>43</v>
      </c>
      <c r="O8" s="306">
        <f t="shared" si="2"/>
        <v>1.6195856873822967E-2</v>
      </c>
      <c r="P8" s="305"/>
      <c r="Q8" s="292">
        <f>H8/H25*100</f>
        <v>0.21292095616114465</v>
      </c>
      <c r="R8" s="343">
        <f>I8/I25*100</f>
        <v>2.2364929095593435E-2</v>
      </c>
      <c r="S8" s="292">
        <f>J8/J25*100</f>
        <v>1.9239816179173606E-2</v>
      </c>
    </row>
    <row r="9" spans="1:19">
      <c r="A9" s="1003" t="s">
        <v>326</v>
      </c>
      <c r="B9" s="1003"/>
      <c r="C9" s="1003"/>
      <c r="D9" s="1003"/>
      <c r="E9" s="1003"/>
      <c r="F9" s="1003"/>
      <c r="H9" s="321">
        <v>16091</v>
      </c>
      <c r="I9" s="321">
        <v>13240</v>
      </c>
      <c r="J9" s="321">
        <v>19408</v>
      </c>
      <c r="L9" s="342">
        <f t="shared" si="0"/>
        <v>-2851</v>
      </c>
      <c r="M9" s="307">
        <f>I9/H9-1</f>
        <v>-0.17717978994468953</v>
      </c>
      <c r="N9" s="321">
        <f t="shared" si="1"/>
        <v>6168</v>
      </c>
      <c r="O9" s="306">
        <f t="shared" si="2"/>
        <v>0.46586102719033229</v>
      </c>
      <c r="P9" s="305"/>
      <c r="Q9" s="292">
        <f>H9/H25*100</f>
        <v>0.1289854342891717</v>
      </c>
      <c r="R9" s="292">
        <f>I9/I25*100</f>
        <v>0.11152981590420229</v>
      </c>
      <c r="S9" s="292">
        <f>J9/J25*100</f>
        <v>0.13840116842305461</v>
      </c>
    </row>
    <row r="10" spans="1:19">
      <c r="A10" s="1003" t="s">
        <v>325</v>
      </c>
      <c r="B10" s="1003"/>
      <c r="C10" s="1003"/>
      <c r="D10" s="1003"/>
      <c r="E10" s="1003"/>
      <c r="F10" s="1003"/>
      <c r="H10" s="321">
        <v>6860</v>
      </c>
      <c r="I10" s="321">
        <v>5445</v>
      </c>
      <c r="J10" s="321">
        <v>9039</v>
      </c>
      <c r="L10" s="342">
        <f t="shared" si="0"/>
        <v>-1415</v>
      </c>
      <c r="M10" s="307">
        <f>I10/H10-1</f>
        <v>-0.20626822157434399</v>
      </c>
      <c r="N10" s="321">
        <f t="shared" si="1"/>
        <v>3594</v>
      </c>
      <c r="O10" s="306">
        <f t="shared" si="2"/>
        <v>0.66005509641873283</v>
      </c>
      <c r="P10" s="305"/>
      <c r="Q10" s="292">
        <f>H10/H25*100</f>
        <v>5.4989750744125161E-2</v>
      </c>
      <c r="R10" s="292">
        <f>I10/I25*100</f>
        <v>4.5867057975708572E-2</v>
      </c>
      <c r="S10" s="292">
        <f>J10/J25*100</f>
        <v>6.4458375998350706E-2</v>
      </c>
    </row>
    <row r="11" spans="1:19">
      <c r="A11" s="1003" t="s">
        <v>324</v>
      </c>
      <c r="B11" s="1003"/>
      <c r="C11" s="1003"/>
      <c r="D11" s="1003"/>
      <c r="E11" s="1003"/>
      <c r="F11" s="1003"/>
      <c r="H11" s="321">
        <v>19950</v>
      </c>
      <c r="I11" s="321">
        <v>15851</v>
      </c>
      <c r="J11" s="321">
        <v>22028</v>
      </c>
      <c r="L11" s="342">
        <f t="shared" si="0"/>
        <v>-4099</v>
      </c>
      <c r="M11" s="307">
        <f>I11/H11-1</f>
        <v>-0.20546365914786968</v>
      </c>
      <c r="N11" s="321">
        <f t="shared" si="1"/>
        <v>6177</v>
      </c>
      <c r="O11" s="306">
        <f t="shared" si="2"/>
        <v>0.38969150211343129</v>
      </c>
      <c r="P11" s="305"/>
      <c r="Q11" s="292">
        <f>H11/H25*100</f>
        <v>0.15991917308240478</v>
      </c>
      <c r="R11" s="292">
        <f>I11/I25*100</f>
        <v>0.13352410210706273</v>
      </c>
      <c r="S11" s="292">
        <f>J11/J25*100</f>
        <v>0.15708475566895336</v>
      </c>
    </row>
    <row r="12" spans="1:19">
      <c r="A12" s="1003"/>
      <c r="B12" s="1003"/>
      <c r="C12" s="1003"/>
      <c r="D12" s="1003"/>
      <c r="E12" s="1003"/>
      <c r="F12" s="1003"/>
      <c r="H12" s="321">
        <f>SUM(H6:H11)</f>
        <v>5196632</v>
      </c>
      <c r="I12" s="321">
        <f>SUM(I6:I11)</f>
        <v>5124611</v>
      </c>
      <c r="J12" s="321">
        <f>SUM(J6:J11)</f>
        <v>5255336</v>
      </c>
      <c r="L12" s="342">
        <f t="shared" si="0"/>
        <v>-72021</v>
      </c>
      <c r="M12" s="307">
        <f>I12/H12-1</f>
        <v>-1.3859168784705167E-2</v>
      </c>
      <c r="N12" s="321">
        <f>SUM(N6:N11)</f>
        <v>130725</v>
      </c>
      <c r="O12" s="306"/>
      <c r="P12" s="305"/>
      <c r="Q12" s="292">
        <f>H12/H25*100</f>
        <v>41.656195100429237</v>
      </c>
      <c r="R12" s="293">
        <f>SUM(R6:R11)</f>
        <v>43.168196481166916</v>
      </c>
      <c r="S12" s="292">
        <f>SUM(S6:S11)</f>
        <v>37.476537657447551</v>
      </c>
    </row>
    <row r="13" spans="1:19">
      <c r="A13" s="1003"/>
      <c r="B13" s="1003"/>
      <c r="C13" s="1003"/>
      <c r="D13" s="1003"/>
      <c r="E13" s="1003"/>
      <c r="F13" s="1003"/>
      <c r="H13" s="321"/>
      <c r="I13" s="321"/>
      <c r="J13" s="321"/>
      <c r="L13" s="294"/>
      <c r="M13" s="307"/>
      <c r="N13" s="321"/>
      <c r="O13" s="306"/>
      <c r="P13" s="305"/>
      <c r="Q13" s="292"/>
      <c r="R13" s="343"/>
      <c r="S13" s="292"/>
    </row>
    <row r="14" spans="1:19">
      <c r="A14" s="1007" t="s">
        <v>323</v>
      </c>
      <c r="B14" s="1007"/>
      <c r="C14" s="1007"/>
      <c r="D14" s="1007"/>
      <c r="E14" s="1007"/>
      <c r="F14" s="1007"/>
      <c r="H14" s="321"/>
      <c r="I14" s="321"/>
      <c r="J14" s="321"/>
      <c r="L14" s="294"/>
      <c r="M14" s="307"/>
      <c r="N14" s="321"/>
      <c r="O14" s="306"/>
      <c r="P14" s="305"/>
      <c r="Q14" s="292"/>
      <c r="R14" s="335"/>
      <c r="S14" s="292"/>
    </row>
    <row r="15" spans="1:19">
      <c r="A15" s="1003" t="s">
        <v>322</v>
      </c>
      <c r="B15" s="1003"/>
      <c r="C15" s="1003"/>
      <c r="D15" s="1003"/>
      <c r="E15" s="1003"/>
      <c r="F15" s="1003"/>
      <c r="H15" s="321">
        <v>659566</v>
      </c>
      <c r="I15" s="321">
        <v>629508</v>
      </c>
      <c r="J15" s="321">
        <v>636040</v>
      </c>
      <c r="L15" s="342">
        <f t="shared" ref="L15:L23" si="3">I15-H15</f>
        <v>-30058</v>
      </c>
      <c r="M15" s="307">
        <f t="shared" ref="M15:M23" si="4">I15/H15-1</f>
        <v>-4.5572391542317181E-2</v>
      </c>
      <c r="N15" s="321">
        <f t="shared" ref="N15:N22" si="5">J15-I15</f>
        <v>6532</v>
      </c>
      <c r="O15" s="306">
        <f t="shared" ref="O15:O23" si="6">J15/I15-1</f>
        <v>1.0376357409278336E-2</v>
      </c>
      <c r="P15" s="305"/>
      <c r="Q15" s="292">
        <f>H15/H25*100</f>
        <v>5.2870801660786659</v>
      </c>
      <c r="R15" s="292">
        <f>I15/I25*100</f>
        <v>5.30278786633101</v>
      </c>
      <c r="S15" s="292">
        <f>J15/J25*100</f>
        <v>4.5356903938478794</v>
      </c>
    </row>
    <row r="16" spans="1:19">
      <c r="A16" s="1003" t="s">
        <v>321</v>
      </c>
      <c r="B16" s="1003"/>
      <c r="C16" s="1003"/>
      <c r="D16" s="1003"/>
      <c r="E16" s="1003"/>
      <c r="F16" s="1003"/>
      <c r="H16" s="321">
        <v>3721748</v>
      </c>
      <c r="I16" s="321">
        <v>3318231</v>
      </c>
      <c r="J16" s="321">
        <v>4841207</v>
      </c>
      <c r="L16" s="342">
        <f t="shared" si="3"/>
        <v>-403517</v>
      </c>
      <c r="M16" s="307">
        <f t="shared" si="4"/>
        <v>-0.1084213654444095</v>
      </c>
      <c r="N16" s="321">
        <f t="shared" si="5"/>
        <v>1522976</v>
      </c>
      <c r="O16" s="306">
        <f t="shared" si="6"/>
        <v>0.45897226564395299</v>
      </c>
      <c r="P16" s="305"/>
      <c r="Q16" s="292">
        <f>H16/H25*100</f>
        <v>29.833526946420747</v>
      </c>
      <c r="R16" s="335">
        <f>I16/I25*100</f>
        <v>27.951789468097964</v>
      </c>
      <c r="S16" s="292">
        <f>J16/J25*100</f>
        <v>34.523325709906786</v>
      </c>
    </row>
    <row r="17" spans="1:20">
      <c r="A17" s="1003" t="s">
        <v>320</v>
      </c>
      <c r="B17" s="1003"/>
      <c r="C17" s="1003"/>
      <c r="D17" s="1003"/>
      <c r="E17" s="1003"/>
      <c r="F17" s="1003"/>
      <c r="H17" s="321">
        <v>1237309</v>
      </c>
      <c r="I17" s="321">
        <v>1157946</v>
      </c>
      <c r="J17" s="321">
        <v>1717939</v>
      </c>
      <c r="L17" s="342">
        <f t="shared" si="3"/>
        <v>-79363</v>
      </c>
      <c r="M17" s="307">
        <f t="shared" si="4"/>
        <v>-6.4141617009170759E-2</v>
      </c>
      <c r="N17" s="321">
        <f t="shared" si="5"/>
        <v>559993</v>
      </c>
      <c r="O17" s="306">
        <f t="shared" si="6"/>
        <v>0.48360890749654994</v>
      </c>
      <c r="P17" s="305"/>
      <c r="Q17" s="292">
        <f>H17/H25*100</f>
        <v>9.9182672745572518</v>
      </c>
      <c r="R17" s="343">
        <f>I17/I25*100</f>
        <v>9.7541921606501081</v>
      </c>
      <c r="S17" s="292">
        <f>J17/J25*100</f>
        <v>12.250863812836666</v>
      </c>
    </row>
    <row r="18" spans="1:20">
      <c r="A18" s="1003" t="s">
        <v>319</v>
      </c>
      <c r="B18" s="1003"/>
      <c r="C18" s="1003"/>
      <c r="D18" s="1003"/>
      <c r="E18" s="1003"/>
      <c r="F18" s="1003"/>
      <c r="H18" s="321">
        <v>174359</v>
      </c>
      <c r="I18" s="321">
        <v>59428</v>
      </c>
      <c r="J18" s="321">
        <v>74668</v>
      </c>
      <c r="L18" s="342">
        <f t="shared" si="3"/>
        <v>-114931</v>
      </c>
      <c r="M18" s="307">
        <f t="shared" si="4"/>
        <v>-0.65916299129956013</v>
      </c>
      <c r="N18" s="321">
        <f t="shared" si="5"/>
        <v>15240</v>
      </c>
      <c r="O18" s="306">
        <f t="shared" si="6"/>
        <v>0.25644477350743755</v>
      </c>
      <c r="P18" s="305"/>
      <c r="Q18" s="292">
        <f>H18/H25*100</f>
        <v>1.3976615087456148</v>
      </c>
      <c r="R18" s="343">
        <f>I18/I25*100</f>
        <v>0.50060376884855995</v>
      </c>
      <c r="S18" s="292">
        <f>J18/J25*100</f>
        <v>0.53246797422777414</v>
      </c>
    </row>
    <row r="19" spans="1:20">
      <c r="A19" s="1003" t="s">
        <v>318</v>
      </c>
      <c r="B19" s="1003"/>
      <c r="C19" s="1003"/>
      <c r="D19" s="1003"/>
      <c r="E19" s="1003"/>
      <c r="F19" s="1003"/>
      <c r="H19" s="321">
        <v>67228</v>
      </c>
      <c r="I19" s="321">
        <v>67095</v>
      </c>
      <c r="J19" s="321">
        <v>88887</v>
      </c>
      <c r="L19" s="342">
        <f t="shared" si="3"/>
        <v>-133</v>
      </c>
      <c r="M19" s="307">
        <f t="shared" si="4"/>
        <v>-1.9783423573510595E-3</v>
      </c>
      <c r="N19" s="321">
        <f t="shared" si="5"/>
        <v>21792</v>
      </c>
      <c r="O19" s="306">
        <f t="shared" si="6"/>
        <v>0.32479320366644315</v>
      </c>
      <c r="P19" s="305"/>
      <c r="Q19" s="292">
        <f>H19/H25*100</f>
        <v>0.53889955729242656</v>
      </c>
      <c r="R19" s="343">
        <f>I19/I25*100</f>
        <v>0.56518829290728489</v>
      </c>
      <c r="S19" s="292">
        <f>J19/J25*100</f>
        <v>0.63386565630771097</v>
      </c>
    </row>
    <row r="20" spans="1:20">
      <c r="A20" s="1003" t="s">
        <v>317</v>
      </c>
      <c r="B20" s="1003"/>
      <c r="C20" s="1003"/>
      <c r="D20" s="1003"/>
      <c r="E20" s="1003"/>
      <c r="F20" s="1003"/>
      <c r="H20" s="321">
        <v>202594</v>
      </c>
      <c r="I20" s="321">
        <v>183785</v>
      </c>
      <c r="J20" s="321">
        <v>185637</v>
      </c>
      <c r="L20" s="342">
        <f t="shared" si="3"/>
        <v>-18809</v>
      </c>
      <c r="M20" s="307">
        <f t="shared" si="4"/>
        <v>-9.2840854122037131E-2</v>
      </c>
      <c r="N20" s="321">
        <f t="shared" si="5"/>
        <v>1852</v>
      </c>
      <c r="O20" s="306">
        <f t="shared" si="6"/>
        <v>1.0076992137552088E-2</v>
      </c>
      <c r="P20" s="305"/>
      <c r="Q20" s="292">
        <f>H20/H25*100</f>
        <v>1.6239932306494596</v>
      </c>
      <c r="R20" s="343">
        <f>I20/I25*100</f>
        <v>1.5481500918394122</v>
      </c>
      <c r="S20" s="292">
        <f>J20/J25*100</f>
        <v>1.3238034677736288</v>
      </c>
    </row>
    <row r="21" spans="1:20">
      <c r="A21" s="1003" t="s">
        <v>316</v>
      </c>
      <c r="B21" s="1003"/>
      <c r="C21" s="1003"/>
      <c r="D21" s="1003"/>
      <c r="E21" s="1003"/>
      <c r="F21" s="1003"/>
      <c r="H21" s="321">
        <v>1059685</v>
      </c>
      <c r="I21" s="321">
        <v>1147912</v>
      </c>
      <c r="J21" s="347">
        <v>1148891</v>
      </c>
      <c r="L21" s="342">
        <f t="shared" si="3"/>
        <v>88227</v>
      </c>
      <c r="M21" s="307">
        <f t="shared" si="4"/>
        <v>8.325776056092149E-2</v>
      </c>
      <c r="N21" s="321">
        <f t="shared" si="5"/>
        <v>979</v>
      </c>
      <c r="O21" s="306">
        <f t="shared" si="6"/>
        <v>8.528528319244888E-4</v>
      </c>
      <c r="P21" s="305"/>
      <c r="Q21" s="292">
        <f>H21/H25*100</f>
        <v>8.4944335302169485</v>
      </c>
      <c r="R21" s="293">
        <f>I21/I25*100</f>
        <v>9.6696687337027694</v>
      </c>
      <c r="S21" s="292">
        <f>J21/J25*100</f>
        <v>8.1929027612701795</v>
      </c>
    </row>
    <row r="22" spans="1:20">
      <c r="A22" s="1003" t="s">
        <v>315</v>
      </c>
      <c r="B22" s="1003"/>
      <c r="C22" s="1003"/>
      <c r="D22" s="1003"/>
      <c r="E22" s="1003"/>
      <c r="F22" s="1003"/>
      <c r="H22" s="321">
        <v>155931</v>
      </c>
      <c r="I22" s="321">
        <v>182749</v>
      </c>
      <c r="J22" s="320">
        <v>74398</v>
      </c>
      <c r="K22" s="344"/>
      <c r="L22" s="342">
        <f t="shared" si="3"/>
        <v>26818</v>
      </c>
      <c r="M22" s="359">
        <f t="shared" si="4"/>
        <v>0.17198632728578667</v>
      </c>
      <c r="N22" s="321">
        <f t="shared" si="5"/>
        <v>-108351</v>
      </c>
      <c r="O22" s="358">
        <f t="shared" si="6"/>
        <v>-0.59289517316100226</v>
      </c>
      <c r="P22" s="354"/>
      <c r="Q22" s="292">
        <f>H22/H25*100</f>
        <v>1.2499426856096472</v>
      </c>
      <c r="R22" s="335">
        <f>I22/I25*100</f>
        <v>1.5394231364559716</v>
      </c>
      <c r="S22" s="357">
        <f>J22/J25*100</f>
        <v>0.53054256638182273</v>
      </c>
      <c r="T22" s="344"/>
    </row>
    <row r="23" spans="1:20">
      <c r="A23" s="1003"/>
      <c r="B23" s="1003"/>
      <c r="C23" s="1003"/>
      <c r="D23" s="1003"/>
      <c r="E23" s="1003"/>
      <c r="F23" s="1003"/>
      <c r="H23" s="321">
        <f>SUM(H15:H22)</f>
        <v>7278420</v>
      </c>
      <c r="I23" s="321">
        <f>SUM(I15:I22)</f>
        <v>6746654</v>
      </c>
      <c r="J23" s="320">
        <f>SUM(J15:J22)</f>
        <v>8767667</v>
      </c>
      <c r="L23" s="318">
        <f t="shared" si="3"/>
        <v>-531766</v>
      </c>
      <c r="M23" s="356">
        <f t="shared" si="4"/>
        <v>-7.3060636786555277E-2</v>
      </c>
      <c r="N23" s="318">
        <f>SUM(N15:N22)</f>
        <v>2021013</v>
      </c>
      <c r="O23" s="355">
        <f t="shared" si="6"/>
        <v>0.29955782525678654</v>
      </c>
      <c r="P23" s="354"/>
      <c r="Q23" s="292">
        <f>H23/H25*100</f>
        <v>58.343804899570763</v>
      </c>
      <c r="R23" s="292">
        <f>SUM(R15:R22)</f>
        <v>56.831803518833084</v>
      </c>
      <c r="S23" s="353">
        <f>SUM(S15:S22)</f>
        <v>62.523462342552449</v>
      </c>
      <c r="T23" s="344"/>
    </row>
    <row r="24" spans="1:20" ht="15.75" thickBot="1">
      <c r="A24" s="1003"/>
      <c r="B24" s="1003"/>
      <c r="C24" s="1003"/>
      <c r="D24" s="1003"/>
      <c r="E24" s="1003"/>
      <c r="F24" s="1003"/>
      <c r="H24" s="321"/>
      <c r="I24" s="321"/>
      <c r="J24" s="320"/>
      <c r="L24" s="352"/>
      <c r="M24" s="339"/>
      <c r="N24" s="341"/>
      <c r="O24" s="337"/>
      <c r="P24" s="305"/>
      <c r="Q24" s="292"/>
      <c r="R24" s="292"/>
      <c r="S24" s="292"/>
    </row>
    <row r="25" spans="1:20" ht="15.75" thickBot="1">
      <c r="A25" s="1007" t="s">
        <v>314</v>
      </c>
      <c r="B25" s="1007"/>
      <c r="C25" s="1007"/>
      <c r="D25" s="1007"/>
      <c r="E25" s="1007"/>
      <c r="F25" s="1007"/>
      <c r="H25" s="321">
        <f>H23+H12</f>
        <v>12475052</v>
      </c>
      <c r="I25" s="321">
        <v>11871265</v>
      </c>
      <c r="J25" s="320">
        <v>14023003</v>
      </c>
      <c r="L25" s="351">
        <f>I25-H25</f>
        <v>-603787</v>
      </c>
      <c r="M25" s="350">
        <f>I25/H25-1</f>
        <v>-4.8399557773386448E-2</v>
      </c>
      <c r="N25" s="349">
        <f>J25-I25</f>
        <v>2151738</v>
      </c>
      <c r="O25" s="348">
        <f>J25/I25-1</f>
        <v>0.18125599925534464</v>
      </c>
      <c r="P25" s="305"/>
      <c r="Q25" s="292">
        <v>100</v>
      </c>
      <c r="R25" s="292">
        <f>R12+R23</f>
        <v>100</v>
      </c>
      <c r="S25" s="292">
        <f>S23+S12</f>
        <v>100</v>
      </c>
    </row>
    <row r="26" spans="1:20">
      <c r="A26" s="1003"/>
      <c r="B26" s="1003"/>
      <c r="C26" s="1003"/>
      <c r="D26" s="1003"/>
      <c r="E26" s="1003"/>
      <c r="F26" s="1003"/>
      <c r="H26" s="321"/>
      <c r="I26" s="321"/>
      <c r="J26" s="320"/>
      <c r="L26" s="294"/>
      <c r="M26" s="307"/>
      <c r="N26" s="321"/>
      <c r="O26" s="296"/>
      <c r="P26" s="305"/>
      <c r="Q26" s="292"/>
      <c r="R26" s="343"/>
      <c r="S26" s="292"/>
    </row>
    <row r="27" spans="1:20">
      <c r="A27" s="1007" t="s">
        <v>87</v>
      </c>
      <c r="B27" s="1007"/>
      <c r="C27" s="1007"/>
      <c r="D27" s="1007"/>
      <c r="E27" s="1007"/>
      <c r="F27" s="1007"/>
      <c r="H27" s="321"/>
      <c r="I27" s="321"/>
      <c r="J27" s="347"/>
      <c r="L27" s="294"/>
      <c r="M27" s="307"/>
      <c r="N27" s="321"/>
      <c r="O27" s="306"/>
      <c r="P27" s="305"/>
      <c r="Q27" s="292"/>
      <c r="R27" s="292"/>
      <c r="S27" s="292"/>
    </row>
    <row r="28" spans="1:20">
      <c r="A28" s="1007" t="s">
        <v>313</v>
      </c>
      <c r="B28" s="1007"/>
      <c r="C28" s="1007"/>
      <c r="D28" s="1007"/>
      <c r="E28" s="1007"/>
      <c r="F28" s="1007"/>
      <c r="H28" s="321"/>
      <c r="I28" s="346"/>
      <c r="J28" s="345"/>
      <c r="L28" s="294"/>
      <c r="M28" s="307"/>
      <c r="N28" s="321"/>
      <c r="O28" s="306"/>
      <c r="P28" s="305"/>
      <c r="Q28" s="292"/>
      <c r="R28" s="335"/>
      <c r="S28" s="292"/>
    </row>
    <row r="29" spans="1:20">
      <c r="A29" s="1003" t="s">
        <v>312</v>
      </c>
      <c r="B29" s="1003"/>
      <c r="C29" s="1003"/>
      <c r="D29" s="1003"/>
      <c r="E29" s="1003"/>
      <c r="F29" s="1003"/>
      <c r="H29" s="1030">
        <v>1250000</v>
      </c>
      <c r="I29" s="1030">
        <v>1250000</v>
      </c>
      <c r="J29" s="1030">
        <v>1250000</v>
      </c>
      <c r="K29" s="344"/>
      <c r="L29" s="294"/>
      <c r="M29" s="307"/>
      <c r="N29" s="321"/>
      <c r="O29" s="306"/>
      <c r="P29" s="305"/>
      <c r="Q29" s="292"/>
      <c r="R29" s="335"/>
      <c r="S29" s="292"/>
    </row>
    <row r="30" spans="1:20">
      <c r="A30" s="1003" t="s">
        <v>311</v>
      </c>
      <c r="B30" s="1003"/>
      <c r="C30" s="1003"/>
      <c r="D30" s="1003"/>
      <c r="E30" s="1003"/>
      <c r="F30" s="1003"/>
      <c r="H30" s="1031"/>
      <c r="I30" s="1031"/>
      <c r="J30" s="1031"/>
      <c r="L30" s="294"/>
      <c r="M30" s="307"/>
      <c r="N30" s="321"/>
      <c r="O30" s="306"/>
      <c r="P30" s="305"/>
      <c r="Q30" s="292"/>
      <c r="R30" s="335"/>
      <c r="S30" s="292"/>
    </row>
    <row r="31" spans="1:20">
      <c r="A31" s="1003" t="s">
        <v>310</v>
      </c>
      <c r="B31" s="1003"/>
      <c r="C31" s="1003"/>
      <c r="D31" s="1003"/>
      <c r="E31" s="1003"/>
      <c r="F31" s="1003"/>
      <c r="H31" s="321">
        <v>1016112</v>
      </c>
      <c r="I31" s="321">
        <v>1219334</v>
      </c>
      <c r="J31" s="320">
        <v>1219334</v>
      </c>
      <c r="L31" s="342">
        <f>I31-H31</f>
        <v>203222</v>
      </c>
      <c r="M31" s="307">
        <f>I31/H31-1</f>
        <v>0.19999960634260794</v>
      </c>
      <c r="N31" s="321">
        <f>J31-I31</f>
        <v>0</v>
      </c>
      <c r="O31" s="306">
        <f>J31/I31-1</f>
        <v>0</v>
      </c>
      <c r="P31" s="305"/>
      <c r="Q31" s="292">
        <f>H31/H60*100</f>
        <v>8.1451524210079445</v>
      </c>
      <c r="R31" s="335">
        <f>I31/I60*100</f>
        <v>10.271306385629501</v>
      </c>
      <c r="S31" s="292">
        <f>J31/J60*100</f>
        <v>8.6952416682788982</v>
      </c>
    </row>
    <row r="32" spans="1:20">
      <c r="A32" s="1003" t="s">
        <v>309</v>
      </c>
      <c r="B32" s="1003"/>
      <c r="C32" s="1003"/>
      <c r="D32" s="1003"/>
      <c r="E32" s="1003"/>
      <c r="F32" s="1003"/>
      <c r="H32" s="321">
        <v>1000000</v>
      </c>
      <c r="I32" s="321">
        <v>1000000</v>
      </c>
      <c r="J32" s="320">
        <v>1000000</v>
      </c>
      <c r="L32" s="342">
        <f>I32-H32</f>
        <v>0</v>
      </c>
      <c r="M32" s="307">
        <f>I32/H32-1</f>
        <v>0</v>
      </c>
      <c r="N32" s="321">
        <f>J32-I32</f>
        <v>0</v>
      </c>
      <c r="O32" s="306">
        <f>J32/I32-1</f>
        <v>0</v>
      </c>
      <c r="P32" s="305"/>
      <c r="Q32" s="292">
        <f>H32/H60*100</f>
        <v>8.0159986507471075</v>
      </c>
      <c r="R32" s="335">
        <f>I32/I60*100</f>
        <v>8.4237021075681486</v>
      </c>
      <c r="S32" s="292">
        <f>J32/J60*100</f>
        <v>7.1311401701903661</v>
      </c>
    </row>
    <row r="33" spans="1:19">
      <c r="A33" s="1033" t="s">
        <v>308</v>
      </c>
      <c r="B33" s="1033"/>
      <c r="C33" s="1033"/>
      <c r="D33" s="1033"/>
      <c r="E33" s="1033"/>
      <c r="F33" s="1033"/>
      <c r="H33" s="321">
        <v>1324670</v>
      </c>
      <c r="I33" s="321">
        <v>734957</v>
      </c>
      <c r="J33" s="320">
        <v>1296281</v>
      </c>
      <c r="L33" s="342">
        <f>I33-H33</f>
        <v>-589713</v>
      </c>
      <c r="M33" s="307">
        <f>I33/H33-1</f>
        <v>-0.44517728943812418</v>
      </c>
      <c r="N33" s="321">
        <f>J33-I33</f>
        <v>561324</v>
      </c>
      <c r="O33" s="306">
        <f>J33/I33-1</f>
        <v>0.76375080446883281</v>
      </c>
      <c r="P33" s="305"/>
      <c r="Q33" s="292">
        <f>H33/H60*100</f>
        <v>10.618552932685169</v>
      </c>
      <c r="R33" s="335">
        <f>I33/I60*100</f>
        <v>6.191058829871964</v>
      </c>
      <c r="S33" s="292">
        <f>J33/J60*100</f>
        <v>9.2439615109545361</v>
      </c>
    </row>
    <row r="34" spans="1:19">
      <c r="A34" s="1033"/>
      <c r="B34" s="1033"/>
      <c r="C34" s="1033"/>
      <c r="D34" s="1033"/>
      <c r="E34" s="1033"/>
      <c r="F34" s="1033"/>
      <c r="H34" s="321"/>
      <c r="I34" s="321"/>
      <c r="J34" s="320"/>
      <c r="L34" s="294"/>
      <c r="M34" s="307"/>
      <c r="N34" s="321"/>
      <c r="O34" s="306"/>
      <c r="P34" s="305"/>
      <c r="Q34" s="292"/>
      <c r="R34" s="335"/>
      <c r="S34" s="292"/>
    </row>
    <row r="35" spans="1:19">
      <c r="A35" s="1034" t="s">
        <v>307</v>
      </c>
      <c r="B35" s="1034"/>
      <c r="C35" s="1034"/>
      <c r="D35" s="1034"/>
      <c r="E35" s="1034"/>
      <c r="F35" s="1034"/>
      <c r="H35" s="321">
        <f>SUM(H31:H34)</f>
        <v>3340782</v>
      </c>
      <c r="I35" s="321">
        <v>2954291</v>
      </c>
      <c r="J35" s="320">
        <v>3515615</v>
      </c>
      <c r="L35" s="342">
        <f>I35-H35</f>
        <v>-386491</v>
      </c>
      <c r="M35" s="307">
        <f>I35/H35-1</f>
        <v>-0.11568878184808229</v>
      </c>
      <c r="N35" s="321">
        <f>J35-I35</f>
        <v>561324</v>
      </c>
      <c r="O35" s="306">
        <f>J35/I35-1</f>
        <v>0.19000294825391273</v>
      </c>
      <c r="P35" s="305"/>
      <c r="Q35" s="292">
        <f>SUM(Q31:Q34)</f>
        <v>26.779704004440219</v>
      </c>
      <c r="R35" s="335">
        <f>SUM(R30:R34)</f>
        <v>24.886067323069611</v>
      </c>
      <c r="S35" s="292">
        <f>SUM(S31:S34)</f>
        <v>25.070343349423801</v>
      </c>
    </row>
    <row r="36" spans="1:19">
      <c r="A36" s="1034" t="s">
        <v>155</v>
      </c>
      <c r="B36" s="1034"/>
      <c r="C36" s="1034"/>
      <c r="D36" s="1034"/>
      <c r="E36" s="1034"/>
      <c r="F36" s="1034"/>
      <c r="H36" s="321"/>
      <c r="I36" s="321"/>
      <c r="J36" s="320"/>
      <c r="L36" s="294"/>
      <c r="M36" s="307"/>
      <c r="N36" s="321"/>
      <c r="O36" s="306"/>
      <c r="P36" s="305"/>
      <c r="Q36" s="292"/>
      <c r="R36" s="343"/>
      <c r="S36" s="292"/>
    </row>
    <row r="37" spans="1:19">
      <c r="A37" s="1034" t="s">
        <v>306</v>
      </c>
      <c r="B37" s="1034"/>
      <c r="C37" s="1034"/>
      <c r="D37" s="1034"/>
      <c r="E37" s="1034"/>
      <c r="F37" s="1034"/>
      <c r="H37" s="321"/>
      <c r="I37" s="321"/>
      <c r="J37" s="320"/>
      <c r="L37" s="294"/>
      <c r="M37" s="307"/>
      <c r="N37" s="321"/>
      <c r="O37" s="306"/>
      <c r="P37" s="305"/>
      <c r="Q37" s="292"/>
      <c r="R37" s="343"/>
      <c r="S37" s="292"/>
    </row>
    <row r="38" spans="1:19">
      <c r="A38" s="1033" t="s">
        <v>305</v>
      </c>
      <c r="B38" s="1033"/>
      <c r="C38" s="1033"/>
      <c r="D38" s="1033"/>
      <c r="E38" s="1033"/>
      <c r="F38" s="1033"/>
      <c r="H38" s="321">
        <v>1020748</v>
      </c>
      <c r="I38" s="321">
        <v>1096280</v>
      </c>
      <c r="J38" s="320">
        <v>989453</v>
      </c>
      <c r="L38" s="342">
        <f>I38-H38</f>
        <v>75532</v>
      </c>
      <c r="M38" s="307">
        <f>I38/H38-1</f>
        <v>7.3996716133658769E-2</v>
      </c>
      <c r="N38" s="321">
        <f>J38-I38</f>
        <v>-106827</v>
      </c>
      <c r="O38" s="306">
        <f>J38/I38-1</f>
        <v>-9.7444995803991685E-2</v>
      </c>
      <c r="P38" s="305"/>
      <c r="Q38" s="292">
        <f>H38/H60*100</f>
        <v>8.1823145907528083</v>
      </c>
      <c r="R38" s="343">
        <f>I38/I60*100</f>
        <v>9.2347361464848099</v>
      </c>
      <c r="S38" s="292">
        <f>J38/J60*100</f>
        <v>7.0559280348153672</v>
      </c>
    </row>
    <row r="39" spans="1:19">
      <c r="A39" s="1033" t="s">
        <v>304</v>
      </c>
      <c r="B39" s="1033"/>
      <c r="C39" s="1033"/>
      <c r="D39" s="1033"/>
      <c r="E39" s="1033"/>
      <c r="F39" s="1033"/>
      <c r="H39" s="321"/>
      <c r="I39" s="321">
        <v>39493</v>
      </c>
      <c r="J39" s="320">
        <v>3262</v>
      </c>
      <c r="L39" s="342">
        <f>I39-H39</f>
        <v>39493</v>
      </c>
      <c r="M39" s="307"/>
      <c r="N39" s="321">
        <f>J39-I39</f>
        <v>-36231</v>
      </c>
      <c r="O39" s="306">
        <f>J39/I39-1</f>
        <v>-0.91740308409085158</v>
      </c>
      <c r="P39" s="305"/>
      <c r="Q39" s="292"/>
      <c r="R39" s="343">
        <f>I39/I60*100</f>
        <v>0.3326772673341889</v>
      </c>
      <c r="S39" s="292">
        <f>J39/J60*100</f>
        <v>2.326177923516097E-2</v>
      </c>
    </row>
    <row r="40" spans="1:19">
      <c r="A40" s="1033" t="s">
        <v>303</v>
      </c>
      <c r="B40" s="1033"/>
      <c r="C40" s="1033"/>
      <c r="D40" s="1033"/>
      <c r="E40" s="1033"/>
      <c r="F40" s="1033"/>
      <c r="H40" s="321">
        <v>336229</v>
      </c>
      <c r="I40" s="321">
        <v>318917</v>
      </c>
      <c r="J40" s="320">
        <v>382630</v>
      </c>
      <c r="L40" s="342">
        <f>I40-H40</f>
        <v>-17312</v>
      </c>
      <c r="M40" s="307">
        <f>I40/H40-1</f>
        <v>-5.1488717510982052E-2</v>
      </c>
      <c r="N40" s="321">
        <f>J40-I40</f>
        <v>63713</v>
      </c>
      <c r="O40" s="306">
        <f>J40/I40-1</f>
        <v>0.19977925290906406</v>
      </c>
      <c r="P40" s="305"/>
      <c r="Q40" s="292">
        <f>H40/H60*100</f>
        <v>2.6952112103420491</v>
      </c>
      <c r="R40" s="343">
        <f>I40/I60*100</f>
        <v>2.6864618050393112</v>
      </c>
      <c r="S40" s="292">
        <f>J40/J60*100</f>
        <v>2.7285881633199391</v>
      </c>
    </row>
    <row r="41" spans="1:19">
      <c r="A41" s="1003" t="s">
        <v>302</v>
      </c>
      <c r="B41" s="1003"/>
      <c r="C41" s="1003"/>
      <c r="D41" s="1003"/>
      <c r="E41" s="1003"/>
      <c r="F41" s="1003"/>
      <c r="H41" s="321"/>
      <c r="I41" s="321"/>
      <c r="J41" s="320"/>
      <c r="L41" s="294"/>
      <c r="M41" s="307"/>
      <c r="N41" s="321"/>
      <c r="O41" s="306"/>
      <c r="P41" s="305"/>
      <c r="Q41" s="292"/>
      <c r="R41" s="293"/>
      <c r="S41" s="292"/>
    </row>
    <row r="42" spans="1:19">
      <c r="A42" s="1016" t="s">
        <v>301</v>
      </c>
      <c r="B42" s="1016"/>
      <c r="C42" s="1016"/>
      <c r="D42" s="1016"/>
      <c r="E42" s="1016"/>
      <c r="F42" s="1016"/>
      <c r="H42" s="321">
        <v>299403</v>
      </c>
      <c r="I42" s="321">
        <v>54090</v>
      </c>
      <c r="J42" s="320">
        <v>62268</v>
      </c>
      <c r="L42" s="342">
        <f>I42-H42</f>
        <v>-245313</v>
      </c>
      <c r="M42" s="307">
        <f>I42/H42-1</f>
        <v>-0.81934048757026479</v>
      </c>
      <c r="N42" s="321">
        <f>J42-I42</f>
        <v>8178</v>
      </c>
      <c r="O42" s="306">
        <f>J42/I42-1</f>
        <v>0.1511924570160843</v>
      </c>
      <c r="P42" s="305"/>
      <c r="Q42" s="292">
        <f>H42/H60*100</f>
        <v>2.400014044029636</v>
      </c>
      <c r="R42" s="293">
        <f>I42/I60*100</f>
        <v>0.45563804699836113</v>
      </c>
      <c r="S42" s="292">
        <f>J42/J60*100</f>
        <v>0.44404183611741366</v>
      </c>
    </row>
    <row r="43" spans="1:19">
      <c r="A43" s="1003" t="s">
        <v>300</v>
      </c>
      <c r="B43" s="1003"/>
      <c r="C43" s="1003"/>
      <c r="D43" s="1003"/>
      <c r="E43" s="1003"/>
      <c r="F43" s="1003"/>
      <c r="H43" s="321"/>
      <c r="I43" s="321"/>
      <c r="J43" s="320">
        <v>186641</v>
      </c>
      <c r="L43" s="294"/>
      <c r="M43" s="307"/>
      <c r="N43" s="321">
        <f>J43-I43</f>
        <v>186641</v>
      </c>
      <c r="O43" s="306"/>
      <c r="P43" s="305"/>
      <c r="Q43" s="292"/>
      <c r="R43" s="293"/>
      <c r="S43" s="292">
        <f>J43/J60*100</f>
        <v>1.3309631325044999</v>
      </c>
    </row>
    <row r="44" spans="1:19">
      <c r="A44" s="1003"/>
      <c r="B44" s="1003"/>
      <c r="C44" s="1003"/>
      <c r="D44" s="1003"/>
      <c r="E44" s="1003"/>
      <c r="F44" s="1003"/>
      <c r="H44" s="321"/>
      <c r="I44" s="321"/>
      <c r="J44" s="320"/>
      <c r="L44" s="294"/>
      <c r="M44" s="307"/>
      <c r="N44" s="321"/>
      <c r="O44" s="306"/>
      <c r="P44" s="305"/>
      <c r="Q44" s="292"/>
      <c r="R44" s="293"/>
      <c r="S44" s="292"/>
    </row>
    <row r="45" spans="1:19">
      <c r="A45" s="1003" t="s">
        <v>299</v>
      </c>
      <c r="B45" s="1003"/>
      <c r="C45" s="1003"/>
      <c r="D45" s="1003"/>
      <c r="E45" s="1003"/>
      <c r="F45" s="1003"/>
      <c r="H45" s="321">
        <v>9351</v>
      </c>
      <c r="I45" s="321">
        <v>9861</v>
      </c>
      <c r="J45" s="320">
        <v>9960</v>
      </c>
      <c r="L45" s="342">
        <f>I45-H45</f>
        <v>510</v>
      </c>
      <c r="M45" s="307">
        <f>I45/H45-1</f>
        <v>5.4539621430863106E-2</v>
      </c>
      <c r="N45" s="321">
        <f>J45-I45</f>
        <v>99</v>
      </c>
      <c r="O45" s="306">
        <f>J45/I45-1</f>
        <v>1.003954974140564E-2</v>
      </c>
      <c r="P45" s="297"/>
      <c r="Q45" s="292">
        <f>H45/H60*100</f>
        <v>7.4957603383136201E-2</v>
      </c>
      <c r="R45" s="293">
        <f>I45/I60*100</f>
        <v>8.3066126482729513E-2</v>
      </c>
      <c r="S45" s="292">
        <f>J45/J60*100</f>
        <v>7.1026156095096035E-2</v>
      </c>
    </row>
    <row r="46" spans="1:19">
      <c r="A46" s="1003"/>
      <c r="B46" s="1003"/>
      <c r="C46" s="1003"/>
      <c r="D46" s="1003"/>
      <c r="E46" s="1003"/>
      <c r="F46" s="1003"/>
      <c r="H46" s="321">
        <f>SUM(H38:H45)</f>
        <v>1665731</v>
      </c>
      <c r="I46" s="321">
        <v>1518641</v>
      </c>
      <c r="J46" s="320">
        <f>SUM(J38:J45)</f>
        <v>1634214</v>
      </c>
      <c r="L46" s="342">
        <f>I46-H46</f>
        <v>-147090</v>
      </c>
      <c r="M46" s="307">
        <f>I46/H46-1</f>
        <v>-8.8303573626233756E-2</v>
      </c>
      <c r="N46" s="321">
        <f>J46-I46</f>
        <v>115573</v>
      </c>
      <c r="O46" s="306">
        <f>J46/I46-1</f>
        <v>7.6102910431102622E-2</v>
      </c>
      <c r="P46" s="305"/>
      <c r="Q46" s="292">
        <f>SUM(Q38:Q45)</f>
        <v>13.352497448507631</v>
      </c>
      <c r="R46" s="293">
        <f>SUM(R38:R45)</f>
        <v>12.7925793923394</v>
      </c>
      <c r="S46" s="292">
        <f>SUM(S38:S45)</f>
        <v>11.653809102087477</v>
      </c>
    </row>
    <row r="47" spans="1:19">
      <c r="A47" s="1007" t="s">
        <v>298</v>
      </c>
      <c r="B47" s="1007"/>
      <c r="C47" s="1007"/>
      <c r="D47" s="1007"/>
      <c r="E47" s="1007"/>
      <c r="F47" s="1007"/>
      <c r="H47" s="321"/>
      <c r="I47" s="321"/>
      <c r="J47" s="320"/>
      <c r="L47" s="294"/>
      <c r="M47" s="307"/>
      <c r="N47" s="321"/>
      <c r="O47" s="306"/>
      <c r="P47" s="305"/>
      <c r="Q47" s="292"/>
      <c r="R47" s="293"/>
      <c r="S47" s="292"/>
    </row>
    <row r="48" spans="1:19">
      <c r="A48" s="1003" t="s">
        <v>297</v>
      </c>
      <c r="B48" s="1003"/>
      <c r="C48" s="1003"/>
      <c r="D48" s="1003"/>
      <c r="E48" s="1003"/>
      <c r="F48" s="1003"/>
      <c r="H48" s="321">
        <v>608223</v>
      </c>
      <c r="I48" s="321">
        <v>316262</v>
      </c>
      <c r="J48" s="320">
        <v>844077</v>
      </c>
      <c r="L48" s="342">
        <f>I48-H48</f>
        <v>-291961</v>
      </c>
      <c r="M48" s="307"/>
      <c r="N48" s="321">
        <f t="shared" ref="N48:N60" si="7">J48-I48</f>
        <v>527815</v>
      </c>
      <c r="O48" s="306">
        <f>J48/I48-1</f>
        <v>1.6689169106626784</v>
      </c>
      <c r="P48" s="305"/>
      <c r="Q48" s="292">
        <f>H48/H60*100</f>
        <v>4.8755147473533578</v>
      </c>
      <c r="R48" s="293">
        <f>I48/I60*100</f>
        <v>2.6640968759437178</v>
      </c>
      <c r="S48" s="292">
        <f>J48/J60*100</f>
        <v>6.0192314014337729</v>
      </c>
    </row>
    <row r="49" spans="1:19">
      <c r="A49" s="1003" t="s">
        <v>296</v>
      </c>
      <c r="B49" s="1003"/>
      <c r="C49" s="1003"/>
      <c r="D49" s="1003"/>
      <c r="E49" s="1003"/>
      <c r="F49" s="1003"/>
      <c r="H49" s="321"/>
      <c r="I49" s="321"/>
      <c r="J49" s="320">
        <v>100954</v>
      </c>
      <c r="L49" s="294"/>
      <c r="M49" s="307"/>
      <c r="N49" s="319">
        <f t="shared" si="7"/>
        <v>100954</v>
      </c>
      <c r="O49" s="306"/>
      <c r="P49" s="305"/>
      <c r="Q49" s="292"/>
      <c r="R49" s="293"/>
      <c r="S49" s="292">
        <f>J49/J60*100</f>
        <v>0.71991712474139813</v>
      </c>
    </row>
    <row r="50" spans="1:19">
      <c r="A50" s="1016" t="s">
        <v>295</v>
      </c>
      <c r="B50" s="1016"/>
      <c r="C50" s="1016"/>
      <c r="D50" s="1016"/>
      <c r="E50" s="1016"/>
      <c r="F50" s="1016"/>
      <c r="H50" s="321">
        <v>1350000</v>
      </c>
      <c r="I50" s="321">
        <v>1070447</v>
      </c>
      <c r="J50" s="320">
        <v>1958553</v>
      </c>
      <c r="L50" s="342">
        <f t="shared" ref="L50:L60" si="8">I50-H50</f>
        <v>-279553</v>
      </c>
      <c r="M50" s="307"/>
      <c r="N50" s="319">
        <f t="shared" si="7"/>
        <v>888106</v>
      </c>
      <c r="O50" s="306">
        <f t="shared" ref="O50:O60" si="9">J50/I50-1</f>
        <v>0.82965901160916888</v>
      </c>
      <c r="P50" s="305"/>
      <c r="Q50" s="292">
        <f>H50/H60*100</f>
        <v>10.821598178508594</v>
      </c>
      <c r="R50" s="293">
        <f>I50/I60*100</f>
        <v>9.0171266499400016</v>
      </c>
      <c r="S50" s="292">
        <f>J50/J60*100</f>
        <v>13.966715973746849</v>
      </c>
    </row>
    <row r="51" spans="1:19">
      <c r="A51" s="1003" t="s">
        <v>294</v>
      </c>
      <c r="B51" s="1003"/>
      <c r="C51" s="1003"/>
      <c r="D51" s="1003"/>
      <c r="E51" s="1003"/>
      <c r="F51" s="1003"/>
      <c r="H51" s="321"/>
      <c r="I51" s="321">
        <v>26924</v>
      </c>
      <c r="J51" s="320">
        <v>5300</v>
      </c>
      <c r="L51" s="342">
        <f t="shared" si="8"/>
        <v>26924</v>
      </c>
      <c r="M51" s="307"/>
      <c r="N51" s="319">
        <f t="shared" si="7"/>
        <v>-21624</v>
      </c>
      <c r="O51" s="306">
        <f t="shared" si="9"/>
        <v>-0.80314960629921262</v>
      </c>
      <c r="P51" s="305"/>
      <c r="Q51" s="292"/>
      <c r="R51" s="293">
        <f>I51/I60*100</f>
        <v>0.22679975554416482</v>
      </c>
      <c r="S51" s="292">
        <f>J51/J60*100</f>
        <v>3.7795042902008934E-2</v>
      </c>
    </row>
    <row r="52" spans="1:19">
      <c r="A52" s="1003" t="s">
        <v>293</v>
      </c>
      <c r="B52" s="1003"/>
      <c r="C52" s="1003"/>
      <c r="D52" s="1003"/>
      <c r="E52" s="1003"/>
      <c r="F52" s="1003"/>
      <c r="H52" s="321">
        <v>3526185</v>
      </c>
      <c r="I52" s="321">
        <v>3950247</v>
      </c>
      <c r="J52" s="320">
        <v>3289343</v>
      </c>
      <c r="L52" s="342">
        <f t="shared" si="8"/>
        <v>424062</v>
      </c>
      <c r="M52" s="307"/>
      <c r="N52" s="319">
        <f t="shared" si="7"/>
        <v>-660904</v>
      </c>
      <c r="O52" s="306">
        <f t="shared" si="9"/>
        <v>-0.16730700637200657</v>
      </c>
      <c r="P52" s="305"/>
      <c r="Q52" s="292">
        <f>H52/H60*100</f>
        <v>28.265894202284684</v>
      </c>
      <c r="R52" s="293">
        <f>I52/I60*100</f>
        <v>33.275703979314756</v>
      </c>
      <c r="S52" s="292">
        <f>J52/J60*100</f>
        <v>23.456766000834488</v>
      </c>
    </row>
    <row r="53" spans="1:19">
      <c r="A53" s="1003" t="s">
        <v>292</v>
      </c>
      <c r="B53" s="1003"/>
      <c r="C53" s="1003"/>
      <c r="D53" s="1003"/>
      <c r="E53" s="1003"/>
      <c r="F53" s="1003"/>
      <c r="H53" s="321">
        <v>1783757</v>
      </c>
      <c r="I53" s="321">
        <v>1794516</v>
      </c>
      <c r="J53" s="320">
        <v>2467179</v>
      </c>
      <c r="L53" s="342">
        <f t="shared" si="8"/>
        <v>10759</v>
      </c>
      <c r="M53" s="307"/>
      <c r="N53" s="319">
        <f t="shared" si="7"/>
        <v>672663</v>
      </c>
      <c r="O53" s="306">
        <f t="shared" si="9"/>
        <v>0.37484369044355126</v>
      </c>
      <c r="P53" s="305"/>
      <c r="Q53" s="292">
        <f>H53/H60*100</f>
        <v>14.298593705260707</v>
      </c>
      <c r="R53" s="293">
        <f>I53/I60*100</f>
        <v>15.116468211264763</v>
      </c>
      <c r="S53" s="292">
        <f>J53/J60*100</f>
        <v>17.593799273950093</v>
      </c>
    </row>
    <row r="54" spans="1:19">
      <c r="A54" s="1003" t="s">
        <v>291</v>
      </c>
      <c r="B54" s="1003"/>
      <c r="C54" s="1003"/>
      <c r="D54" s="1003"/>
      <c r="E54" s="1003"/>
      <c r="F54" s="1003"/>
      <c r="H54" s="321">
        <v>12897</v>
      </c>
      <c r="I54" s="321">
        <v>16885</v>
      </c>
      <c r="J54" s="320">
        <v>19554</v>
      </c>
      <c r="L54" s="342">
        <f t="shared" si="8"/>
        <v>3988</v>
      </c>
      <c r="M54" s="307"/>
      <c r="N54" s="319">
        <f t="shared" si="7"/>
        <v>2669</v>
      </c>
      <c r="O54" s="306">
        <f t="shared" si="9"/>
        <v>0.15806929227124678</v>
      </c>
      <c r="P54" s="305"/>
      <c r="Q54" s="292">
        <f>H54/H60*100</f>
        <v>0.10338233459868543</v>
      </c>
      <c r="R54" s="293">
        <f>I54/I60*100</f>
        <v>0.1422342100862882</v>
      </c>
      <c r="S54" s="292">
        <f>J54/J60*100</f>
        <v>0.1394423148879024</v>
      </c>
    </row>
    <row r="55" spans="1:19">
      <c r="A55" s="1003" t="s">
        <v>290</v>
      </c>
      <c r="B55" s="1003"/>
      <c r="C55" s="1003"/>
      <c r="D55" s="1003"/>
      <c r="E55" s="1003"/>
      <c r="F55" s="1003"/>
      <c r="H55" s="321">
        <v>8641</v>
      </c>
      <c r="I55" s="321">
        <v>2902</v>
      </c>
      <c r="J55" s="320"/>
      <c r="L55" s="342">
        <f t="shared" si="8"/>
        <v>-5739</v>
      </c>
      <c r="M55" s="307"/>
      <c r="N55" s="319">
        <f t="shared" si="7"/>
        <v>-2902</v>
      </c>
      <c r="O55" s="306">
        <f t="shared" si="9"/>
        <v>-1</v>
      </c>
      <c r="P55" s="305"/>
      <c r="Q55" s="292">
        <f>H55/H60*100</f>
        <v>6.9266244341105759E-2</v>
      </c>
      <c r="R55" s="293">
        <f>I55/I60*100</f>
        <v>2.4445583516162765E-2</v>
      </c>
      <c r="S55" s="292"/>
    </row>
    <row r="56" spans="1:19">
      <c r="A56" s="1003" t="s">
        <v>216</v>
      </c>
      <c r="B56" s="1003"/>
      <c r="C56" s="1003"/>
      <c r="D56" s="1003"/>
      <c r="E56" s="1003"/>
      <c r="F56" s="1003"/>
      <c r="H56" s="321">
        <v>130836</v>
      </c>
      <c r="I56" s="321">
        <v>171450</v>
      </c>
      <c r="J56" s="320">
        <v>129176</v>
      </c>
      <c r="L56" s="342">
        <f t="shared" si="8"/>
        <v>40614</v>
      </c>
      <c r="M56" s="307"/>
      <c r="N56" s="319">
        <f t="shared" si="7"/>
        <v>-42274</v>
      </c>
      <c r="O56" s="306">
        <f t="shared" si="9"/>
        <v>-0.24656751239428409</v>
      </c>
      <c r="P56" s="305"/>
      <c r="Q56" s="292">
        <f>H56/H60*100</f>
        <v>1.0487811994691485</v>
      </c>
      <c r="R56" s="293">
        <f>I56/I60*100</f>
        <v>1.4442437263425592</v>
      </c>
      <c r="S56" s="292">
        <f>J56/J60*100</f>
        <v>0.92117216262451052</v>
      </c>
    </row>
    <row r="57" spans="1:19">
      <c r="A57" s="1008" t="s">
        <v>149</v>
      </c>
      <c r="B57" s="1009"/>
      <c r="C57" s="1009"/>
      <c r="D57" s="1009"/>
      <c r="E57" s="1009"/>
      <c r="F57" s="1010"/>
      <c r="H57" s="321">
        <v>48000</v>
      </c>
      <c r="I57" s="321">
        <v>48700</v>
      </c>
      <c r="J57" s="320">
        <v>59038</v>
      </c>
      <c r="L57" s="342">
        <f t="shared" si="8"/>
        <v>700</v>
      </c>
      <c r="M57" s="307"/>
      <c r="N57" s="319">
        <f t="shared" si="7"/>
        <v>10338</v>
      </c>
      <c r="O57" s="306">
        <f t="shared" si="9"/>
        <v>0.21227926078028747</v>
      </c>
      <c r="P57" s="305"/>
      <c r="Q57" s="292">
        <f>H57/H60*100</f>
        <v>0.38476793523586117</v>
      </c>
      <c r="R57" s="293">
        <f>I57/I60*100</f>
        <v>0.41023429263856886</v>
      </c>
      <c r="S57" s="292">
        <f>J57/J60*100</f>
        <v>0.42100825336769876</v>
      </c>
    </row>
    <row r="58" spans="1:19">
      <c r="A58" s="1003"/>
      <c r="B58" s="1003"/>
      <c r="C58" s="1003"/>
      <c r="D58" s="1003"/>
      <c r="E58" s="1003"/>
      <c r="F58" s="1003"/>
      <c r="H58" s="321">
        <f>SUM(H48:H57)</f>
        <v>7468539</v>
      </c>
      <c r="I58" s="321">
        <f>SUM(I48:I57)</f>
        <v>7398333</v>
      </c>
      <c r="J58" s="320">
        <f>SUM(J48:J57)</f>
        <v>8873174</v>
      </c>
      <c r="L58" s="342">
        <f t="shared" si="8"/>
        <v>-70206</v>
      </c>
      <c r="M58" s="307"/>
      <c r="N58" s="319">
        <f t="shared" si="7"/>
        <v>1474841</v>
      </c>
      <c r="O58" s="306">
        <f t="shared" si="9"/>
        <v>0.19934774495822238</v>
      </c>
      <c r="P58" s="305"/>
      <c r="Q58" s="292">
        <f>SUM(Q48:Q57)</f>
        <v>59.867798547052146</v>
      </c>
      <c r="R58" s="293">
        <f>SUM(R48:R57)</f>
        <v>62.321353284590977</v>
      </c>
      <c r="S58" s="292">
        <f>SUM(S48:S57)</f>
        <v>63.275847548488713</v>
      </c>
    </row>
    <row r="59" spans="1:19">
      <c r="A59" s="1007" t="s">
        <v>289</v>
      </c>
      <c r="B59" s="1007"/>
      <c r="C59" s="1007"/>
      <c r="D59" s="1007"/>
      <c r="E59" s="1007"/>
      <c r="F59" s="1007"/>
      <c r="H59" s="321">
        <f>H58+H46</f>
        <v>9134270</v>
      </c>
      <c r="I59" s="321">
        <f>I58+I46</f>
        <v>8916974</v>
      </c>
      <c r="J59" s="320">
        <f>J58+J46</f>
        <v>10507388</v>
      </c>
      <c r="L59" s="342">
        <f t="shared" si="8"/>
        <v>-217296</v>
      </c>
      <c r="M59" s="307"/>
      <c r="N59" s="319">
        <f t="shared" si="7"/>
        <v>1590414</v>
      </c>
      <c r="O59" s="306">
        <f t="shared" si="9"/>
        <v>0.17835803939767003</v>
      </c>
      <c r="P59" s="305"/>
      <c r="Q59" s="292">
        <f>Q58+Q46</f>
        <v>73.220295995559781</v>
      </c>
      <c r="R59" s="293">
        <f>R58+R46</f>
        <v>75.113932676930375</v>
      </c>
      <c r="S59" s="292">
        <f>S58+S46</f>
        <v>74.929656650576192</v>
      </c>
    </row>
    <row r="60" spans="1:19">
      <c r="A60" s="1014" t="s">
        <v>288</v>
      </c>
      <c r="B60" s="1014"/>
      <c r="C60" s="1014"/>
      <c r="D60" s="1014"/>
      <c r="E60" s="1014"/>
      <c r="F60" s="1014"/>
      <c r="H60" s="341">
        <f>H59+H35</f>
        <v>12475052</v>
      </c>
      <c r="I60" s="341">
        <f>I59+I35</f>
        <v>11871265</v>
      </c>
      <c r="J60" s="320">
        <f>J59+J35</f>
        <v>14023003</v>
      </c>
      <c r="L60" s="340">
        <f t="shared" si="8"/>
        <v>-603787</v>
      </c>
      <c r="M60" s="339"/>
      <c r="N60" s="338">
        <f t="shared" si="7"/>
        <v>2151738</v>
      </c>
      <c r="O60" s="337">
        <f t="shared" si="9"/>
        <v>0.18125599925534464</v>
      </c>
      <c r="P60" s="305"/>
      <c r="Q60" s="335">
        <f>Q59+Q35</f>
        <v>100</v>
      </c>
      <c r="R60" s="336">
        <f>R59+R35</f>
        <v>99.999999999999986</v>
      </c>
      <c r="S60" s="335">
        <f>S59+S35</f>
        <v>100</v>
      </c>
    </row>
    <row r="61" spans="1:19">
      <c r="A61" s="334"/>
      <c r="B61" s="334"/>
      <c r="C61" s="334"/>
      <c r="D61" s="334"/>
      <c r="E61" s="334"/>
      <c r="F61" s="334"/>
      <c r="G61" s="64"/>
      <c r="H61" s="333"/>
      <c r="I61" s="333"/>
      <c r="J61" s="332"/>
      <c r="K61" s="64"/>
      <c r="L61" s="64"/>
      <c r="M61" s="164"/>
      <c r="N61" s="331"/>
      <c r="O61" s="330"/>
      <c r="P61" s="329"/>
      <c r="Q61" s="329"/>
      <c r="R61" s="329"/>
      <c r="S61" s="329"/>
    </row>
    <row r="62" spans="1:19">
      <c r="A62" s="64"/>
      <c r="B62" s="64"/>
      <c r="C62" s="64"/>
      <c r="D62" s="64"/>
      <c r="E62" s="64"/>
      <c r="F62" s="64"/>
      <c r="G62" s="64"/>
      <c r="H62" s="64"/>
      <c r="I62" s="64"/>
      <c r="J62" s="64"/>
      <c r="K62" s="64"/>
      <c r="L62" s="1018" t="s">
        <v>207</v>
      </c>
      <c r="M62" s="1018"/>
      <c r="N62" s="1032" t="s">
        <v>68</v>
      </c>
      <c r="O62" s="1032"/>
      <c r="P62" s="305"/>
      <c r="Q62" s="328">
        <v>2019</v>
      </c>
      <c r="R62" s="328">
        <v>2020</v>
      </c>
      <c r="S62" s="328">
        <v>2021</v>
      </c>
    </row>
    <row r="63" spans="1:19" ht="15.75" thickBot="1">
      <c r="A63" s="1015" t="s">
        <v>67</v>
      </c>
      <c r="B63" s="1015"/>
      <c r="C63" s="1015"/>
      <c r="D63" s="1015"/>
      <c r="E63" s="1015"/>
      <c r="F63" s="1015"/>
      <c r="H63" s="327">
        <v>2019</v>
      </c>
      <c r="I63" s="327">
        <v>2020</v>
      </c>
      <c r="J63" s="326">
        <v>2021</v>
      </c>
      <c r="L63" s="304" t="s">
        <v>287</v>
      </c>
      <c r="M63" s="325" t="s">
        <v>64</v>
      </c>
      <c r="N63" s="318" t="s">
        <v>287</v>
      </c>
      <c r="O63" s="314" t="s">
        <v>64</v>
      </c>
      <c r="P63" s="305"/>
      <c r="Q63" s="292"/>
      <c r="R63" s="292"/>
      <c r="S63" s="292"/>
    </row>
    <row r="64" spans="1:19" ht="15.75" thickTop="1">
      <c r="A64" s="1003" t="s">
        <v>286</v>
      </c>
      <c r="B64" s="1003"/>
      <c r="C64" s="1003"/>
      <c r="D64" s="1003"/>
      <c r="E64" s="1003"/>
      <c r="F64" s="1003"/>
      <c r="H64" s="319">
        <v>10486282</v>
      </c>
      <c r="I64" s="319">
        <v>8793341</v>
      </c>
      <c r="J64" s="324">
        <v>13923520</v>
      </c>
      <c r="L64" s="310">
        <f>I64-H64</f>
        <v>-1692941</v>
      </c>
      <c r="M64" s="307">
        <f>I64/H64-1</f>
        <v>-0.16144339814626385</v>
      </c>
      <c r="N64" s="319">
        <f>J64-I64</f>
        <v>5130179</v>
      </c>
      <c r="O64" s="306">
        <f>J64/I64-1</f>
        <v>0.58341636017527354</v>
      </c>
      <c r="P64" s="305"/>
      <c r="Q64" s="292">
        <v>100</v>
      </c>
      <c r="R64" s="293">
        <v>100</v>
      </c>
      <c r="S64" s="292">
        <v>100</v>
      </c>
    </row>
    <row r="65" spans="1:19">
      <c r="A65" s="1003" t="s">
        <v>285</v>
      </c>
      <c r="B65" s="1003"/>
      <c r="C65" s="1003"/>
      <c r="D65" s="1003"/>
      <c r="E65" s="1003"/>
      <c r="F65" s="1003"/>
      <c r="H65" s="321">
        <v>-8896798</v>
      </c>
      <c r="I65" s="321">
        <v>-7744581</v>
      </c>
      <c r="J65" s="320">
        <v>-11819632</v>
      </c>
      <c r="L65" s="310">
        <f>I65-H65</f>
        <v>1152217</v>
      </c>
      <c r="M65" s="307">
        <f>I65/H65-1</f>
        <v>-0.12950917847072618</v>
      </c>
      <c r="N65" s="319">
        <f>J65-I65</f>
        <v>-4075051</v>
      </c>
      <c r="O65" s="306">
        <f>J65/I65-1</f>
        <v>0.52618095155825739</v>
      </c>
      <c r="P65" s="305"/>
      <c r="Q65" s="292">
        <f>H65/H64*100</f>
        <v>-84.842253908487294</v>
      </c>
      <c r="R65" s="293">
        <f>I65/I64*100</f>
        <v>-88.073247699594504</v>
      </c>
      <c r="S65" s="292">
        <f>J65/J64*100</f>
        <v>-84.889683068649305</v>
      </c>
    </row>
    <row r="66" spans="1:19">
      <c r="A66" s="1007"/>
      <c r="B66" s="1007"/>
      <c r="C66" s="1007"/>
      <c r="D66" s="1007"/>
      <c r="E66" s="1007"/>
      <c r="F66" s="1007"/>
      <c r="H66" s="321"/>
      <c r="I66" s="321"/>
      <c r="J66" s="320"/>
      <c r="L66" s="310"/>
      <c r="M66" s="307"/>
      <c r="N66" s="319"/>
      <c r="O66" s="306"/>
      <c r="P66" s="305"/>
      <c r="Q66" s="292"/>
      <c r="R66" s="293"/>
      <c r="S66" s="292"/>
    </row>
    <row r="67" spans="1:19">
      <c r="A67" s="1003" t="s">
        <v>284</v>
      </c>
      <c r="B67" s="1003"/>
      <c r="C67" s="1003"/>
      <c r="D67" s="1003"/>
      <c r="E67" s="1003"/>
      <c r="F67" s="1003"/>
      <c r="H67" s="321">
        <f>SUM(H64:H66)</f>
        <v>1589484</v>
      </c>
      <c r="I67" s="321">
        <f>SUM(I64:I66)</f>
        <v>1048760</v>
      </c>
      <c r="J67" s="320">
        <f>SUM(J64:J66)</f>
        <v>2103888</v>
      </c>
      <c r="L67" s="310">
        <f>I67-H67</f>
        <v>-540724</v>
      </c>
      <c r="M67" s="307">
        <f>I67/H67-1</f>
        <v>-0.34018838818132169</v>
      </c>
      <c r="N67" s="319">
        <f>J67-I67</f>
        <v>1055128</v>
      </c>
      <c r="O67" s="306">
        <f>J67/I67-1</f>
        <v>1.006071932567985</v>
      </c>
      <c r="P67" s="305"/>
      <c r="Q67" s="292">
        <f>SUM(Q64:Q66)</f>
        <v>15.157746091512706</v>
      </c>
      <c r="R67" s="293">
        <f>I67/I64*100</f>
        <v>11.9267523004055</v>
      </c>
      <c r="S67" s="292">
        <f>SUM(S64:S66)</f>
        <v>15.110316931350695</v>
      </c>
    </row>
    <row r="68" spans="1:19">
      <c r="A68" s="1003" t="s">
        <v>283</v>
      </c>
      <c r="B68" s="1003"/>
      <c r="C68" s="1003"/>
      <c r="D68" s="1003"/>
      <c r="E68" s="1003"/>
      <c r="F68" s="1003"/>
      <c r="H68" s="321">
        <v>-296870</v>
      </c>
      <c r="I68" s="321">
        <v>-275675</v>
      </c>
      <c r="J68" s="320">
        <v>-315207</v>
      </c>
      <c r="L68" s="310">
        <f>I68-H68</f>
        <v>21195</v>
      </c>
      <c r="M68" s="307">
        <f>I68/H68-1</f>
        <v>-7.1394886650722578E-2</v>
      </c>
      <c r="N68" s="319">
        <f>J68-I68</f>
        <v>-39532</v>
      </c>
      <c r="O68" s="306">
        <f>J68/I68-1</f>
        <v>0.14340074362927369</v>
      </c>
      <c r="P68" s="305"/>
      <c r="Q68" s="292">
        <f>H68/H64*100</f>
        <v>-2.8310320092478918</v>
      </c>
      <c r="R68" s="293">
        <f>I68/I64*100</f>
        <v>-3.1350427556488478</v>
      </c>
      <c r="S68" s="292">
        <f>J68/J64*100</f>
        <v>-2.263845636735538</v>
      </c>
    </row>
    <row r="69" spans="1:19">
      <c r="A69" s="1003" t="s">
        <v>282</v>
      </c>
      <c r="B69" s="1003"/>
      <c r="C69" s="1003"/>
      <c r="D69" s="1003"/>
      <c r="E69" s="1003"/>
      <c r="F69" s="1003"/>
      <c r="H69" s="321">
        <v>-395422</v>
      </c>
      <c r="I69" s="321">
        <v>-415593</v>
      </c>
      <c r="J69" s="320">
        <v>-597285</v>
      </c>
      <c r="K69" s="323"/>
      <c r="L69" s="310">
        <f>I69-H69</f>
        <v>-20171</v>
      </c>
      <c r="M69" s="307">
        <f>I69/H69-1</f>
        <v>5.1011324610163333E-2</v>
      </c>
      <c r="N69" s="319">
        <f>J69-I69</f>
        <v>-181692</v>
      </c>
      <c r="O69" s="306">
        <f>J69/I69-1</f>
        <v>0.43718734434891826</v>
      </c>
      <c r="P69" s="322"/>
      <c r="Q69" s="292">
        <f>H69/H64*100</f>
        <v>-3.7708503357052581</v>
      </c>
      <c r="R69" s="293">
        <f>I69/I64*100</f>
        <v>-4.7262240825188062</v>
      </c>
      <c r="S69" s="292">
        <f>J69/J64*100</f>
        <v>-4.2897557514191815</v>
      </c>
    </row>
    <row r="70" spans="1:19">
      <c r="A70" s="1003" t="s">
        <v>281</v>
      </c>
      <c r="B70" s="1003"/>
      <c r="C70" s="1003"/>
      <c r="D70" s="1003"/>
      <c r="E70" s="1003"/>
      <c r="F70" s="1003"/>
      <c r="H70" s="321">
        <v>69939</v>
      </c>
      <c r="I70" s="321">
        <v>68106</v>
      </c>
      <c r="J70" s="320">
        <v>181597</v>
      </c>
      <c r="L70" s="310">
        <f>I70-H70</f>
        <v>-1833</v>
      </c>
      <c r="M70" s="307">
        <f>I70/H70-1</f>
        <v>-2.6208553167760495E-2</v>
      </c>
      <c r="N70" s="319">
        <f>J70-I70</f>
        <v>113491</v>
      </c>
      <c r="O70" s="306">
        <f>J70/I70-1</f>
        <v>1.6663876897776997</v>
      </c>
      <c r="P70" s="305"/>
      <c r="Q70" s="292">
        <f>H70/H64*100</f>
        <v>0.66695707782796609</v>
      </c>
      <c r="R70" s="293">
        <f>I70/I64*100</f>
        <v>0.77451789939682769</v>
      </c>
      <c r="S70" s="292">
        <f>J70/J64*100</f>
        <v>1.3042463400059756</v>
      </c>
    </row>
    <row r="71" spans="1:19">
      <c r="A71" s="1003" t="s">
        <v>280</v>
      </c>
      <c r="B71" s="1003"/>
      <c r="C71" s="1003"/>
      <c r="D71" s="1003"/>
      <c r="E71" s="1003"/>
      <c r="F71" s="1003"/>
      <c r="H71" s="321">
        <v>-130761</v>
      </c>
      <c r="I71" s="321">
        <v>-20605</v>
      </c>
      <c r="J71" s="320">
        <v>-77640</v>
      </c>
      <c r="L71" s="310">
        <f>I71-H71</f>
        <v>110156</v>
      </c>
      <c r="M71" s="307">
        <f>I71/H71-1</f>
        <v>-0.84242243482383894</v>
      </c>
      <c r="N71" s="319">
        <f>J71-I71</f>
        <v>-57035</v>
      </c>
      <c r="O71" s="306">
        <f>J71/I71-1</f>
        <v>2.7680174714875032</v>
      </c>
      <c r="P71" s="305"/>
      <c r="Q71" s="292">
        <f>H71/H64*100</f>
        <v>-1.2469719963663002</v>
      </c>
      <c r="R71" s="293">
        <f>I71/I64*100</f>
        <v>-0.23432504209719607</v>
      </c>
      <c r="S71" s="292">
        <f>J71/J64*100</f>
        <v>-0.55761761393670561</v>
      </c>
    </row>
    <row r="72" spans="1:19">
      <c r="A72" s="1003"/>
      <c r="B72" s="1003"/>
      <c r="C72" s="1003"/>
      <c r="D72" s="1003"/>
      <c r="E72" s="1003"/>
      <c r="F72" s="1003"/>
      <c r="H72" s="321"/>
      <c r="I72" s="321"/>
      <c r="J72" s="320"/>
      <c r="L72" s="310"/>
      <c r="M72" s="307"/>
      <c r="N72" s="319"/>
      <c r="O72" s="306"/>
      <c r="P72" s="305"/>
      <c r="Q72" s="292"/>
      <c r="R72" s="293"/>
      <c r="S72" s="292"/>
    </row>
    <row r="73" spans="1:19">
      <c r="A73" s="1011" t="s">
        <v>279</v>
      </c>
      <c r="B73" s="1012"/>
      <c r="C73" s="1012"/>
      <c r="D73" s="1012"/>
      <c r="E73" s="1012"/>
      <c r="F73" s="1013"/>
      <c r="H73" s="321">
        <f>SUM(H67:H72)</f>
        <v>836370</v>
      </c>
      <c r="I73" s="318">
        <f>SUM(I67:I72)</f>
        <v>404993</v>
      </c>
      <c r="J73" s="317">
        <f>SUM(J67:J72)</f>
        <v>1295353</v>
      </c>
      <c r="L73" s="310">
        <f>I73-H73</f>
        <v>-431377</v>
      </c>
      <c r="M73" s="307">
        <f>I73/H73-1</f>
        <v>-0.51577292346688663</v>
      </c>
      <c r="N73" s="319">
        <f t="shared" ref="N73:N78" si="10">J73-I73</f>
        <v>890360</v>
      </c>
      <c r="O73" s="306">
        <f>J73/I73-1</f>
        <v>2.1984577511216243</v>
      </c>
      <c r="P73" s="305"/>
      <c r="Q73" s="312">
        <f>SUM(Q67:Q72)</f>
        <v>7.9758488280212223</v>
      </c>
      <c r="R73" s="313">
        <f>SUM(R67:R72)</f>
        <v>4.6056783195374784</v>
      </c>
      <c r="S73" s="312">
        <f>SUM(S67:S72)</f>
        <v>9.3033442692652439</v>
      </c>
    </row>
    <row r="74" spans="1:19">
      <c r="A74" s="1003" t="s">
        <v>55</v>
      </c>
      <c r="B74" s="1003"/>
      <c r="C74" s="1003"/>
      <c r="D74" s="1003"/>
      <c r="E74" s="1003"/>
      <c r="F74" s="1003"/>
      <c r="H74" s="321">
        <v>-585032</v>
      </c>
      <c r="I74" s="321">
        <v>-848806</v>
      </c>
      <c r="J74" s="320">
        <v>-504048</v>
      </c>
      <c r="L74" s="310">
        <f>I74-H74</f>
        <v>-263774</v>
      </c>
      <c r="M74" s="307">
        <f>I74/H74-1</f>
        <v>0.45087106346319517</v>
      </c>
      <c r="N74" s="319">
        <f t="shared" si="10"/>
        <v>344758</v>
      </c>
      <c r="O74" s="306">
        <f>J74/I74-1</f>
        <v>-0.40616819391003367</v>
      </c>
      <c r="P74" s="305"/>
      <c r="Q74" s="292">
        <f>H74/H64*100</f>
        <v>-5.5790221929946187</v>
      </c>
      <c r="R74" s="293">
        <f>I74/I64*100</f>
        <v>-9.6528270653895945</v>
      </c>
      <c r="S74" s="292">
        <f>J74/J64*100</f>
        <v>-3.6201190503550826</v>
      </c>
    </row>
    <row r="75" spans="1:19">
      <c r="A75" s="1007"/>
      <c r="B75" s="1007"/>
      <c r="C75" s="1007"/>
      <c r="D75" s="1007"/>
      <c r="E75" s="1007"/>
      <c r="F75" s="1007"/>
      <c r="H75" s="321">
        <f>SUM(H73:H74)</f>
        <v>251338</v>
      </c>
      <c r="I75" s="321">
        <f>SUM(I73:I74)</f>
        <v>-443813</v>
      </c>
      <c r="J75" s="320">
        <f>SUM(J73:J74)</f>
        <v>791305</v>
      </c>
      <c r="L75" s="310"/>
      <c r="M75" s="307"/>
      <c r="N75" s="319">
        <f t="shared" si="10"/>
        <v>1235118</v>
      </c>
      <c r="O75" s="306"/>
      <c r="P75" s="305"/>
      <c r="Q75" s="292">
        <f>SUM(Q73:Q74)</f>
        <v>2.3968266350266036</v>
      </c>
      <c r="R75" s="293">
        <f>SUM(R73:R74)</f>
        <v>-5.047148745852116</v>
      </c>
      <c r="S75" s="292">
        <f>SUM(S73:S74)</f>
        <v>5.6832252189101613</v>
      </c>
    </row>
    <row r="76" spans="1:19">
      <c r="A76" s="1016" t="s">
        <v>278</v>
      </c>
      <c r="B76" s="1016"/>
      <c r="C76" s="1016"/>
      <c r="D76" s="1016"/>
      <c r="E76" s="1016"/>
      <c r="F76" s="1016"/>
      <c r="H76" s="321">
        <v>2299</v>
      </c>
      <c r="I76" s="321">
        <v>-2851</v>
      </c>
      <c r="J76" s="320">
        <v>6168</v>
      </c>
      <c r="L76" s="310">
        <f>I76-H76</f>
        <v>-5150</v>
      </c>
      <c r="M76" s="307">
        <f>I76/H76-1</f>
        <v>-2.2401043932144411</v>
      </c>
      <c r="N76" s="319">
        <f t="shared" si="10"/>
        <v>9019</v>
      </c>
      <c r="O76" s="306">
        <f>J76/I76-1</f>
        <v>-3.1634514205541917</v>
      </c>
      <c r="P76" s="305"/>
      <c r="Q76" s="292">
        <f>H76/H64*100</f>
        <v>2.1923881123929338E-2</v>
      </c>
      <c r="R76" s="293">
        <f>I76/I64*100</f>
        <v>-3.2422261345261147E-2</v>
      </c>
      <c r="S76" s="292">
        <f>J76/J64*100</f>
        <v>4.429914274551263E-2</v>
      </c>
    </row>
    <row r="77" spans="1:19">
      <c r="A77" s="1007" t="s">
        <v>277</v>
      </c>
      <c r="B77" s="1007"/>
      <c r="C77" s="1007"/>
      <c r="D77" s="1007"/>
      <c r="E77" s="1007"/>
      <c r="F77" s="1007"/>
      <c r="H77" s="321">
        <f>SUM(H75:H76)</f>
        <v>253637</v>
      </c>
      <c r="I77" s="321">
        <f>SUM(I75:I76)</f>
        <v>-446664</v>
      </c>
      <c r="J77" s="320">
        <f>SUM(J75:J76)</f>
        <v>797473</v>
      </c>
      <c r="L77" s="310">
        <f>I77-H77</f>
        <v>-700301</v>
      </c>
      <c r="M77" s="307">
        <f>I77/H77-1</f>
        <v>-2.7610364418440527</v>
      </c>
      <c r="N77" s="319">
        <f t="shared" si="10"/>
        <v>1244137</v>
      </c>
      <c r="O77" s="306">
        <f>J77/I77-1</f>
        <v>-2.7853979725252094</v>
      </c>
      <c r="P77" s="305"/>
      <c r="Q77" s="312">
        <f>SUM(Q75:Q76)</f>
        <v>2.4187505161505332</v>
      </c>
      <c r="R77" s="313">
        <f>SUM(R75:R76)</f>
        <v>-5.0795710071973774</v>
      </c>
      <c r="S77" s="312">
        <f>SUM(S75:S76)</f>
        <v>5.7275243616556741</v>
      </c>
    </row>
    <row r="78" spans="1:19">
      <c r="A78" s="1004" t="s">
        <v>276</v>
      </c>
      <c r="B78" s="1005"/>
      <c r="C78" s="1005"/>
      <c r="D78" s="1005"/>
      <c r="E78" s="1005"/>
      <c r="F78" s="1006"/>
      <c r="H78" s="321">
        <v>-130761</v>
      </c>
      <c r="I78" s="321">
        <v>114573</v>
      </c>
      <c r="J78" s="320">
        <v>-224817</v>
      </c>
      <c r="L78" s="310">
        <f>I78-H78</f>
        <v>245334</v>
      </c>
      <c r="M78" s="307">
        <f>I78/H78-1</f>
        <v>-1.8762016197490077</v>
      </c>
      <c r="N78" s="319">
        <f t="shared" si="10"/>
        <v>-339390</v>
      </c>
      <c r="O78" s="306">
        <f>J78/I78-1</f>
        <v>-2.9622162289544658</v>
      </c>
      <c r="P78" s="305"/>
      <c r="Q78" s="292">
        <f>H78/H64*100</f>
        <v>-1.2469719963663002</v>
      </c>
      <c r="R78" s="293">
        <f>I78/I64*100</f>
        <v>1.3029518586848845</v>
      </c>
      <c r="S78" s="292">
        <f>J78/J64*100</f>
        <v>-1.6146563512674956</v>
      </c>
    </row>
    <row r="79" spans="1:19">
      <c r="A79" s="1004"/>
      <c r="B79" s="1005"/>
      <c r="C79" s="1005"/>
      <c r="D79" s="1005"/>
      <c r="E79" s="1005"/>
      <c r="F79" s="1006"/>
      <c r="H79" s="321"/>
      <c r="I79" s="321"/>
      <c r="J79" s="320"/>
      <c r="L79" s="310"/>
      <c r="M79" s="307"/>
      <c r="N79" s="319"/>
      <c r="O79" s="306"/>
      <c r="P79" s="305"/>
      <c r="Q79" s="292"/>
      <c r="R79" s="293"/>
      <c r="S79" s="292"/>
    </row>
    <row r="80" spans="1:19">
      <c r="A80" s="1007" t="s">
        <v>275</v>
      </c>
      <c r="B80" s="1007"/>
      <c r="C80" s="1007"/>
      <c r="D80" s="1007"/>
      <c r="E80" s="1007"/>
      <c r="F80" s="1007"/>
      <c r="H80" s="318">
        <f>SUM(H77:H79)</f>
        <v>122876</v>
      </c>
      <c r="I80" s="318">
        <f>SUM(I77:I79)</f>
        <v>-332091</v>
      </c>
      <c r="J80" s="317">
        <f>SUM(J77:J79)</f>
        <v>572656</v>
      </c>
      <c r="L80" s="310">
        <f>I80-H80</f>
        <v>-454967</v>
      </c>
      <c r="M80" s="307">
        <f>I80/H80-1</f>
        <v>-3.7026514534978352</v>
      </c>
      <c r="N80" s="319">
        <f>J80-I80</f>
        <v>904747</v>
      </c>
      <c r="O80" s="306">
        <f>J80/I80-1</f>
        <v>-2.7243948194922476</v>
      </c>
      <c r="P80" s="305"/>
      <c r="Q80" s="292">
        <f>SUM(Q77:Q79)</f>
        <v>1.171778519784233</v>
      </c>
      <c r="R80" s="313">
        <f>SUM(R77:R79)</f>
        <v>-3.7766191485124931</v>
      </c>
      <c r="S80" s="312">
        <f>SUM(S77:S79)</f>
        <v>4.1128680103881781</v>
      </c>
    </row>
    <row r="81" spans="1:19">
      <c r="A81" s="1007" t="s">
        <v>274</v>
      </c>
      <c r="B81" s="1007"/>
      <c r="C81" s="1007"/>
      <c r="D81" s="1007"/>
      <c r="E81" s="1007"/>
      <c r="F81" s="1007"/>
      <c r="H81" s="321"/>
      <c r="I81" s="321"/>
      <c r="J81" s="320"/>
      <c r="L81" s="310"/>
      <c r="M81" s="307"/>
      <c r="N81" s="319"/>
      <c r="O81" s="306"/>
      <c r="P81" s="305"/>
      <c r="Q81" s="292"/>
      <c r="R81" s="293"/>
      <c r="S81" s="292"/>
    </row>
    <row r="82" spans="1:19">
      <c r="A82" s="1007" t="s">
        <v>273</v>
      </c>
      <c r="B82" s="1007"/>
      <c r="C82" s="1007"/>
      <c r="D82" s="1007"/>
      <c r="E82" s="1007"/>
      <c r="F82" s="1007"/>
      <c r="H82" s="321"/>
      <c r="I82" s="321"/>
      <c r="J82" s="320"/>
      <c r="L82" s="310"/>
      <c r="M82" s="307"/>
      <c r="N82" s="319"/>
      <c r="O82" s="306"/>
      <c r="P82" s="305"/>
      <c r="Q82" s="292"/>
      <c r="R82" s="293"/>
      <c r="S82" s="292"/>
    </row>
    <row r="83" spans="1:19">
      <c r="A83" s="1003" t="s">
        <v>272</v>
      </c>
      <c r="B83" s="1003"/>
      <c r="C83" s="1003"/>
      <c r="D83" s="1003"/>
      <c r="E83" s="1003"/>
      <c r="F83" s="1003"/>
      <c r="H83" s="321">
        <v>7518</v>
      </c>
      <c r="I83" s="321">
        <v>31241</v>
      </c>
      <c r="J83" s="320">
        <v>-15960</v>
      </c>
      <c r="L83" s="310">
        <f>I83-H83</f>
        <v>23723</v>
      </c>
      <c r="M83" s="307">
        <f>I83/H83-1</f>
        <v>3.155493482309125</v>
      </c>
      <c r="N83" s="319">
        <f>J83-I83</f>
        <v>-47201</v>
      </c>
      <c r="O83" s="306">
        <f>J83/I83-1</f>
        <v>-1.5108671297333633</v>
      </c>
      <c r="P83" s="305"/>
      <c r="Q83" s="292">
        <f>H83/H64*100</f>
        <v>7.1693666067725439E-2</v>
      </c>
      <c r="R83" s="293">
        <f>I83/I64*100</f>
        <v>0.35528020578298963</v>
      </c>
      <c r="S83" s="292">
        <f>J83/J64*100</f>
        <v>-0.11462618648157936</v>
      </c>
    </row>
    <row r="84" spans="1:19">
      <c r="A84" s="1003" t="s">
        <v>271</v>
      </c>
      <c r="B84" s="1003"/>
      <c r="C84" s="1003"/>
      <c r="D84" s="1003"/>
      <c r="E84" s="1003"/>
      <c r="F84" s="1003"/>
      <c r="H84" s="321">
        <v>-2180</v>
      </c>
      <c r="I84" s="321">
        <v>-9060</v>
      </c>
      <c r="J84" s="320">
        <v>4628</v>
      </c>
      <c r="L84" s="310">
        <f>I84-H84</f>
        <v>-6880</v>
      </c>
      <c r="M84" s="307">
        <f>I84/H84-1</f>
        <v>3.1559633027522933</v>
      </c>
      <c r="N84" s="319">
        <f>J84-I84</f>
        <v>13688</v>
      </c>
      <c r="O84" s="306">
        <f>J84/I84-1</f>
        <v>-1.5108167770419425</v>
      </c>
      <c r="P84" s="305"/>
      <c r="Q84" s="292">
        <f>H84/H64*100</f>
        <v>-2.0789065180585452E-2</v>
      </c>
      <c r="R84" s="293">
        <f>I84/I64*100</f>
        <v>-0.10303251062366399</v>
      </c>
      <c r="S84" s="292">
        <f>J84/J64*100</f>
        <v>3.3238721242904098E-2</v>
      </c>
    </row>
    <row r="85" spans="1:19">
      <c r="A85" s="1003"/>
      <c r="B85" s="1003"/>
      <c r="C85" s="1003"/>
      <c r="D85" s="1003"/>
      <c r="E85" s="1003"/>
      <c r="F85" s="1003"/>
      <c r="H85" s="321"/>
      <c r="I85" s="321"/>
      <c r="J85" s="320"/>
      <c r="L85" s="310"/>
      <c r="M85" s="307"/>
      <c r="N85" s="319"/>
      <c r="O85" s="306"/>
      <c r="P85" s="305"/>
      <c r="Q85" s="292"/>
      <c r="R85" s="293"/>
      <c r="S85" s="292"/>
    </row>
    <row r="86" spans="1:19">
      <c r="A86" s="1003" t="s">
        <v>270</v>
      </c>
      <c r="B86" s="1003"/>
      <c r="C86" s="1003"/>
      <c r="D86" s="1003"/>
      <c r="E86" s="1003"/>
      <c r="F86" s="1003"/>
      <c r="H86" s="321">
        <f>SUM(H83:H85)</f>
        <v>5338</v>
      </c>
      <c r="I86" s="321">
        <f>SUM(I83:I85)</f>
        <v>22181</v>
      </c>
      <c r="J86" s="320">
        <f>SUM(J83:J85)</f>
        <v>-11332</v>
      </c>
      <c r="L86" s="310">
        <f>I86-H86</f>
        <v>16843</v>
      </c>
      <c r="M86" s="307">
        <f>I86/H86-1</f>
        <v>3.1553016110902963</v>
      </c>
      <c r="N86" s="319">
        <f>J86-I86</f>
        <v>-33513</v>
      </c>
      <c r="O86" s="306">
        <f>J86/I86-1</f>
        <v>-1.5108876966773366</v>
      </c>
      <c r="P86" s="305"/>
      <c r="Q86" s="292">
        <f>SUM(Q83:Q85)</f>
        <v>5.0904600887139988E-2</v>
      </c>
      <c r="R86" s="293">
        <f>SUM(R83:R85)</f>
        <v>0.25224769515932566</v>
      </c>
      <c r="S86" s="292">
        <f>SUM(S83:S85)</f>
        <v>-8.1387465238675266E-2</v>
      </c>
    </row>
    <row r="87" spans="1:19">
      <c r="A87" s="1007" t="s">
        <v>269</v>
      </c>
      <c r="B87" s="1007"/>
      <c r="C87" s="1007"/>
      <c r="D87" s="1007"/>
      <c r="E87" s="1007"/>
      <c r="F87" s="1007"/>
      <c r="H87" s="318">
        <f>H80-H86</f>
        <v>117538</v>
      </c>
      <c r="I87" s="318">
        <f>I80+I86</f>
        <v>-309910</v>
      </c>
      <c r="J87" s="317">
        <f>J80+J86</f>
        <v>561324</v>
      </c>
      <c r="L87" s="309">
        <f>I87-H87</f>
        <v>-427448</v>
      </c>
      <c r="M87" s="316">
        <f>I87/H87-1</f>
        <v>-3.6366792016199017</v>
      </c>
      <c r="N87" s="315">
        <f>J87-I87</f>
        <v>871234</v>
      </c>
      <c r="O87" s="314">
        <f>J87/I87-1</f>
        <v>-2.8112484269626665</v>
      </c>
      <c r="P87" s="305"/>
      <c r="Q87" s="312">
        <f>H87/H64*100</f>
        <v>1.1208739188970887</v>
      </c>
      <c r="R87" s="313">
        <f>I87/I64*100</f>
        <v>-3.5243714533531678</v>
      </c>
      <c r="S87" s="312">
        <f>J87/J64*100</f>
        <v>4.0314805451495026</v>
      </c>
    </row>
    <row r="88" spans="1:19">
      <c r="A88" s="1011"/>
      <c r="B88" s="1012"/>
      <c r="C88" s="1012"/>
      <c r="D88" s="1012"/>
      <c r="E88" s="1012"/>
      <c r="F88" s="1013"/>
      <c r="H88" s="310"/>
      <c r="I88" s="310"/>
      <c r="J88" s="311"/>
      <c r="L88" s="310"/>
      <c r="M88" s="307"/>
      <c r="N88" s="293"/>
      <c r="O88" s="306"/>
      <c r="P88" s="305"/>
      <c r="Q88" s="292"/>
      <c r="R88" s="293"/>
      <c r="S88" s="292"/>
    </row>
    <row r="89" spans="1:19">
      <c r="A89" s="1011" t="s">
        <v>268</v>
      </c>
      <c r="B89" s="1012"/>
      <c r="C89" s="1012"/>
      <c r="D89" s="1012"/>
      <c r="E89" s="1012"/>
      <c r="F89" s="1013"/>
      <c r="H89" s="309">
        <v>1.01</v>
      </c>
      <c r="I89" s="309">
        <v>-2.72</v>
      </c>
      <c r="J89" s="308">
        <v>4.7</v>
      </c>
      <c r="L89" s="294"/>
      <c r="M89" s="307"/>
      <c r="N89" s="293"/>
      <c r="O89" s="306"/>
      <c r="P89" s="305"/>
      <c r="Q89" s="292"/>
      <c r="R89" s="293"/>
      <c r="S89" s="292"/>
    </row>
    <row r="90" spans="1:19">
      <c r="H90" s="62"/>
      <c r="I90" s="62"/>
      <c r="J90" s="62"/>
    </row>
    <row r="91" spans="1:19">
      <c r="H91" s="62"/>
      <c r="I91" s="62"/>
      <c r="J91" s="62"/>
    </row>
    <row r="92" spans="1:19">
      <c r="H92" s="62"/>
      <c r="I92" s="62"/>
      <c r="J92" s="62"/>
    </row>
    <row r="93" spans="1:19">
      <c r="H93" s="304">
        <v>2019</v>
      </c>
      <c r="I93" s="304">
        <v>2020</v>
      </c>
      <c r="J93" s="304">
        <v>2021</v>
      </c>
    </row>
    <row r="94" spans="1:19">
      <c r="A94" s="1025" t="s">
        <v>267</v>
      </c>
      <c r="B94" s="1000"/>
      <c r="C94" s="1000"/>
      <c r="D94" s="1000"/>
      <c r="E94" s="1000"/>
      <c r="F94" s="1026"/>
      <c r="H94" s="294"/>
      <c r="I94" s="295"/>
      <c r="J94" s="294"/>
    </row>
    <row r="95" spans="1:19">
      <c r="A95" s="1022" t="s">
        <v>266</v>
      </c>
      <c r="B95" s="1023"/>
      <c r="C95" s="1023"/>
      <c r="D95" s="1023"/>
      <c r="E95" s="1023"/>
      <c r="F95" s="1024"/>
      <c r="H95" s="294"/>
      <c r="I95" s="295"/>
      <c r="J95" s="294"/>
    </row>
    <row r="96" spans="1:19">
      <c r="A96" s="1008" t="s">
        <v>188</v>
      </c>
      <c r="B96" s="1009"/>
      <c r="C96" s="1009"/>
      <c r="D96" s="1009"/>
      <c r="E96" s="1009"/>
      <c r="F96" s="1010"/>
      <c r="H96" s="292">
        <f>H23/H58</f>
        <v>0.97454401724353312</v>
      </c>
      <c r="I96" s="293">
        <f>I23/I58</f>
        <v>0.91191542743480192</v>
      </c>
      <c r="J96" s="292">
        <f>J23/J58</f>
        <v>0.98810944088327357</v>
      </c>
    </row>
    <row r="97" spans="1:19">
      <c r="A97" s="1019" t="s">
        <v>265</v>
      </c>
      <c r="B97" s="1020"/>
      <c r="C97" s="1020"/>
      <c r="D97" s="1020"/>
      <c r="E97" s="1020"/>
      <c r="F97" s="1021"/>
      <c r="H97" s="292">
        <f>(H23-H16)/H58</f>
        <v>0.47622058343673374</v>
      </c>
      <c r="I97" s="293">
        <f>(I23-I16)/I58</f>
        <v>0.46340479672920915</v>
      </c>
      <c r="J97" s="292">
        <f>(J23-J16)/J58</f>
        <v>0.44250907285262298</v>
      </c>
    </row>
    <row r="98" spans="1:19">
      <c r="A98" s="1022" t="s">
        <v>264</v>
      </c>
      <c r="B98" s="1023"/>
      <c r="C98" s="1023"/>
      <c r="D98" s="1023"/>
      <c r="E98" s="1023"/>
      <c r="F98" s="1024"/>
      <c r="H98" s="292"/>
      <c r="I98" s="293"/>
      <c r="J98" s="292"/>
    </row>
    <row r="99" spans="1:19">
      <c r="A99" s="1008" t="s">
        <v>41</v>
      </c>
      <c r="B99" s="1009"/>
      <c r="C99" s="1009"/>
      <c r="D99" s="1009"/>
      <c r="E99" s="1009"/>
      <c r="F99" s="1010"/>
      <c r="H99" s="292">
        <f>H64/H16</f>
        <v>2.8175690562606603</v>
      </c>
      <c r="I99" s="293">
        <f>I64/I16</f>
        <v>2.6500086943916803</v>
      </c>
      <c r="J99" s="292">
        <f>J65/AVERAGE(J16,I16)</f>
        <v>-2.8971681628072914</v>
      </c>
    </row>
    <row r="100" spans="1:19">
      <c r="A100" s="1008" t="s">
        <v>263</v>
      </c>
      <c r="B100" s="1009"/>
      <c r="C100" s="1009"/>
      <c r="D100" s="1009"/>
      <c r="E100" s="1009"/>
      <c r="F100" s="1010"/>
      <c r="H100" s="292">
        <f>H17/H64*365</f>
        <v>43.067484261819395</v>
      </c>
      <c r="I100" s="293">
        <f>I17/I64*365</f>
        <v>48.064812907858347</v>
      </c>
      <c r="J100" s="292">
        <f>J17/J64*365</f>
        <v>45.035144489324537</v>
      </c>
    </row>
    <row r="101" spans="1:19">
      <c r="A101" s="1008" t="s">
        <v>183</v>
      </c>
      <c r="B101" s="1009"/>
      <c r="C101" s="1009"/>
      <c r="D101" s="1009"/>
      <c r="E101" s="1009"/>
      <c r="F101" s="1010"/>
      <c r="H101" s="292">
        <f>H64/H12</f>
        <v>2.0178996704019063</v>
      </c>
      <c r="I101" s="293">
        <f>I64/I12</f>
        <v>1.7159040949644764</v>
      </c>
      <c r="J101" s="292">
        <f>J64/J12</f>
        <v>2.6494062415799866</v>
      </c>
      <c r="Q101" s="303">
        <v>2019</v>
      </c>
      <c r="R101" s="303">
        <v>2020</v>
      </c>
      <c r="S101" s="303">
        <v>2021</v>
      </c>
    </row>
    <row r="102" spans="1:19">
      <c r="A102" s="1008" t="s">
        <v>182</v>
      </c>
      <c r="B102" s="1009"/>
      <c r="C102" s="1009"/>
      <c r="D102" s="1009"/>
      <c r="E102" s="1009"/>
      <c r="F102" s="1010"/>
      <c r="H102" s="292">
        <f>H64/H25</f>
        <v>0.84058022363353679</v>
      </c>
      <c r="I102" s="293">
        <f>I64/I25</f>
        <v>0.74072485114265418</v>
      </c>
      <c r="J102" s="292">
        <f>J64/J25</f>
        <v>0.99290572782448949</v>
      </c>
      <c r="O102" s="1045" t="s">
        <v>10</v>
      </c>
      <c r="P102" s="1046"/>
      <c r="Q102" s="298">
        <v>46.22</v>
      </c>
      <c r="R102" s="298">
        <v>59.44</v>
      </c>
      <c r="S102" s="297">
        <v>84.75</v>
      </c>
    </row>
    <row r="103" spans="1:19">
      <c r="A103" s="1022" t="s">
        <v>262</v>
      </c>
      <c r="B103" s="1023"/>
      <c r="C103" s="1023"/>
      <c r="D103" s="1023"/>
      <c r="E103" s="1023"/>
      <c r="F103" s="1024"/>
      <c r="H103" s="292"/>
      <c r="I103" s="293"/>
      <c r="J103" s="292"/>
      <c r="O103" s="1045" t="s">
        <v>13</v>
      </c>
      <c r="P103" s="1046"/>
      <c r="Q103" s="302">
        <f>H80/H89</f>
        <v>121659.40594059406</v>
      </c>
      <c r="R103" s="302">
        <f>I80/I89</f>
        <v>122092.2794117647</v>
      </c>
      <c r="S103" s="301">
        <f>J80/J89</f>
        <v>121841.70212765958</v>
      </c>
    </row>
    <row r="104" spans="1:19">
      <c r="A104" s="1008" t="s">
        <v>32</v>
      </c>
      <c r="B104" s="1009"/>
      <c r="C104" s="1009"/>
      <c r="D104" s="1009"/>
      <c r="E104" s="1009"/>
      <c r="F104" s="1010"/>
      <c r="H104" s="292">
        <f>H46/(H35+H46)</f>
        <v>0.33271280829591376</v>
      </c>
      <c r="I104" s="293">
        <f>I46/(I46+I35)</f>
        <v>0.33951801637047019</v>
      </c>
      <c r="J104" s="292">
        <f>J46/(J46+J35)</f>
        <v>0.31733364350544457</v>
      </c>
      <c r="O104" s="1045" t="s">
        <v>261</v>
      </c>
      <c r="P104" s="1046"/>
      <c r="Q104" s="300">
        <f>H78/H77</f>
        <v>-0.5155438678110843</v>
      </c>
      <c r="R104" s="300">
        <f>I78/I77</f>
        <v>-0.25650824781043469</v>
      </c>
      <c r="S104" s="299">
        <f>I78/I77</f>
        <v>-0.25650824781043469</v>
      </c>
    </row>
    <row r="105" spans="1:19">
      <c r="A105" s="1008" t="s">
        <v>29</v>
      </c>
      <c r="B105" s="1009"/>
      <c r="C105" s="1009"/>
      <c r="D105" s="1009"/>
      <c r="E105" s="1009"/>
      <c r="F105" s="1010"/>
      <c r="H105" s="292">
        <f>H73/H74</f>
        <v>-1.4296141065787855</v>
      </c>
      <c r="I105" s="293">
        <f>I73/I74</f>
        <v>-0.47713258388842678</v>
      </c>
      <c r="J105" s="292">
        <f>J73/J74</f>
        <v>-2.569900088880424</v>
      </c>
      <c r="O105" s="298"/>
      <c r="P105" s="297"/>
      <c r="Q105" s="298"/>
      <c r="R105" s="298"/>
      <c r="S105" s="297"/>
    </row>
    <row r="106" spans="1:19">
      <c r="A106" s="1022" t="s">
        <v>260</v>
      </c>
      <c r="B106" s="1023"/>
      <c r="C106" s="1023"/>
      <c r="D106" s="1023"/>
      <c r="E106" s="1023"/>
      <c r="F106" s="1024"/>
      <c r="H106" s="292"/>
      <c r="I106" s="293"/>
      <c r="J106" s="292"/>
    </row>
    <row r="107" spans="1:19">
      <c r="A107" s="1008" t="s">
        <v>26</v>
      </c>
      <c r="B107" s="1009"/>
      <c r="C107" s="1009"/>
      <c r="D107" s="1009"/>
      <c r="E107" s="1009"/>
      <c r="F107" s="1010"/>
      <c r="H107" s="292">
        <f>H73/H64</f>
        <v>7.9758488280212189E-2</v>
      </c>
      <c r="I107" s="293">
        <f>I73/I64</f>
        <v>4.6056783195374776E-2</v>
      </c>
      <c r="J107" s="292">
        <f>J73/J64</f>
        <v>9.3033442692652429E-2</v>
      </c>
    </row>
    <row r="108" spans="1:19">
      <c r="A108" s="1008" t="s">
        <v>25</v>
      </c>
      <c r="B108" s="1009"/>
      <c r="C108" s="1009"/>
      <c r="D108" s="1009"/>
      <c r="E108" s="1009"/>
      <c r="F108" s="1010"/>
      <c r="H108" s="292">
        <f>H80/H64</f>
        <v>1.1717785197842286E-2</v>
      </c>
      <c r="I108" s="296">
        <f>I80/I64</f>
        <v>-3.7766191485124938E-2</v>
      </c>
      <c r="J108" s="292">
        <f>J80/J64</f>
        <v>4.1128680103881779E-2</v>
      </c>
    </row>
    <row r="109" spans="1:19">
      <c r="A109" s="1008" t="s">
        <v>259</v>
      </c>
      <c r="B109" s="1009"/>
      <c r="C109" s="1009"/>
      <c r="D109" s="1009"/>
      <c r="E109" s="1009"/>
      <c r="F109" s="1010"/>
      <c r="H109" s="292">
        <f>H80/H25</f>
        <v>9.8497385020920158E-3</v>
      </c>
      <c r="I109" s="293">
        <f>I80/I25</f>
        <v>-2.7974356566044141E-2</v>
      </c>
      <c r="J109" s="292">
        <f>J80/J25</f>
        <v>4.0836902053005338E-2</v>
      </c>
    </row>
    <row r="110" spans="1:19">
      <c r="A110" s="1008" t="s">
        <v>258</v>
      </c>
      <c r="B110" s="1009"/>
      <c r="C110" s="1009"/>
      <c r="D110" s="1009"/>
      <c r="E110" s="1009"/>
      <c r="F110" s="1010"/>
      <c r="H110" s="292">
        <f>H73*(1-Q104)/(I46+I35)</f>
        <v>0.28338356691341532</v>
      </c>
      <c r="I110" s="293">
        <f>I73*(1-R104)/(I46+I35)</f>
        <v>0.11376811559073363</v>
      </c>
      <c r="J110" s="292">
        <f>J73*(1-S104)/(J46+J35)</f>
        <v>0.31605354824907578</v>
      </c>
    </row>
    <row r="111" spans="1:19">
      <c r="A111" s="1008" t="s">
        <v>257</v>
      </c>
      <c r="B111" s="1009"/>
      <c r="C111" s="1009"/>
      <c r="D111" s="1009"/>
      <c r="E111" s="1009"/>
      <c r="F111" s="1010"/>
      <c r="H111" s="294">
        <f>H80/H35</f>
        <v>3.6780610048784988E-2</v>
      </c>
      <c r="I111" s="295">
        <f>I80/I35</f>
        <v>-0.11240971183949042</v>
      </c>
      <c r="J111" s="294">
        <f>J80/J35</f>
        <v>0.16288928110728848</v>
      </c>
    </row>
    <row r="112" spans="1:19">
      <c r="A112" s="1008" t="s">
        <v>18</v>
      </c>
      <c r="B112" s="1009"/>
      <c r="C112" s="1009"/>
      <c r="D112" s="1009"/>
      <c r="E112" s="1009"/>
      <c r="F112" s="1010"/>
      <c r="H112" s="294">
        <f>H73/H25</f>
        <v>6.7043407915253581E-2</v>
      </c>
      <c r="I112" s="295">
        <f>I73/I25</f>
        <v>3.411540387650347E-2</v>
      </c>
      <c r="J112" s="294">
        <f>J73/J25</f>
        <v>9.2373438128766E-2</v>
      </c>
    </row>
    <row r="113" spans="1:10">
      <c r="A113" s="1039" t="s">
        <v>6</v>
      </c>
      <c r="B113" s="1040"/>
      <c r="C113" s="1040"/>
      <c r="D113" s="1040"/>
      <c r="E113" s="1040"/>
      <c r="F113" s="1041"/>
      <c r="H113" s="292">
        <f>H35/Q103</f>
        <v>27.460120934926266</v>
      </c>
      <c r="I113" s="293">
        <f>I35/R103</f>
        <v>24.197197515138924</v>
      </c>
      <c r="J113" s="292">
        <f>J35/S103</f>
        <v>28.853955079489257</v>
      </c>
    </row>
    <row r="114" spans="1:10">
      <c r="A114" s="1042" t="s">
        <v>256</v>
      </c>
      <c r="B114" s="1043"/>
      <c r="C114" s="1043"/>
      <c r="D114" s="1043"/>
      <c r="E114" s="1043"/>
      <c r="F114" s="1044"/>
      <c r="H114" s="292"/>
      <c r="I114" s="293"/>
      <c r="J114" s="292"/>
    </row>
    <row r="115" spans="1:10">
      <c r="A115" s="1039" t="s">
        <v>255</v>
      </c>
      <c r="B115" s="1040"/>
      <c r="C115" s="1040"/>
      <c r="D115" s="1040"/>
      <c r="E115" s="1040"/>
      <c r="F115" s="1041"/>
      <c r="H115" s="292">
        <f>Q102/H89</f>
        <v>45.762376237623762</v>
      </c>
      <c r="I115" s="293">
        <f>R102/I89</f>
        <v>-21.852941176470587</v>
      </c>
      <c r="J115" s="292">
        <f>S102/J89</f>
        <v>18.031914893617021</v>
      </c>
    </row>
    <row r="116" spans="1:10">
      <c r="A116" s="1039" t="s">
        <v>254</v>
      </c>
      <c r="B116" s="1040"/>
      <c r="C116" s="1040"/>
      <c r="D116" s="1040"/>
      <c r="E116" s="1040"/>
      <c r="F116" s="1041"/>
      <c r="H116" s="292">
        <f>Q102/H113</f>
        <v>1.6831681153018239</v>
      </c>
      <c r="I116" s="293">
        <f>R102/I113</f>
        <v>2.4564828204923934</v>
      </c>
      <c r="J116" s="292">
        <f>S102/J113</f>
        <v>2.9372056540090847</v>
      </c>
    </row>
    <row r="117" spans="1:10">
      <c r="A117" s="1039"/>
      <c r="B117" s="1040"/>
      <c r="C117" s="1040"/>
      <c r="D117" s="1040"/>
      <c r="E117" s="1040"/>
      <c r="F117" s="1041"/>
      <c r="H117" s="292"/>
      <c r="I117" s="293"/>
      <c r="J117" s="292"/>
    </row>
    <row r="118" spans="1:10">
      <c r="A118" s="1027"/>
      <c r="B118" s="1028"/>
      <c r="C118" s="1028"/>
      <c r="D118" s="1028"/>
      <c r="E118" s="1028"/>
      <c r="F118" s="1029"/>
      <c r="H118" s="292"/>
      <c r="I118" s="293"/>
      <c r="J118" s="292"/>
    </row>
    <row r="120" spans="1:10">
      <c r="A120" s="1017" t="s">
        <v>253</v>
      </c>
      <c r="B120" s="1017"/>
      <c r="C120" s="1017"/>
      <c r="D120" s="1017"/>
      <c r="E120" s="1017"/>
      <c r="F120" s="1017"/>
      <c r="G120" s="1017"/>
      <c r="H120" s="1017"/>
      <c r="I120" s="1017"/>
      <c r="J120" s="1017"/>
    </row>
    <row r="121" spans="1:10">
      <c r="A121" s="1017"/>
      <c r="B121" s="1017"/>
      <c r="C121" s="1017"/>
      <c r="D121" s="1017"/>
      <c r="E121" s="1017"/>
      <c r="F121" s="1017"/>
      <c r="G121" s="1017"/>
      <c r="H121" s="1017"/>
      <c r="I121" s="1017"/>
      <c r="J121" s="1017"/>
    </row>
  </sheetData>
  <mergeCells count="123">
    <mergeCell ref="O102:P102"/>
    <mergeCell ref="O103:P103"/>
    <mergeCell ref="O104:P104"/>
    <mergeCell ref="A104:F104"/>
    <mergeCell ref="A105:F105"/>
    <mergeCell ref="A106:F106"/>
    <mergeCell ref="A107:F107"/>
    <mergeCell ref="A108:F108"/>
    <mergeCell ref="A113:F113"/>
    <mergeCell ref="A49:F49"/>
    <mergeCell ref="A50:F50"/>
    <mergeCell ref="A53:F53"/>
    <mergeCell ref="A41:F41"/>
    <mergeCell ref="A102:F102"/>
    <mergeCell ref="A103:F103"/>
    <mergeCell ref="A115:F115"/>
    <mergeCell ref="A116:F116"/>
    <mergeCell ref="A117:F117"/>
    <mergeCell ref="A114:F114"/>
    <mergeCell ref="A109:F109"/>
    <mergeCell ref="A110:F110"/>
    <mergeCell ref="A111:F111"/>
    <mergeCell ref="A112:F112"/>
    <mergeCell ref="A46:F46"/>
    <mergeCell ref="A47:F47"/>
    <mergeCell ref="A48:F48"/>
    <mergeCell ref="A51:F51"/>
    <mergeCell ref="A52:F52"/>
    <mergeCell ref="A42:F42"/>
    <mergeCell ref="A43:F43"/>
    <mergeCell ref="A44:F44"/>
    <mergeCell ref="A45:F45"/>
    <mergeCell ref="A88:F88"/>
    <mergeCell ref="A38:F38"/>
    <mergeCell ref="A39:F39"/>
    <mergeCell ref="A28:F28"/>
    <mergeCell ref="A15:F15"/>
    <mergeCell ref="A16:F16"/>
    <mergeCell ref="A11:F11"/>
    <mergeCell ref="A24:F24"/>
    <mergeCell ref="A25:F25"/>
    <mergeCell ref="A26:F26"/>
    <mergeCell ref="A27:F27"/>
    <mergeCell ref="A37:F37"/>
    <mergeCell ref="A1:S2"/>
    <mergeCell ref="Q3:S3"/>
    <mergeCell ref="A4:F4"/>
    <mergeCell ref="N4:O4"/>
    <mergeCell ref="A17:F17"/>
    <mergeCell ref="A6:F6"/>
    <mergeCell ref="A7:F7"/>
    <mergeCell ref="A8:F8"/>
    <mergeCell ref="A9:F9"/>
    <mergeCell ref="A10:F10"/>
    <mergeCell ref="A5:F5"/>
    <mergeCell ref="L4:M4"/>
    <mergeCell ref="A3:F3"/>
    <mergeCell ref="A12:F12"/>
    <mergeCell ref="A13:F13"/>
    <mergeCell ref="A14:F14"/>
    <mergeCell ref="H29:H30"/>
    <mergeCell ref="A19:F19"/>
    <mergeCell ref="A20:F20"/>
    <mergeCell ref="A21:F21"/>
    <mergeCell ref="A23:F23"/>
    <mergeCell ref="A22:F22"/>
    <mergeCell ref="A18:F18"/>
    <mergeCell ref="N62:O62"/>
    <mergeCell ref="A89:F89"/>
    <mergeCell ref="J29:J30"/>
    <mergeCell ref="I29:I30"/>
    <mergeCell ref="A85:F85"/>
    <mergeCell ref="A86:F86"/>
    <mergeCell ref="A79:F79"/>
    <mergeCell ref="A80:F80"/>
    <mergeCell ref="A40:F40"/>
    <mergeCell ref="A29:F29"/>
    <mergeCell ref="A30:F30"/>
    <mergeCell ref="A31:F31"/>
    <mergeCell ref="A32:F32"/>
    <mergeCell ref="A33:F33"/>
    <mergeCell ref="A34:F34"/>
    <mergeCell ref="A35:F35"/>
    <mergeCell ref="A36:F36"/>
    <mergeCell ref="A82:F82"/>
    <mergeCell ref="A83:F83"/>
    <mergeCell ref="A84:F84"/>
    <mergeCell ref="A68:F68"/>
    <mergeCell ref="A76:F76"/>
    <mergeCell ref="A77:F77"/>
    <mergeCell ref="A120:J121"/>
    <mergeCell ref="L62:M62"/>
    <mergeCell ref="A96:F96"/>
    <mergeCell ref="A97:F97"/>
    <mergeCell ref="A98:F98"/>
    <mergeCell ref="A99:F99"/>
    <mergeCell ref="A100:F100"/>
    <mergeCell ref="A101:F101"/>
    <mergeCell ref="A94:F94"/>
    <mergeCell ref="A95:F95"/>
    <mergeCell ref="A118:F118"/>
    <mergeCell ref="A81:F81"/>
    <mergeCell ref="A87:F87"/>
    <mergeCell ref="A70:F70"/>
    <mergeCell ref="A71:F71"/>
    <mergeCell ref="A72:F72"/>
    <mergeCell ref="A66:F66"/>
    <mergeCell ref="A67:F67"/>
    <mergeCell ref="A74:F74"/>
    <mergeCell ref="A78:F78"/>
    <mergeCell ref="A75:F75"/>
    <mergeCell ref="A54:F54"/>
    <mergeCell ref="A55:F55"/>
    <mergeCell ref="A56:F56"/>
    <mergeCell ref="A57:F57"/>
    <mergeCell ref="A58:F58"/>
    <mergeCell ref="A73:F73"/>
    <mergeCell ref="A69:F69"/>
    <mergeCell ref="A59:F59"/>
    <mergeCell ref="A60:F60"/>
    <mergeCell ref="A63:F63"/>
    <mergeCell ref="A64:F64"/>
    <mergeCell ref="A65:F65"/>
  </mergeCells>
  <pageMargins left="0.7" right="0.7" top="0.75" bottom="0.75" header="0.3" footer="0.3"/>
  <pageSetup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21"/>
  <sheetViews>
    <sheetView zoomScale="80" zoomScaleNormal="80" workbookViewId="0">
      <selection sqref="A1:S2"/>
    </sheetView>
  </sheetViews>
  <sheetFormatPr defaultColWidth="9.140625" defaultRowHeight="15"/>
  <cols>
    <col min="8" max="10" width="11.5703125" bestFit="1" customWidth="1"/>
    <col min="12" max="13" width="13.5703125" customWidth="1"/>
    <col min="14" max="15" width="15.42578125" customWidth="1"/>
    <col min="16" max="16" width="16" customWidth="1"/>
  </cols>
  <sheetData>
    <row r="1" spans="1:20" ht="15" customHeight="1">
      <c r="A1" s="1070" t="s">
        <v>409</v>
      </c>
      <c r="B1" s="1071"/>
      <c r="C1" s="1071"/>
      <c r="D1" s="1071"/>
      <c r="E1" s="1071"/>
      <c r="F1" s="1071"/>
      <c r="G1" s="1071"/>
      <c r="H1" s="1071"/>
      <c r="I1" s="1071"/>
      <c r="J1" s="1071"/>
      <c r="K1" s="1071"/>
      <c r="L1" s="1071"/>
      <c r="M1" s="1071"/>
      <c r="N1" s="1071"/>
      <c r="O1" s="1071"/>
      <c r="P1" s="1071"/>
      <c r="Q1" s="1071"/>
      <c r="R1" s="1071"/>
      <c r="S1" s="1072"/>
    </row>
    <row r="2" spans="1:20" ht="15" customHeight="1" thickBot="1">
      <c r="A2" s="1073"/>
      <c r="B2" s="1074"/>
      <c r="C2" s="1074"/>
      <c r="D2" s="1074"/>
      <c r="E2" s="1074"/>
      <c r="F2" s="1074"/>
      <c r="G2" s="1074"/>
      <c r="H2" s="1074"/>
      <c r="I2" s="1074"/>
      <c r="J2" s="1074"/>
      <c r="K2" s="1074"/>
      <c r="L2" s="1074"/>
      <c r="M2" s="1074"/>
      <c r="N2" s="1074"/>
      <c r="O2" s="1074"/>
      <c r="P2" s="1074"/>
      <c r="Q2" s="1074"/>
      <c r="R2" s="1074"/>
      <c r="S2" s="1075"/>
    </row>
    <row r="3" spans="1:20" ht="15.75" thickBot="1">
      <c r="A3" s="1015" t="s">
        <v>105</v>
      </c>
      <c r="B3" s="1015"/>
      <c r="C3" s="1015"/>
      <c r="D3" s="1015"/>
      <c r="E3" s="1015"/>
      <c r="F3" s="1015"/>
      <c r="L3" s="1076" t="s">
        <v>330</v>
      </c>
      <c r="M3" s="1077"/>
      <c r="N3" s="1077"/>
      <c r="O3" s="1078"/>
      <c r="Q3" s="1076" t="s">
        <v>251</v>
      </c>
      <c r="R3" s="1077"/>
      <c r="S3" s="1078"/>
    </row>
    <row r="4" spans="1:20" ht="16.5" thickTop="1" thickBot="1">
      <c r="A4" s="1007" t="s">
        <v>104</v>
      </c>
      <c r="B4" s="1007"/>
      <c r="C4" s="1007"/>
      <c r="D4" s="1007"/>
      <c r="E4" s="1007"/>
      <c r="F4" s="1007"/>
      <c r="H4" s="363">
        <v>2019</v>
      </c>
      <c r="I4" s="363">
        <v>2020</v>
      </c>
      <c r="J4" s="363">
        <v>2021</v>
      </c>
      <c r="L4" s="1079" t="s">
        <v>207</v>
      </c>
      <c r="M4" s="1079"/>
      <c r="N4" s="1079" t="s">
        <v>68</v>
      </c>
      <c r="O4" s="1079"/>
      <c r="Q4" s="586">
        <v>2019</v>
      </c>
      <c r="R4" s="586">
        <v>2020</v>
      </c>
      <c r="S4" s="586">
        <v>2021</v>
      </c>
    </row>
    <row r="5" spans="1:20" ht="16.5" thickTop="1" thickBot="1">
      <c r="A5" s="1007" t="s">
        <v>329</v>
      </c>
      <c r="B5" s="1007"/>
      <c r="C5" s="1007"/>
      <c r="D5" s="1007"/>
      <c r="E5" s="1007"/>
      <c r="F5" s="1007"/>
      <c r="H5" s="585"/>
      <c r="I5" s="585"/>
      <c r="J5" s="585"/>
      <c r="L5" s="584" t="s">
        <v>287</v>
      </c>
      <c r="M5" s="516" t="s">
        <v>64</v>
      </c>
      <c r="N5" s="584" t="s">
        <v>287</v>
      </c>
      <c r="O5" s="535" t="s">
        <v>64</v>
      </c>
      <c r="Q5" s="295"/>
      <c r="R5" s="360"/>
      <c r="S5" s="295"/>
    </row>
    <row r="6" spans="1:20">
      <c r="A6" s="1003" t="s">
        <v>328</v>
      </c>
      <c r="B6" s="1003"/>
      <c r="C6" s="1003"/>
      <c r="D6" s="1003"/>
      <c r="E6" s="1003"/>
      <c r="F6" s="1003"/>
      <c r="H6" s="415">
        <v>2770727</v>
      </c>
      <c r="I6" s="415">
        <v>4453947</v>
      </c>
      <c r="J6" s="415">
        <v>4321244</v>
      </c>
      <c r="L6" s="321">
        <f t="shared" ref="L6:L13" si="0">I6-H6</f>
        <v>1683220</v>
      </c>
      <c r="M6" s="512">
        <f t="shared" ref="M6:M13" si="1">I6/H6-1</f>
        <v>0.60750120816666531</v>
      </c>
      <c r="N6" s="321">
        <f t="shared" ref="N6:N13" si="2">J6-I6</f>
        <v>-132703</v>
      </c>
      <c r="O6" s="512">
        <f t="shared" ref="O6:O13" si="3">J6/I6-1</f>
        <v>-2.9794472183885423E-2</v>
      </c>
      <c r="Q6" s="511">
        <f>H6/H28*100</f>
        <v>17.401110690886508</v>
      </c>
      <c r="R6" s="511">
        <f>I6/I28*100</f>
        <v>23.529188956004752</v>
      </c>
      <c r="S6" s="511">
        <f>J6/J28*100</f>
        <v>28.992807425496853</v>
      </c>
    </row>
    <row r="7" spans="1:20">
      <c r="A7" s="1003" t="s">
        <v>100</v>
      </c>
      <c r="B7" s="1003"/>
      <c r="C7" s="1003"/>
      <c r="D7" s="1003"/>
      <c r="E7" s="1003"/>
      <c r="F7" s="1003"/>
      <c r="H7" s="579">
        <v>260</v>
      </c>
      <c r="I7" s="579">
        <v>136</v>
      </c>
      <c r="J7" s="408">
        <v>3082</v>
      </c>
      <c r="L7" s="368">
        <f t="shared" si="0"/>
        <v>-124</v>
      </c>
      <c r="M7" s="509">
        <f t="shared" si="1"/>
        <v>-0.47692307692307689</v>
      </c>
      <c r="N7" s="321">
        <f t="shared" si="2"/>
        <v>2946</v>
      </c>
      <c r="O7" s="512">
        <f t="shared" si="3"/>
        <v>21.661764705882351</v>
      </c>
      <c r="Q7" s="511">
        <f>H7/H28*100</f>
        <v>1.6328886893694299E-3</v>
      </c>
      <c r="R7" s="511">
        <f>I7/I28*100</f>
        <v>7.1845706696030431E-4</v>
      </c>
      <c r="S7" s="511">
        <f>J7/J28*100</f>
        <v>2.0678265908007348E-2</v>
      </c>
    </row>
    <row r="8" spans="1:20">
      <c r="A8" s="1003" t="s">
        <v>408</v>
      </c>
      <c r="B8" s="1003"/>
      <c r="C8" s="1003"/>
      <c r="D8" s="1003"/>
      <c r="E8" s="1003"/>
      <c r="F8" s="1003"/>
      <c r="H8" s="408">
        <v>88413</v>
      </c>
      <c r="I8" s="408">
        <v>88169</v>
      </c>
      <c r="J8" s="408">
        <v>87926</v>
      </c>
      <c r="L8" s="321">
        <f t="shared" si="0"/>
        <v>-244</v>
      </c>
      <c r="M8" s="509">
        <f t="shared" si="1"/>
        <v>-2.7597751461888587E-3</v>
      </c>
      <c r="N8" s="321">
        <f t="shared" si="2"/>
        <v>-243</v>
      </c>
      <c r="O8" s="512">
        <f t="shared" si="3"/>
        <v>-2.7560707278068142E-3</v>
      </c>
      <c r="Q8" s="511">
        <f>H8/H28*100</f>
        <v>0.55526379882007459</v>
      </c>
      <c r="R8" s="511">
        <f>I8/I28*100</f>
        <v>0.46577677306487553</v>
      </c>
      <c r="S8" s="511">
        <f>J8/J28*100</f>
        <v>0.58992771194920635</v>
      </c>
    </row>
    <row r="9" spans="1:20">
      <c r="A9" s="1003" t="s">
        <v>407</v>
      </c>
      <c r="B9" s="1003"/>
      <c r="C9" s="1003"/>
      <c r="D9" s="1003"/>
      <c r="E9" s="1003"/>
      <c r="F9" s="1003"/>
      <c r="H9" s="408">
        <v>1400</v>
      </c>
      <c r="I9" s="408">
        <v>1400</v>
      </c>
      <c r="J9" s="408">
        <v>1400</v>
      </c>
      <c r="L9" s="321">
        <f t="shared" si="0"/>
        <v>0</v>
      </c>
      <c r="M9" s="509">
        <f t="shared" si="1"/>
        <v>0</v>
      </c>
      <c r="N9" s="321">
        <f t="shared" si="2"/>
        <v>0</v>
      </c>
      <c r="O9" s="512">
        <f t="shared" si="3"/>
        <v>0</v>
      </c>
      <c r="Q9" s="511">
        <f>H9/H28*100</f>
        <v>8.7924775581430838E-3</v>
      </c>
      <c r="R9" s="511">
        <f>I9/I28*100</f>
        <v>7.3958815716501916E-3</v>
      </c>
      <c r="S9" s="511">
        <f>J9/J28*100</f>
        <v>9.3931123527612875E-3</v>
      </c>
    </row>
    <row r="10" spans="1:20">
      <c r="A10" s="1003" t="s">
        <v>386</v>
      </c>
      <c r="B10" s="1003"/>
      <c r="C10" s="1003"/>
      <c r="D10" s="1003"/>
      <c r="E10" s="1003"/>
      <c r="F10" s="1003"/>
      <c r="H10" s="408">
        <v>3639</v>
      </c>
      <c r="I10" s="408">
        <v>1957</v>
      </c>
      <c r="J10" s="408">
        <v>1317</v>
      </c>
      <c r="L10" s="321">
        <f t="shared" si="0"/>
        <v>-1682</v>
      </c>
      <c r="M10" s="509">
        <f t="shared" si="1"/>
        <v>-0.46221489420170381</v>
      </c>
      <c r="N10" s="321">
        <f t="shared" si="2"/>
        <v>-640</v>
      </c>
      <c r="O10" s="512">
        <f t="shared" si="3"/>
        <v>-0.32703117015840577</v>
      </c>
      <c r="Q10" s="511">
        <f>H10/H28*100</f>
        <v>2.285416131005906E-2</v>
      </c>
      <c r="R10" s="511">
        <f>I10/I28*100</f>
        <v>1.0338385882656731E-2</v>
      </c>
      <c r="S10" s="511">
        <f>J10/J28*100</f>
        <v>8.8362349775618666E-3</v>
      </c>
    </row>
    <row r="11" spans="1:20">
      <c r="A11" s="1003" t="s">
        <v>324</v>
      </c>
      <c r="B11" s="1003"/>
      <c r="C11" s="1003"/>
      <c r="D11" s="1003"/>
      <c r="E11" s="1003"/>
      <c r="F11" s="1003"/>
      <c r="H11" s="408">
        <v>21948</v>
      </c>
      <c r="I11" s="408">
        <v>23738</v>
      </c>
      <c r="J11" s="408">
        <v>25215</v>
      </c>
      <c r="L11" s="321">
        <f t="shared" si="0"/>
        <v>1790</v>
      </c>
      <c r="M11" s="509">
        <f t="shared" si="1"/>
        <v>8.1556406050665275E-2</v>
      </c>
      <c r="N11" s="321">
        <f t="shared" si="2"/>
        <v>1477</v>
      </c>
      <c r="O11" s="512">
        <f t="shared" si="3"/>
        <v>6.2220911618501962E-2</v>
      </c>
      <c r="Q11" s="511">
        <f>H11/H28*100</f>
        <v>0.13784092674723172</v>
      </c>
      <c r="R11" s="511">
        <f>I11/I28*100</f>
        <v>0.12540245481988016</v>
      </c>
      <c r="S11" s="511">
        <f>J11/J28*100</f>
        <v>0.16917666283919702</v>
      </c>
    </row>
    <row r="12" spans="1:20" ht="15.75" thickBot="1">
      <c r="A12" s="1003" t="s">
        <v>368</v>
      </c>
      <c r="B12" s="1003"/>
      <c r="C12" s="1003"/>
      <c r="D12" s="1003"/>
      <c r="E12" s="1003"/>
      <c r="F12" s="1003"/>
      <c r="H12" s="450">
        <v>87158</v>
      </c>
      <c r="I12" s="450">
        <v>2473</v>
      </c>
      <c r="J12" s="450">
        <v>96249</v>
      </c>
      <c r="L12" s="321">
        <f t="shared" si="0"/>
        <v>-84685</v>
      </c>
      <c r="M12" s="509">
        <f t="shared" si="1"/>
        <v>-0.97162624199729231</v>
      </c>
      <c r="N12" s="321">
        <f t="shared" si="2"/>
        <v>93776</v>
      </c>
      <c r="O12" s="512">
        <f t="shared" si="3"/>
        <v>37.919935301253538</v>
      </c>
      <c r="Q12" s="508">
        <f>H12/H28*100</f>
        <v>0.54738197072331063</v>
      </c>
      <c r="R12" s="508">
        <f>I12/I28*100</f>
        <v>1.3064296519064945E-2</v>
      </c>
      <c r="S12" s="508">
        <f>J12/J28*100</f>
        <v>0.64576976488637217</v>
      </c>
    </row>
    <row r="13" spans="1:20">
      <c r="A13" s="1003"/>
      <c r="B13" s="1003"/>
      <c r="C13" s="1003"/>
      <c r="D13" s="1003"/>
      <c r="E13" s="1003"/>
      <c r="F13" s="1003"/>
      <c r="H13" s="315">
        <f>SUM(H6:H12)</f>
        <v>2973545</v>
      </c>
      <c r="I13" s="315">
        <f>SUM(I6:I12)</f>
        <v>4571820</v>
      </c>
      <c r="J13" s="315">
        <f>SUM(J6:J12)</f>
        <v>4536433</v>
      </c>
      <c r="L13" s="318">
        <f t="shared" si="0"/>
        <v>1598275</v>
      </c>
      <c r="M13" s="583">
        <f t="shared" si="1"/>
        <v>0.53749817137457145</v>
      </c>
      <c r="N13" s="318">
        <f t="shared" si="2"/>
        <v>-35387</v>
      </c>
      <c r="O13" s="527">
        <f t="shared" si="3"/>
        <v>-7.7402434916510332E-3</v>
      </c>
      <c r="Q13" s="582">
        <f>H13/H28*100</f>
        <v>18.674876914734696</v>
      </c>
      <c r="R13" s="582">
        <f>I13/I28*100</f>
        <v>24.15188520492984</v>
      </c>
      <c r="S13" s="582">
        <f>J13/J28*100</f>
        <v>30.436589178409957</v>
      </c>
    </row>
    <row r="14" spans="1:20">
      <c r="A14" s="1003"/>
      <c r="B14" s="1003"/>
      <c r="C14" s="1003"/>
      <c r="D14" s="1003"/>
      <c r="E14" s="1003"/>
      <c r="F14" s="1003"/>
      <c r="H14" s="368"/>
      <c r="I14" s="368"/>
      <c r="J14" s="368"/>
      <c r="L14" s="368"/>
      <c r="M14" s="368"/>
      <c r="N14" s="368"/>
      <c r="O14" s="368"/>
      <c r="Q14" s="295"/>
      <c r="R14" s="360"/>
      <c r="S14" s="294"/>
    </row>
    <row r="15" spans="1:20" ht="15.75" thickBot="1">
      <c r="A15" s="1007" t="s">
        <v>323</v>
      </c>
      <c r="B15" s="1007"/>
      <c r="C15" s="1007"/>
      <c r="D15" s="1007"/>
      <c r="E15" s="1007"/>
      <c r="F15" s="1007"/>
      <c r="H15" s="443"/>
      <c r="I15" s="443"/>
      <c r="J15" s="443"/>
      <c r="L15" s="368"/>
      <c r="M15" s="443"/>
      <c r="N15" s="368"/>
      <c r="O15" s="368"/>
      <c r="Q15" s="352"/>
      <c r="R15" s="360"/>
      <c r="S15" s="352"/>
    </row>
    <row r="16" spans="1:20">
      <c r="A16" s="1003" t="s">
        <v>406</v>
      </c>
      <c r="B16" s="1003"/>
      <c r="C16" s="1003"/>
      <c r="D16" s="1003"/>
      <c r="E16" s="1003"/>
      <c r="F16" s="1003"/>
      <c r="H16" s="415">
        <v>8328</v>
      </c>
      <c r="I16" s="415">
        <v>22469</v>
      </c>
      <c r="J16" s="415">
        <v>20887</v>
      </c>
      <c r="L16" s="321">
        <f t="shared" ref="L16:L21" si="4">I16-H16</f>
        <v>14141</v>
      </c>
      <c r="M16" s="509">
        <f t="shared" ref="M16:M21" si="5">I16/H16-1</f>
        <v>1.6980067243035544</v>
      </c>
      <c r="N16" s="321">
        <f t="shared" ref="N16:N26" si="6">J16-I16</f>
        <v>-1582</v>
      </c>
      <c r="O16" s="512">
        <f t="shared" ref="O16:O21" si="7">J16/I16-1</f>
        <v>-7.0408117851261776E-2</v>
      </c>
      <c r="Q16" s="581">
        <f>H16/H28*100</f>
        <v>5.2302680788725429E-2</v>
      </c>
      <c r="R16" s="581">
        <f>I16/I28*100</f>
        <v>0.11869861645243439</v>
      </c>
      <c r="S16" s="581">
        <f>J16/J28*100</f>
        <v>0.14013852693723214</v>
      </c>
      <c r="T16" s="387"/>
    </row>
    <row r="17" spans="1:20">
      <c r="A17" s="1003" t="s">
        <v>383</v>
      </c>
      <c r="B17" s="1003"/>
      <c r="C17" s="1003"/>
      <c r="D17" s="1003"/>
      <c r="E17" s="1003"/>
      <c r="F17" s="1003"/>
      <c r="H17" s="408">
        <v>10359425</v>
      </c>
      <c r="I17" s="408">
        <v>7547063</v>
      </c>
      <c r="J17" s="408">
        <v>6431131</v>
      </c>
      <c r="L17" s="321">
        <f t="shared" si="4"/>
        <v>-2812362</v>
      </c>
      <c r="M17" s="512">
        <f t="shared" si="5"/>
        <v>-0.27147858109885448</v>
      </c>
      <c r="N17" s="321">
        <f t="shared" si="6"/>
        <v>-1115932</v>
      </c>
      <c r="O17" s="512">
        <f t="shared" si="7"/>
        <v>-0.14786308263227699</v>
      </c>
      <c r="Q17" s="576">
        <f>H17/H28*100</f>
        <v>65.060722734118869</v>
      </c>
      <c r="R17" s="576">
        <f>I17/I28*100</f>
        <v>39.869417258416433</v>
      </c>
      <c r="S17" s="576">
        <f>J17/J28*100</f>
        <v>43.148811455947175</v>
      </c>
      <c r="T17" s="387"/>
    </row>
    <row r="18" spans="1:20">
      <c r="A18" s="1003" t="s">
        <v>320</v>
      </c>
      <c r="B18" s="1003"/>
      <c r="C18" s="1003"/>
      <c r="D18" s="1003"/>
      <c r="E18" s="1003"/>
      <c r="F18" s="1003"/>
      <c r="H18" s="408">
        <v>88406</v>
      </c>
      <c r="I18" s="408">
        <v>638588</v>
      </c>
      <c r="J18" s="408">
        <v>580945</v>
      </c>
      <c r="L18" s="321">
        <f t="shared" si="4"/>
        <v>550182</v>
      </c>
      <c r="M18" s="580">
        <f t="shared" si="5"/>
        <v>6.2233558808225684</v>
      </c>
      <c r="N18" s="321">
        <f t="shared" si="6"/>
        <v>-57643</v>
      </c>
      <c r="O18" s="512">
        <f t="shared" si="7"/>
        <v>-9.0266337607346259E-2</v>
      </c>
      <c r="Q18" s="576">
        <f>H18/H28*100</f>
        <v>0.5552198364322839</v>
      </c>
      <c r="R18" s="576">
        <f>I18/I28*100</f>
        <v>3.373515157912109</v>
      </c>
      <c r="S18" s="576">
        <f>J18/J28*100</f>
        <v>3.89777261126779</v>
      </c>
      <c r="T18" s="387"/>
    </row>
    <row r="19" spans="1:20">
      <c r="A19" s="1003" t="s">
        <v>319</v>
      </c>
      <c r="B19" s="1003"/>
      <c r="C19" s="1003"/>
      <c r="D19" s="1003"/>
      <c r="E19" s="1003"/>
      <c r="F19" s="1003"/>
      <c r="H19" s="408">
        <v>133759</v>
      </c>
      <c r="I19" s="408">
        <v>150547</v>
      </c>
      <c r="J19" s="408">
        <v>247205</v>
      </c>
      <c r="L19" s="341">
        <f t="shared" si="4"/>
        <v>16788</v>
      </c>
      <c r="M19" s="509">
        <f t="shared" si="5"/>
        <v>0.12550931152296285</v>
      </c>
      <c r="N19" s="321">
        <f t="shared" si="6"/>
        <v>96658</v>
      </c>
      <c r="O19" s="512">
        <f t="shared" si="7"/>
        <v>0.6420453413219791</v>
      </c>
      <c r="Q19" s="576">
        <f>H19/H28*100</f>
        <v>0.84005214692832908</v>
      </c>
      <c r="R19" s="576">
        <f>I19/I28*100</f>
        <v>0.79530555926230107</v>
      </c>
      <c r="S19" s="576">
        <f>J19/J28*100</f>
        <v>1.658588813688824</v>
      </c>
      <c r="T19" s="387"/>
    </row>
    <row r="20" spans="1:20">
      <c r="A20" s="1003" t="s">
        <v>405</v>
      </c>
      <c r="B20" s="1003"/>
      <c r="C20" s="1003"/>
      <c r="D20" s="1003"/>
      <c r="E20" s="1003"/>
      <c r="F20" s="1003"/>
      <c r="H20" s="408">
        <v>542834</v>
      </c>
      <c r="I20" s="408">
        <v>4260928</v>
      </c>
      <c r="J20" s="408">
        <v>829339</v>
      </c>
      <c r="L20" s="321">
        <f t="shared" si="4"/>
        <v>3718094</v>
      </c>
      <c r="M20" s="509">
        <f t="shared" si="5"/>
        <v>6.8494125275867024</v>
      </c>
      <c r="N20" s="321">
        <f t="shared" si="6"/>
        <v>-3431589</v>
      </c>
      <c r="O20" s="512">
        <f t="shared" si="7"/>
        <v>-0.8053618836084534</v>
      </c>
      <c r="Q20" s="576">
        <f>H20/H28*100</f>
        <v>3.4091826877121734</v>
      </c>
      <c r="R20" s="576">
        <f>I20/I28*100</f>
        <v>22.50951348094879</v>
      </c>
      <c r="S20" s="576">
        <f>J20/J28*100</f>
        <v>5.5643388610904942</v>
      </c>
    </row>
    <row r="21" spans="1:20">
      <c r="A21" s="1003" t="s">
        <v>317</v>
      </c>
      <c r="B21" s="1003"/>
      <c r="C21" s="1003"/>
      <c r="D21" s="1003"/>
      <c r="E21" s="1003"/>
      <c r="F21" s="1003"/>
      <c r="H21" s="408">
        <v>6981</v>
      </c>
      <c r="I21" s="408">
        <v>9263</v>
      </c>
      <c r="J21" s="408">
        <v>4244</v>
      </c>
      <c r="L21" s="321">
        <f t="shared" si="4"/>
        <v>2282</v>
      </c>
      <c r="M21" s="509">
        <f t="shared" si="5"/>
        <v>0.32688726543475144</v>
      </c>
      <c r="N21" s="321">
        <f t="shared" si="6"/>
        <v>-5019</v>
      </c>
      <c r="O21" s="512">
        <f t="shared" si="7"/>
        <v>-0.54183309942783109</v>
      </c>
      <c r="P21" s="578"/>
      <c r="Q21" s="577">
        <f>H21/H28*100</f>
        <v>4.3843061309569192E-2</v>
      </c>
      <c r="R21" s="577">
        <f>I21/I28*100</f>
        <v>4.893432214156837E-2</v>
      </c>
      <c r="S21" s="577">
        <f>J21/J28*100</f>
        <v>2.8474549160799216E-2</v>
      </c>
    </row>
    <row r="22" spans="1:20">
      <c r="A22" s="1008" t="s">
        <v>216</v>
      </c>
      <c r="B22" s="1009"/>
      <c r="C22" s="1009"/>
      <c r="D22" s="1009"/>
      <c r="E22" s="1009"/>
      <c r="F22" s="1010"/>
      <c r="H22" s="408"/>
      <c r="I22" s="408"/>
      <c r="J22" s="579">
        <v>241</v>
      </c>
      <c r="L22" s="368"/>
      <c r="M22" s="443"/>
      <c r="N22" s="321">
        <f t="shared" si="6"/>
        <v>241</v>
      </c>
      <c r="O22" s="512"/>
      <c r="P22" s="578"/>
      <c r="Q22" s="577"/>
      <c r="R22" s="577"/>
      <c r="S22" s="577">
        <f>J22/J28*100</f>
        <v>1.6169571978681928E-3</v>
      </c>
      <c r="T22" s="387"/>
    </row>
    <row r="23" spans="1:20">
      <c r="A23" s="1003" t="s">
        <v>404</v>
      </c>
      <c r="B23" s="1003"/>
      <c r="C23" s="1003"/>
      <c r="D23" s="1003"/>
      <c r="E23" s="1003"/>
      <c r="F23" s="1003"/>
      <c r="H23" s="408">
        <v>390789</v>
      </c>
      <c r="I23" s="408">
        <v>162303</v>
      </c>
      <c r="J23" s="408">
        <v>268831</v>
      </c>
      <c r="L23" s="321">
        <f>I23-H23</f>
        <v>-228486</v>
      </c>
      <c r="M23" s="509">
        <f>I23/H23-1</f>
        <v>-0.5846786884994204</v>
      </c>
      <c r="N23" s="321">
        <f t="shared" si="6"/>
        <v>106528</v>
      </c>
      <c r="O23" s="512">
        <f>J23/I23-1</f>
        <v>0.65635262441236453</v>
      </c>
      <c r="Q23" s="576">
        <f>H23/H28*100</f>
        <v>2.45428822319227</v>
      </c>
      <c r="R23" s="576">
        <f>I23/I28*100</f>
        <v>0.85740983337395782</v>
      </c>
      <c r="S23" s="576">
        <f>J23/J28*100</f>
        <v>1.8036855620751211</v>
      </c>
      <c r="T23" s="387"/>
    </row>
    <row r="24" spans="1:20">
      <c r="A24" s="1003" t="s">
        <v>403</v>
      </c>
      <c r="B24" s="1003"/>
      <c r="C24" s="1003"/>
      <c r="D24" s="1003"/>
      <c r="E24" s="1003"/>
      <c r="F24" s="1003"/>
      <c r="H24" s="408">
        <v>918194</v>
      </c>
      <c r="I24" s="408">
        <v>1225567</v>
      </c>
      <c r="J24" s="408">
        <v>1253821</v>
      </c>
      <c r="L24" s="321">
        <f>I24-H24</f>
        <v>307373</v>
      </c>
      <c r="M24" s="443">
        <f>I24/H24-1</f>
        <v>0.33475823192048737</v>
      </c>
      <c r="N24" s="321">
        <f t="shared" si="6"/>
        <v>28254</v>
      </c>
      <c r="O24" s="512">
        <f>J24/I24-1</f>
        <v>2.3053819171044987E-2</v>
      </c>
      <c r="Q24" s="576">
        <f>H24/H28*100</f>
        <v>5.7665715278725935</v>
      </c>
      <c r="R24" s="576">
        <f>I24/I28*100</f>
        <v>6.4743917072304358</v>
      </c>
      <c r="S24" s="576">
        <f>J24/J28*100</f>
        <v>8.41234394517965</v>
      </c>
      <c r="T24" s="387"/>
    </row>
    <row r="25" spans="1:20" ht="15.75" thickBot="1">
      <c r="A25" s="1003" t="s">
        <v>315</v>
      </c>
      <c r="B25" s="1003"/>
      <c r="C25" s="1003"/>
      <c r="D25" s="1003"/>
      <c r="E25" s="1003"/>
      <c r="F25" s="1003"/>
      <c r="H25" s="450">
        <v>500441</v>
      </c>
      <c r="I25" s="450">
        <v>340906</v>
      </c>
      <c r="J25" s="450">
        <v>731461</v>
      </c>
      <c r="L25" s="321">
        <f>I25-H25</f>
        <v>-159535</v>
      </c>
      <c r="M25" s="368">
        <f>I25/H25-1</f>
        <v>-0.31878882825348043</v>
      </c>
      <c r="N25" s="321">
        <f t="shared" si="6"/>
        <v>390555</v>
      </c>
      <c r="O25" s="512">
        <f>J25/I25-1</f>
        <v>1.1456383871213767</v>
      </c>
      <c r="Q25" s="575">
        <f>H25/H28*100</f>
        <v>3.1429401869104883</v>
      </c>
      <c r="R25" s="575">
        <f>I25/I28*100</f>
        <v>1.8009288593321287</v>
      </c>
      <c r="S25" s="575">
        <f>J25/J28*100</f>
        <v>4.9076395390450882</v>
      </c>
      <c r="T25" s="387"/>
    </row>
    <row r="26" spans="1:20">
      <c r="A26" s="1003"/>
      <c r="B26" s="1003"/>
      <c r="C26" s="1003"/>
      <c r="D26" s="1003"/>
      <c r="E26" s="1003"/>
      <c r="F26" s="1003"/>
      <c r="H26" s="446">
        <f>SUM(H16:H25)</f>
        <v>12949157</v>
      </c>
      <c r="I26" s="315">
        <f>SUM(I16:I25)</f>
        <v>14357634</v>
      </c>
      <c r="J26" s="574">
        <f>SUM(J16:J25)</f>
        <v>10368105</v>
      </c>
      <c r="K26" s="344"/>
      <c r="L26" s="318">
        <f>I26-H26</f>
        <v>1408477</v>
      </c>
      <c r="M26" s="527">
        <f>I26/H26-1</f>
        <v>0.10876978323762687</v>
      </c>
      <c r="N26" s="318">
        <f t="shared" si="6"/>
        <v>-3989529</v>
      </c>
      <c r="O26" s="527">
        <f>J26/I26-1</f>
        <v>-0.27786813621241491</v>
      </c>
      <c r="Q26" s="504">
        <f>H26/H28*100</f>
        <v>81.325123085265304</v>
      </c>
      <c r="R26" s="529">
        <f>I26/I28*100</f>
        <v>75.84811479507016</v>
      </c>
      <c r="S26" s="504">
        <f>J26/J28*100</f>
        <v>69.56341082159004</v>
      </c>
    </row>
    <row r="27" spans="1:20" ht="15.75" thickBot="1">
      <c r="A27" s="1003"/>
      <c r="B27" s="1003"/>
      <c r="C27" s="1003"/>
      <c r="D27" s="1003"/>
      <c r="E27" s="1003"/>
      <c r="F27" s="1003"/>
      <c r="H27" s="443"/>
      <c r="I27" s="443"/>
      <c r="J27" s="443"/>
      <c r="L27" s="573"/>
      <c r="M27" s="516"/>
      <c r="N27" s="443"/>
      <c r="O27" s="573"/>
      <c r="Q27" s="352"/>
      <c r="R27" s="360"/>
      <c r="S27" s="352"/>
    </row>
    <row r="28" spans="1:20" ht="15.75" thickBot="1">
      <c r="A28" s="1007" t="s">
        <v>314</v>
      </c>
      <c r="B28" s="1007"/>
      <c r="C28" s="1007"/>
      <c r="D28" s="1007"/>
      <c r="E28" s="1007"/>
      <c r="F28" s="1007"/>
      <c r="H28" s="545">
        <f>H13+H26</f>
        <v>15922702</v>
      </c>
      <c r="I28" s="544">
        <f>I26+I13</f>
        <v>18929454</v>
      </c>
      <c r="J28" s="545">
        <f>J13+J26</f>
        <v>14904538</v>
      </c>
      <c r="L28" s="472">
        <f>I28-H28</f>
        <v>3006752</v>
      </c>
      <c r="M28" s="543">
        <f>I28/H28-1</f>
        <v>0.18883428202072738</v>
      </c>
      <c r="N28" s="544">
        <f>J28-I28</f>
        <v>-4024916</v>
      </c>
      <c r="O28" s="572">
        <f>J28/I28-1</f>
        <v>-0.21262715765600004</v>
      </c>
      <c r="Q28" s="571">
        <f>Q13+Q26</f>
        <v>100</v>
      </c>
      <c r="R28" s="570">
        <f>R13+R26</f>
        <v>100</v>
      </c>
      <c r="S28" s="569">
        <f>S26+S13</f>
        <v>100</v>
      </c>
    </row>
    <row r="29" spans="1:20" ht="15.75" thickTop="1">
      <c r="A29" s="1003"/>
      <c r="B29" s="1003"/>
      <c r="C29" s="1003"/>
      <c r="D29" s="1003"/>
      <c r="E29" s="1003"/>
      <c r="F29" s="1003"/>
      <c r="H29" s="466"/>
      <c r="I29" s="466"/>
      <c r="J29" s="466"/>
      <c r="L29" s="467"/>
      <c r="M29" s="467"/>
      <c r="N29" s="467"/>
      <c r="O29" s="467"/>
      <c r="Q29" s="568"/>
      <c r="R29" s="384"/>
      <c r="S29" s="384"/>
    </row>
    <row r="30" spans="1:20">
      <c r="A30" s="1007" t="s">
        <v>87</v>
      </c>
      <c r="B30" s="1007"/>
      <c r="C30" s="1007"/>
      <c r="D30" s="1007"/>
      <c r="E30" s="1007"/>
      <c r="F30" s="1007"/>
      <c r="H30" s="368"/>
      <c r="I30" s="368"/>
      <c r="J30" s="368"/>
      <c r="L30" s="368"/>
      <c r="M30" s="516"/>
      <c r="N30" s="368"/>
      <c r="O30" s="368"/>
      <c r="Q30" s="567"/>
      <c r="R30" s="294"/>
      <c r="S30" s="294"/>
    </row>
    <row r="31" spans="1:20" ht="15.75" thickBot="1">
      <c r="A31" s="1007" t="s">
        <v>313</v>
      </c>
      <c r="B31" s="1007"/>
      <c r="C31" s="1007"/>
      <c r="D31" s="1007"/>
      <c r="E31" s="1007"/>
      <c r="F31" s="1007"/>
      <c r="H31" s="368"/>
      <c r="I31" s="368"/>
      <c r="J31" s="368"/>
      <c r="L31" s="368"/>
      <c r="M31" s="443"/>
      <c r="N31" s="368"/>
      <c r="O31" s="368"/>
      <c r="Q31" s="566"/>
      <c r="R31" s="294"/>
      <c r="S31" s="294"/>
    </row>
    <row r="32" spans="1:20" ht="16.5" thickTop="1" thickBot="1">
      <c r="A32" s="1003" t="s">
        <v>379</v>
      </c>
      <c r="B32" s="1003"/>
      <c r="C32" s="1003"/>
      <c r="D32" s="1003"/>
      <c r="E32" s="1003"/>
      <c r="F32" s="1003"/>
      <c r="H32" s="321">
        <v>426088</v>
      </c>
      <c r="I32" s="321">
        <v>426088</v>
      </c>
      <c r="J32" s="321">
        <v>426088</v>
      </c>
      <c r="L32" s="319">
        <f>I32-H32</f>
        <v>0</v>
      </c>
      <c r="M32" s="509">
        <f>I32/H32-1</f>
        <v>0</v>
      </c>
      <c r="N32" s="321">
        <f>J32-I32</f>
        <v>0</v>
      </c>
      <c r="O32" s="512">
        <f>J32/I32-1</f>
        <v>0</v>
      </c>
      <c r="Q32" s="565">
        <f>H32/H61*100</f>
        <v>2.6759779841386218</v>
      </c>
      <c r="R32" s="511">
        <f>I32/I61*100</f>
        <v>2.2509259907866332</v>
      </c>
      <c r="S32" s="511">
        <f>J32/J61*100</f>
        <v>2.8587803258309652</v>
      </c>
    </row>
    <row r="33" spans="1:20" ht="15.75" thickTop="1">
      <c r="A33" s="1003"/>
      <c r="B33" s="1003"/>
      <c r="C33" s="1003"/>
      <c r="D33" s="1003"/>
      <c r="E33" s="1003"/>
      <c r="F33" s="1003"/>
      <c r="H33" s="368"/>
      <c r="I33" s="368"/>
      <c r="J33" s="368"/>
      <c r="L33" s="557"/>
      <c r="M33" s="368"/>
      <c r="N33" s="556"/>
      <c r="O33" s="368"/>
      <c r="Q33" s="564"/>
      <c r="R33" s="511"/>
      <c r="S33" s="511"/>
    </row>
    <row r="34" spans="1:20">
      <c r="A34" s="1007" t="s">
        <v>402</v>
      </c>
      <c r="B34" s="1007"/>
      <c r="C34" s="1007"/>
      <c r="D34" s="1007"/>
      <c r="E34" s="1007"/>
      <c r="F34" s="1007"/>
      <c r="H34" s="368"/>
      <c r="I34" s="368"/>
      <c r="J34" s="368"/>
      <c r="L34" s="557"/>
      <c r="M34" s="368"/>
      <c r="N34" s="556"/>
      <c r="O34" s="368"/>
      <c r="Q34" s="563"/>
      <c r="R34" s="511"/>
      <c r="S34" s="511"/>
    </row>
    <row r="35" spans="1:20">
      <c r="A35" s="1003" t="s">
        <v>308</v>
      </c>
      <c r="B35" s="1003"/>
      <c r="C35" s="1003"/>
      <c r="D35" s="1003"/>
      <c r="E35" s="1003"/>
      <c r="F35" s="1003"/>
      <c r="H35" s="321">
        <v>2172735</v>
      </c>
      <c r="I35" s="321">
        <v>897105</v>
      </c>
      <c r="J35" s="321">
        <v>1509076</v>
      </c>
      <c r="L35" s="346">
        <f>I35-H35</f>
        <v>-1275630</v>
      </c>
      <c r="M35" s="512">
        <f>I35/H35-1</f>
        <v>-0.58710795380016423</v>
      </c>
      <c r="N35" s="555">
        <f>J35-I35</f>
        <v>611971</v>
      </c>
      <c r="O35" s="512">
        <f>J35/I35-1</f>
        <v>0.6821620657559595</v>
      </c>
      <c r="Q35" s="563">
        <f>H35/H61*100</f>
        <v>13.645516948065724</v>
      </c>
      <c r="R35" s="511">
        <f>I35/I61*100</f>
        <v>4.7392016695251744</v>
      </c>
      <c r="S35" s="511">
        <f>J35/J61*100</f>
        <v>10.124943154896851</v>
      </c>
    </row>
    <row r="36" spans="1:20">
      <c r="A36" s="1003"/>
      <c r="B36" s="1003"/>
      <c r="C36" s="1003"/>
      <c r="D36" s="1003"/>
      <c r="E36" s="1003"/>
      <c r="F36" s="1003"/>
      <c r="H36" s="368"/>
      <c r="I36" s="368"/>
      <c r="J36" s="368"/>
      <c r="L36" s="557"/>
      <c r="M36" s="368"/>
      <c r="N36" s="556"/>
      <c r="O36" s="368"/>
      <c r="Q36" s="563"/>
      <c r="R36" s="511"/>
      <c r="S36" s="511"/>
    </row>
    <row r="37" spans="1:20">
      <c r="A37" s="1007" t="s">
        <v>377</v>
      </c>
      <c r="B37" s="1069"/>
      <c r="C37" s="1069"/>
      <c r="D37" s="1069"/>
      <c r="E37" s="1069"/>
      <c r="F37" s="1069"/>
      <c r="H37" s="368"/>
      <c r="I37" s="368"/>
      <c r="J37" s="368"/>
      <c r="L37" s="557"/>
      <c r="M37" s="368"/>
      <c r="N37" s="556"/>
      <c r="O37" s="368"/>
      <c r="Q37" s="563"/>
      <c r="R37" s="511"/>
      <c r="S37" s="511"/>
    </row>
    <row r="38" spans="1:20" ht="15.75" thickBot="1">
      <c r="A38" s="1003" t="s">
        <v>353</v>
      </c>
      <c r="B38" s="1003"/>
      <c r="C38" s="1003"/>
      <c r="D38" s="1003"/>
      <c r="E38" s="1003"/>
      <c r="F38" s="1003"/>
      <c r="H38" s="341">
        <v>2049561</v>
      </c>
      <c r="I38" s="341">
        <v>3751466</v>
      </c>
      <c r="J38" s="422">
        <v>3739787</v>
      </c>
      <c r="L38" s="562">
        <f>I38-H38</f>
        <v>1701905</v>
      </c>
      <c r="M38" s="509">
        <f>I38/H38-1</f>
        <v>0.8303753828258833</v>
      </c>
      <c r="N38" s="422">
        <f>J38-I38</f>
        <v>-11679</v>
      </c>
      <c r="O38" s="509">
        <f>J38/I38-1</f>
        <v>-3.1131829530108845E-3</v>
      </c>
      <c r="Q38" s="561">
        <f>H38/H61*100</f>
        <v>12.87194221181807</v>
      </c>
      <c r="R38" s="508">
        <f>I38/I61*100</f>
        <v>19.818141611480183</v>
      </c>
      <c r="S38" s="508">
        <f>J38/J61*100</f>
        <v>25.091599618854339</v>
      </c>
    </row>
    <row r="39" spans="1:20">
      <c r="A39" s="1007" t="s">
        <v>373</v>
      </c>
      <c r="B39" s="1007"/>
      <c r="C39" s="1007"/>
      <c r="D39" s="1007"/>
      <c r="E39" s="1007"/>
      <c r="F39" s="1007"/>
      <c r="H39" s="446">
        <f>H32+H35+H38</f>
        <v>4648384</v>
      </c>
      <c r="I39" s="446">
        <f>SUM(I32:I38)</f>
        <v>5074659</v>
      </c>
      <c r="J39" s="315">
        <f>SUM(J32:J38)</f>
        <v>5674951</v>
      </c>
      <c r="L39" s="446">
        <f>I39-H39</f>
        <v>426275</v>
      </c>
      <c r="M39" s="507">
        <f>I39/H39-1</f>
        <v>9.1703912585535008E-2</v>
      </c>
      <c r="N39" s="560">
        <f>J39-I39</f>
        <v>600292</v>
      </c>
      <c r="O39" s="559">
        <f>J39/I39-1</f>
        <v>0.11829208622687748</v>
      </c>
      <c r="P39" s="558"/>
      <c r="Q39" s="529">
        <f>H39/H61*100</f>
        <v>29.193437144022415</v>
      </c>
      <c r="R39" s="529">
        <f>I39/I61*100</f>
        <v>26.808269271791989</v>
      </c>
      <c r="S39" s="529">
        <f>J39/J61*100</f>
        <v>38.075323099582157</v>
      </c>
    </row>
    <row r="40" spans="1:20">
      <c r="A40" s="1003"/>
      <c r="B40" s="1003"/>
      <c r="C40" s="1003"/>
      <c r="D40" s="1003"/>
      <c r="E40" s="1003"/>
      <c r="F40" s="1003"/>
      <c r="H40" s="368"/>
      <c r="I40" s="368"/>
      <c r="J40" s="368"/>
      <c r="L40" s="557"/>
      <c r="M40" s="368"/>
      <c r="N40" s="556"/>
      <c r="O40" s="368"/>
      <c r="Q40" s="511"/>
      <c r="R40" s="511"/>
      <c r="S40" s="511"/>
    </row>
    <row r="41" spans="1:20" ht="15.75" thickBot="1">
      <c r="A41" s="1007" t="s">
        <v>371</v>
      </c>
      <c r="B41" s="1007"/>
      <c r="C41" s="1007"/>
      <c r="D41" s="1007"/>
      <c r="E41" s="1007"/>
      <c r="F41" s="1007"/>
      <c r="H41" s="443"/>
      <c r="I41" s="443"/>
      <c r="J41" s="443"/>
      <c r="L41" s="557"/>
      <c r="M41" s="368"/>
      <c r="N41" s="556"/>
      <c r="O41" s="368"/>
      <c r="Q41" s="511"/>
      <c r="R41" s="511"/>
      <c r="S41" s="511"/>
    </row>
    <row r="42" spans="1:20">
      <c r="A42" s="1003" t="s">
        <v>401</v>
      </c>
      <c r="B42" s="1003"/>
      <c r="C42" s="1003"/>
      <c r="D42" s="1003"/>
      <c r="E42" s="1003"/>
      <c r="F42" s="1003"/>
      <c r="H42" s="415">
        <v>51745</v>
      </c>
      <c r="I42" s="415">
        <v>66237</v>
      </c>
      <c r="J42" s="415">
        <v>71460</v>
      </c>
      <c r="L42" s="346">
        <f>I42-H42</f>
        <v>14492</v>
      </c>
      <c r="M42" s="512">
        <f>I42/H42-1</f>
        <v>0.28006570683157794</v>
      </c>
      <c r="N42" s="555">
        <f t="shared" ref="N42:N47" si="8">J42-I42</f>
        <v>5223</v>
      </c>
      <c r="O42" s="512">
        <f>J42/I42-1</f>
        <v>7.885320893156389E-2</v>
      </c>
      <c r="Q42" s="511">
        <f>H42/H61*100</f>
        <v>0.32497625089008136</v>
      </c>
      <c r="R42" s="503">
        <f>I42/I61*100</f>
        <v>0.34991500547242405</v>
      </c>
      <c r="S42" s="511">
        <f>J42/J61*100</f>
        <v>0.47945129194880109</v>
      </c>
    </row>
    <row r="43" spans="1:20">
      <c r="A43" s="1008" t="s">
        <v>369</v>
      </c>
      <c r="B43" s="1009"/>
      <c r="C43" s="1009"/>
      <c r="D43" s="1009"/>
      <c r="E43" s="1009"/>
      <c r="F43" s="1010"/>
      <c r="H43" s="554"/>
      <c r="I43" s="554"/>
      <c r="J43" s="408">
        <v>51900</v>
      </c>
      <c r="L43" s="368"/>
      <c r="M43" s="467"/>
      <c r="N43" s="321">
        <f t="shared" si="8"/>
        <v>51900</v>
      </c>
      <c r="O43" s="512"/>
      <c r="Q43" s="511"/>
      <c r="R43" s="503"/>
      <c r="S43" s="511">
        <f>J43/J61*100</f>
        <v>0.34821609364879341</v>
      </c>
    </row>
    <row r="44" spans="1:20">
      <c r="A44" s="1008" t="s">
        <v>367</v>
      </c>
      <c r="B44" s="1009"/>
      <c r="C44" s="1009"/>
      <c r="D44" s="1009"/>
      <c r="E44" s="1009"/>
      <c r="F44" s="1010"/>
      <c r="H44" s="554"/>
      <c r="I44" s="554"/>
      <c r="J44" s="408">
        <v>1256</v>
      </c>
      <c r="L44" s="368"/>
      <c r="M44" s="467"/>
      <c r="N44" s="321">
        <f t="shared" si="8"/>
        <v>1256</v>
      </c>
      <c r="O44" s="368"/>
      <c r="Q44" s="511"/>
      <c r="R44" s="503"/>
      <c r="S44" s="511">
        <f>J44/J61*100</f>
        <v>8.4269636536201259E-3</v>
      </c>
    </row>
    <row r="45" spans="1:20">
      <c r="A45" s="1003" t="s">
        <v>400</v>
      </c>
      <c r="B45" s="1003"/>
      <c r="C45" s="1003"/>
      <c r="D45" s="1003"/>
      <c r="E45" s="1003"/>
      <c r="F45" s="1003"/>
      <c r="H45" s="408">
        <v>13045</v>
      </c>
      <c r="I45" s="408">
        <v>15802</v>
      </c>
      <c r="J45" s="408">
        <v>18954</v>
      </c>
      <c r="L45" s="321">
        <f>I45-H45</f>
        <v>2757</v>
      </c>
      <c r="M45" s="361">
        <f>I45/H45-1</f>
        <v>0.21134534304331165</v>
      </c>
      <c r="N45" s="321">
        <f t="shared" si="8"/>
        <v>3152</v>
      </c>
      <c r="O45" s="512">
        <f>J45/I45-1</f>
        <v>0.19946842171876988</v>
      </c>
      <c r="Q45" s="511">
        <f>H45/H61*100</f>
        <v>8.1927049818554656E-2</v>
      </c>
      <c r="R45" s="503">
        <f>I45/I61*100</f>
        <v>8.3478371853725947E-2</v>
      </c>
      <c r="S45" s="511">
        <f>J45/J61*100</f>
        <v>0.12716932252445529</v>
      </c>
    </row>
    <row r="46" spans="1:20" ht="15.75" thickBot="1">
      <c r="A46" s="1003" t="s">
        <v>302</v>
      </c>
      <c r="B46" s="1003"/>
      <c r="C46" s="1003"/>
      <c r="D46" s="1003"/>
      <c r="E46" s="1003"/>
      <c r="F46" s="1003"/>
      <c r="H46" s="450">
        <v>19759</v>
      </c>
      <c r="I46" s="450">
        <v>21425</v>
      </c>
      <c r="J46" s="450">
        <v>27326</v>
      </c>
      <c r="L46" s="341">
        <f>I46-H46</f>
        <v>1666</v>
      </c>
      <c r="M46" s="510">
        <f>I46/H46-1</f>
        <v>8.431600789513638E-2</v>
      </c>
      <c r="N46" s="341">
        <f t="shared" si="8"/>
        <v>5901</v>
      </c>
      <c r="O46" s="509">
        <f>J46/I46-1</f>
        <v>0.27542590431738634</v>
      </c>
      <c r="Q46" s="508">
        <f>H46/H61*100</f>
        <v>0.12409326005096372</v>
      </c>
      <c r="R46" s="546">
        <f>I46/I61*100</f>
        <v>0.11318340190900381</v>
      </c>
      <c r="S46" s="508">
        <f>J46/J61*100</f>
        <v>0.18334013439396779</v>
      </c>
    </row>
    <row r="47" spans="1:20" ht="15.75" thickBot="1">
      <c r="A47" s="1003"/>
      <c r="B47" s="1003"/>
      <c r="C47" s="1003"/>
      <c r="D47" s="1003"/>
      <c r="E47" s="1003"/>
      <c r="F47" s="1003"/>
      <c r="H47" s="446">
        <f>SUM(H42:H46)</f>
        <v>84549</v>
      </c>
      <c r="I47" s="315">
        <f>SUM(I42:I46)</f>
        <v>103464</v>
      </c>
      <c r="J47" s="315">
        <f>SUM(J42:J46)</f>
        <v>170896</v>
      </c>
      <c r="L47" s="553">
        <f>I47-H47</f>
        <v>18915</v>
      </c>
      <c r="M47" s="552">
        <f>I47/H47-1</f>
        <v>0.22371642479508913</v>
      </c>
      <c r="N47" s="551">
        <f t="shared" si="8"/>
        <v>67432</v>
      </c>
      <c r="O47" s="550">
        <f>J47/I47-1</f>
        <v>0.65174360163921752</v>
      </c>
      <c r="Q47" s="549">
        <f>H47/H61*100</f>
        <v>0.53099656075959978</v>
      </c>
      <c r="R47" s="505">
        <f>I47/I61*100</f>
        <v>0.5465767792351538</v>
      </c>
      <c r="S47" s="504">
        <f>J47/J61*100</f>
        <v>1.1466038061696378</v>
      </c>
      <c r="T47" s="387"/>
    </row>
    <row r="48" spans="1:20" ht="15.75" thickBot="1">
      <c r="A48" s="1007" t="s">
        <v>298</v>
      </c>
      <c r="B48" s="1007"/>
      <c r="C48" s="1007"/>
      <c r="D48" s="1007"/>
      <c r="E48" s="1007"/>
      <c r="F48" s="1007"/>
      <c r="H48" s="443"/>
      <c r="I48" s="443"/>
      <c r="J48" s="443"/>
      <c r="L48" s="467"/>
      <c r="M48" s="467"/>
      <c r="N48" s="467"/>
      <c r="O48" s="467"/>
      <c r="Q48" s="503"/>
      <c r="R48" s="524"/>
      <c r="S48" s="524"/>
    </row>
    <row r="49" spans="1:19">
      <c r="A49" s="1003" t="s">
        <v>292</v>
      </c>
      <c r="B49" s="1003"/>
      <c r="C49" s="1003"/>
      <c r="D49" s="1003"/>
      <c r="E49" s="1003"/>
      <c r="F49" s="1003"/>
      <c r="H49" s="415">
        <v>4582157</v>
      </c>
      <c r="I49" s="415">
        <v>6872811</v>
      </c>
      <c r="J49" s="415">
        <v>5873696</v>
      </c>
      <c r="L49" s="321">
        <f t="shared" ref="L49:L54" si="9">I49-H49</f>
        <v>2290654</v>
      </c>
      <c r="M49" s="548">
        <f t="shared" ref="M49:M54" si="10">I49/H49-1</f>
        <v>0.4999073580412019</v>
      </c>
      <c r="N49" s="321">
        <f t="shared" ref="N49:N58" si="11">J49-I49</f>
        <v>-999115</v>
      </c>
      <c r="O49" s="512">
        <f t="shared" ref="O49:O54" si="12">J49/I49-1</f>
        <v>-0.14537210465994188</v>
      </c>
      <c r="Q49" s="511">
        <f>H49/H61*100</f>
        <v>28.777508993134454</v>
      </c>
      <c r="R49" s="503">
        <f>I49/I61*100</f>
        <v>36.307497300239092</v>
      </c>
      <c r="S49" s="511">
        <f>J49/J61*100</f>
        <v>39.408776038546108</v>
      </c>
    </row>
    <row r="50" spans="1:19">
      <c r="A50" s="1003" t="s">
        <v>290</v>
      </c>
      <c r="B50" s="1003"/>
      <c r="C50" s="1003"/>
      <c r="D50" s="1003"/>
      <c r="E50" s="1003"/>
      <c r="F50" s="1003"/>
      <c r="H50" s="408">
        <v>78959</v>
      </c>
      <c r="I50" s="408">
        <v>78959</v>
      </c>
      <c r="J50" s="408">
        <v>78959</v>
      </c>
      <c r="L50" s="321">
        <f t="shared" si="9"/>
        <v>0</v>
      </c>
      <c r="M50" s="361">
        <f t="shared" si="10"/>
        <v>0</v>
      </c>
      <c r="N50" s="321">
        <f t="shared" si="11"/>
        <v>0</v>
      </c>
      <c r="O50" s="512">
        <f t="shared" si="12"/>
        <v>0</v>
      </c>
      <c r="Q50" s="511">
        <f>H50/H61*100</f>
        <v>0.49588945393815698</v>
      </c>
      <c r="R50" s="503">
        <f>I50/I61*100</f>
        <v>0.41712243786851966</v>
      </c>
      <c r="S50" s="511">
        <f>J50/J61*100</f>
        <v>0.52976482732977037</v>
      </c>
    </row>
    <row r="51" spans="1:19">
      <c r="A51" s="1003" t="s">
        <v>291</v>
      </c>
      <c r="B51" s="1003"/>
      <c r="C51" s="1003"/>
      <c r="D51" s="1003"/>
      <c r="E51" s="1003"/>
      <c r="F51" s="1003"/>
      <c r="H51" s="408">
        <v>22151</v>
      </c>
      <c r="I51" s="408">
        <v>21973</v>
      </c>
      <c r="J51" s="408">
        <v>21609</v>
      </c>
      <c r="L51" s="321">
        <f t="shared" si="9"/>
        <v>-178</v>
      </c>
      <c r="M51" s="361">
        <f t="shared" si="10"/>
        <v>-8.0357545934720553E-3</v>
      </c>
      <c r="N51" s="321">
        <f t="shared" si="11"/>
        <v>-364</v>
      </c>
      <c r="O51" s="512">
        <f t="shared" si="12"/>
        <v>-1.6565785281936973E-2</v>
      </c>
      <c r="Q51" s="511">
        <f>H51/H61*100</f>
        <v>0.13911583599316246</v>
      </c>
      <c r="R51" s="503">
        <f>I51/I61*100</f>
        <v>0.11607836126704975</v>
      </c>
      <c r="S51" s="511">
        <f>J51/J61*100</f>
        <v>0.14498268916487045</v>
      </c>
    </row>
    <row r="52" spans="1:19">
      <c r="A52" s="1003" t="s">
        <v>399</v>
      </c>
      <c r="B52" s="1003"/>
      <c r="C52" s="1003"/>
      <c r="D52" s="1003"/>
      <c r="E52" s="1003"/>
      <c r="F52" s="1003"/>
      <c r="H52" s="408">
        <v>196453</v>
      </c>
      <c r="I52" s="408">
        <v>229782</v>
      </c>
      <c r="J52" s="408">
        <v>101703</v>
      </c>
      <c r="L52" s="321">
        <f t="shared" si="9"/>
        <v>33329</v>
      </c>
      <c r="M52" s="361">
        <f t="shared" si="10"/>
        <v>0.16965381032613402</v>
      </c>
      <c r="N52" s="321">
        <f t="shared" si="11"/>
        <v>-128079</v>
      </c>
      <c r="O52" s="512">
        <f t="shared" si="12"/>
        <v>-0.55739352951928356</v>
      </c>
      <c r="Q52" s="511">
        <f>H52/H61*100</f>
        <v>1.2337918526642022</v>
      </c>
      <c r="R52" s="503">
        <f>I52/I61*100</f>
        <v>1.2138860423549458</v>
      </c>
      <c r="S52" s="511">
        <f>J52/J61*100</f>
        <v>0.68236264686634363</v>
      </c>
    </row>
    <row r="53" spans="1:19">
      <c r="A53" s="1003" t="s">
        <v>366</v>
      </c>
      <c r="B53" s="1003"/>
      <c r="C53" s="1003"/>
      <c r="D53" s="1003"/>
      <c r="E53" s="1003"/>
      <c r="F53" s="1003"/>
      <c r="H53" s="408">
        <v>6296614</v>
      </c>
      <c r="I53" s="408">
        <v>6518396</v>
      </c>
      <c r="J53" s="408">
        <v>2853028</v>
      </c>
      <c r="L53" s="321">
        <f t="shared" si="9"/>
        <v>221782</v>
      </c>
      <c r="M53" s="361">
        <f t="shared" si="10"/>
        <v>3.5222422717987811E-2</v>
      </c>
      <c r="N53" s="321">
        <f t="shared" si="11"/>
        <v>-3665368</v>
      </c>
      <c r="O53" s="512">
        <f t="shared" si="12"/>
        <v>-0.56231134162453467</v>
      </c>
      <c r="Q53" s="511">
        <f>H53/H61*100</f>
        <v>39.544883776635395</v>
      </c>
      <c r="R53" s="503">
        <f>I53/I61*100</f>
        <v>34.435203466513087</v>
      </c>
      <c r="S53" s="511">
        <f>J53/J61*100</f>
        <v>19.142008963981304</v>
      </c>
    </row>
    <row r="54" spans="1:19">
      <c r="A54" s="1003" t="s">
        <v>294</v>
      </c>
      <c r="B54" s="1003"/>
      <c r="C54" s="1003"/>
      <c r="D54" s="1003"/>
      <c r="E54" s="1003"/>
      <c r="F54" s="1003"/>
      <c r="H54" s="408">
        <v>13435</v>
      </c>
      <c r="I54" s="408">
        <v>29410</v>
      </c>
      <c r="J54" s="408">
        <v>31455</v>
      </c>
      <c r="L54" s="321">
        <f t="shared" si="9"/>
        <v>15975</v>
      </c>
      <c r="M54" s="361">
        <f t="shared" si="10"/>
        <v>1.1890584294752511</v>
      </c>
      <c r="N54" s="321">
        <f t="shared" si="11"/>
        <v>2045</v>
      </c>
      <c r="O54" s="512">
        <f t="shared" si="12"/>
        <v>6.9534172050323084E-2</v>
      </c>
      <c r="Q54" s="511">
        <f>H54/H61*100</f>
        <v>8.4376382852608817E-2</v>
      </c>
      <c r="R54" s="503">
        <f>I54/I61*100</f>
        <v>0.15536634073016581</v>
      </c>
      <c r="S54" s="511">
        <f>J54/J61*100</f>
        <v>0.21104310646864735</v>
      </c>
    </row>
    <row r="55" spans="1:19">
      <c r="A55" s="1008" t="s">
        <v>398</v>
      </c>
      <c r="B55" s="1009"/>
      <c r="C55" s="1009"/>
      <c r="D55" s="1009"/>
      <c r="E55" s="1009"/>
      <c r="F55" s="1010"/>
      <c r="H55" s="408"/>
      <c r="I55" s="408"/>
      <c r="J55" s="408">
        <v>90977</v>
      </c>
      <c r="L55" s="368"/>
      <c r="M55" s="467"/>
      <c r="N55" s="321">
        <f t="shared" si="11"/>
        <v>90977</v>
      </c>
      <c r="O55" s="368"/>
      <c r="Q55" s="511"/>
      <c r="R55" s="503"/>
      <c r="S55" s="511">
        <f>J55/J61*100</f>
        <v>0.61039798751225971</v>
      </c>
    </row>
    <row r="56" spans="1:19" ht="15.75" thickBot="1">
      <c r="A56" s="1008" t="s">
        <v>362</v>
      </c>
      <c r="B56" s="1009"/>
      <c r="C56" s="1009"/>
      <c r="D56" s="1009"/>
      <c r="E56" s="1009"/>
      <c r="F56" s="1010"/>
      <c r="H56" s="450"/>
      <c r="I56" s="450"/>
      <c r="J56" s="450">
        <v>7264</v>
      </c>
      <c r="L56" s="368"/>
      <c r="M56" s="467"/>
      <c r="N56" s="321">
        <f t="shared" si="11"/>
        <v>7264</v>
      </c>
      <c r="O56" s="368"/>
      <c r="Q56" s="511"/>
      <c r="R56" s="503"/>
      <c r="S56" s="511">
        <f>J56/J61*100</f>
        <v>4.8736834378898565E-2</v>
      </c>
    </row>
    <row r="57" spans="1:19" ht="15.75" thickBot="1">
      <c r="A57" s="1003"/>
      <c r="B57" s="1003"/>
      <c r="C57" s="1003"/>
      <c r="D57" s="1003"/>
      <c r="E57" s="1003"/>
      <c r="F57" s="1003"/>
      <c r="H57" s="442">
        <f>SUM(H49:H54)</f>
        <v>11189769</v>
      </c>
      <c r="I57" s="547">
        <f>SUM(I49:I54)</f>
        <v>13751331</v>
      </c>
      <c r="J57" s="442">
        <f>SUM(J49:J56)</f>
        <v>9058691</v>
      </c>
      <c r="L57" s="422">
        <f>I57-H57</f>
        <v>2561562</v>
      </c>
      <c r="M57" s="510">
        <f>I57/H57-1</f>
        <v>0.22892000719585903</v>
      </c>
      <c r="N57" s="341">
        <f t="shared" si="11"/>
        <v>-4692640</v>
      </c>
      <c r="O57" s="509">
        <f>J57/I57-1</f>
        <v>-0.34124987610290236</v>
      </c>
      <c r="Q57" s="508">
        <f>H57/H61*100</f>
        <v>70.275566295217985</v>
      </c>
      <c r="R57" s="546">
        <f>I57/I61*100</f>
        <v>72.645153948972848</v>
      </c>
      <c r="S57" s="508">
        <f>J57/J61*100</f>
        <v>60.778073094248207</v>
      </c>
    </row>
    <row r="58" spans="1:19" ht="15.75" thickBot="1">
      <c r="A58" s="1007" t="s">
        <v>289</v>
      </c>
      <c r="B58" s="1007"/>
      <c r="C58" s="1007"/>
      <c r="D58" s="1007"/>
      <c r="E58" s="1007"/>
      <c r="F58" s="1007"/>
      <c r="H58" s="545">
        <f>H57+H47</f>
        <v>11274318</v>
      </c>
      <c r="I58" s="544">
        <f>I47+I57</f>
        <v>13854795</v>
      </c>
      <c r="J58" s="545">
        <f>J47+J57</f>
        <v>9229587</v>
      </c>
      <c r="L58" s="338">
        <f>I58-H58</f>
        <v>2580477</v>
      </c>
      <c r="M58" s="543">
        <f>I58/H58-1</f>
        <v>0.22888098419789116</v>
      </c>
      <c r="N58" s="544">
        <f t="shared" si="11"/>
        <v>-4625208</v>
      </c>
      <c r="O58" s="543">
        <f>J58/I58-1</f>
        <v>-0.33383445947774759</v>
      </c>
      <c r="Q58" s="542">
        <f>H58/H61*100</f>
        <v>70.806562855977589</v>
      </c>
      <c r="R58" s="541">
        <f>I58/I61*100</f>
        <v>73.191730728208</v>
      </c>
      <c r="S58" s="506">
        <f>J58/J61*100</f>
        <v>61.924676900417843</v>
      </c>
    </row>
    <row r="59" spans="1:19" ht="15.75" thickTop="1">
      <c r="A59" s="1007" t="s">
        <v>359</v>
      </c>
      <c r="B59" s="1007"/>
      <c r="C59" s="1007"/>
      <c r="D59" s="1007"/>
      <c r="E59" s="1007"/>
      <c r="F59" s="1007"/>
      <c r="H59" s="466"/>
      <c r="I59" s="467"/>
      <c r="J59" s="466"/>
      <c r="L59" s="466"/>
      <c r="M59" s="467"/>
      <c r="N59" s="467"/>
      <c r="O59" s="467"/>
      <c r="Q59" s="384"/>
      <c r="R59" s="295"/>
      <c r="S59" s="295"/>
    </row>
    <row r="60" spans="1:19" ht="15.75" thickBot="1">
      <c r="A60" s="1003"/>
      <c r="B60" s="1003"/>
      <c r="C60" s="1003"/>
      <c r="D60" s="1003"/>
      <c r="E60" s="1003"/>
      <c r="F60" s="1003"/>
      <c r="H60" s="368"/>
      <c r="I60" s="368"/>
      <c r="J60" s="368"/>
      <c r="L60" s="443"/>
      <c r="M60" s="540"/>
      <c r="N60" s="443"/>
      <c r="O60" s="443"/>
      <c r="Q60" s="294"/>
      <c r="R60" s="295"/>
      <c r="S60" s="294"/>
    </row>
    <row r="61" spans="1:19">
      <c r="A61" s="1014" t="s">
        <v>288</v>
      </c>
      <c r="B61" s="1014"/>
      <c r="C61" s="1014"/>
      <c r="D61" s="1014"/>
      <c r="E61" s="1014"/>
      <c r="F61" s="1014"/>
      <c r="H61" s="318">
        <f>H39+H58</f>
        <v>15922702</v>
      </c>
      <c r="I61" s="318">
        <f>I39+I58</f>
        <v>18929454</v>
      </c>
      <c r="J61" s="318">
        <f>J39+J58</f>
        <v>14904538</v>
      </c>
      <c r="L61" s="446">
        <f>I61-H61</f>
        <v>3006752</v>
      </c>
      <c r="M61" s="507">
        <f>I61/H61-1</f>
        <v>0.18883428202072738</v>
      </c>
      <c r="N61" s="446">
        <f>J61-I61</f>
        <v>-4024916</v>
      </c>
      <c r="O61" s="507">
        <f>J61/I61-1</f>
        <v>-0.21262715765600004</v>
      </c>
      <c r="Q61" s="534">
        <f>Q58+Q39</f>
        <v>100</v>
      </c>
      <c r="R61" s="539">
        <f>R58+R39</f>
        <v>99.999999999999986</v>
      </c>
      <c r="S61" s="534">
        <f>S58+S39</f>
        <v>100</v>
      </c>
    </row>
    <row r="62" spans="1:19" ht="15.75" thickBot="1">
      <c r="A62" s="538"/>
      <c r="B62" s="538"/>
      <c r="C62" s="538"/>
      <c r="D62" s="538"/>
      <c r="E62" s="538"/>
      <c r="F62" s="538"/>
      <c r="H62" s="537"/>
      <c r="I62" s="537"/>
      <c r="J62" s="537"/>
      <c r="K62" s="62"/>
      <c r="L62" s="62"/>
      <c r="M62" s="62"/>
      <c r="N62" s="62"/>
      <c r="O62" s="62"/>
      <c r="P62" s="62"/>
      <c r="Q62" s="62"/>
      <c r="R62" s="62"/>
      <c r="S62" s="62"/>
    </row>
    <row r="63" spans="1:19" ht="16.5" thickTop="1" thickBot="1">
      <c r="H63" s="501">
        <v>2019</v>
      </c>
      <c r="I63" s="501">
        <v>2020</v>
      </c>
      <c r="J63" s="501">
        <v>2021</v>
      </c>
      <c r="L63" s="1080" t="s">
        <v>207</v>
      </c>
      <c r="M63" s="1080"/>
      <c r="N63" s="1080" t="s">
        <v>68</v>
      </c>
      <c r="O63" s="1080"/>
      <c r="Q63" s="536">
        <v>2019</v>
      </c>
      <c r="R63" s="501">
        <v>2020</v>
      </c>
      <c r="S63" s="501">
        <v>2021</v>
      </c>
    </row>
    <row r="64" spans="1:19" ht="15.75" thickTop="1">
      <c r="A64" s="1015" t="s">
        <v>67</v>
      </c>
      <c r="B64" s="1015"/>
      <c r="C64" s="1015"/>
      <c r="D64" s="1015"/>
      <c r="E64" s="1015"/>
      <c r="F64" s="1015"/>
      <c r="H64" s="360"/>
      <c r="I64" s="360"/>
      <c r="J64" s="360"/>
      <c r="L64" s="535" t="s">
        <v>287</v>
      </c>
      <c r="M64" s="528" t="s">
        <v>64</v>
      </c>
      <c r="N64" s="535" t="s">
        <v>287</v>
      </c>
      <c r="O64" s="535" t="s">
        <v>64</v>
      </c>
      <c r="Q64" s="295"/>
      <c r="R64" s="295"/>
      <c r="S64" s="295"/>
    </row>
    <row r="65" spans="1:20">
      <c r="A65" s="1003" t="s">
        <v>24</v>
      </c>
      <c r="B65" s="1003"/>
      <c r="C65" s="1003"/>
      <c r="D65" s="1003"/>
      <c r="E65" s="1003"/>
      <c r="F65" s="1003"/>
      <c r="H65" s="321">
        <v>13909913</v>
      </c>
      <c r="I65" s="321">
        <v>11788254</v>
      </c>
      <c r="J65" s="321">
        <v>14999493</v>
      </c>
      <c r="L65" s="321">
        <f t="shared" ref="L65:L76" si="13">I65-H65</f>
        <v>-2121659</v>
      </c>
      <c r="M65" s="361">
        <f t="shared" ref="M65:M76" si="14">I65/H65-1</f>
        <v>-0.15252856002765802</v>
      </c>
      <c r="N65" s="321">
        <f t="shared" ref="N65:N76" si="15">J65-I65</f>
        <v>3211239</v>
      </c>
      <c r="O65" s="512">
        <f t="shared" ref="O65:O76" si="16">J65/I65-1</f>
        <v>0.27241006174451288</v>
      </c>
      <c r="Q65" s="534">
        <v>1</v>
      </c>
      <c r="R65" s="534">
        <v>1</v>
      </c>
      <c r="S65" s="534">
        <v>1</v>
      </c>
    </row>
    <row r="66" spans="1:20" ht="15.75" thickBot="1">
      <c r="A66" s="1003" t="s">
        <v>285</v>
      </c>
      <c r="B66" s="1003"/>
      <c r="C66" s="1003"/>
      <c r="D66" s="1003"/>
      <c r="E66" s="1003"/>
      <c r="F66" s="1003"/>
      <c r="H66" s="422">
        <v>-12308321</v>
      </c>
      <c r="I66" s="341">
        <v>-11095490</v>
      </c>
      <c r="J66" s="341">
        <v>-12924428</v>
      </c>
      <c r="L66" s="321">
        <f t="shared" si="13"/>
        <v>1212831</v>
      </c>
      <c r="M66" s="361">
        <f t="shared" si="14"/>
        <v>-9.8537485332077401E-2</v>
      </c>
      <c r="N66" s="321">
        <f t="shared" si="15"/>
        <v>-1828938</v>
      </c>
      <c r="O66" s="512">
        <f t="shared" si="16"/>
        <v>0.16483616316178917</v>
      </c>
      <c r="Q66" s="416">
        <f>H66/H65*100</f>
        <v>-88.485966806550124</v>
      </c>
      <c r="R66" s="468">
        <f>I66/I65*100</f>
        <v>-94.123268806389817</v>
      </c>
      <c r="S66" s="416">
        <f>J66/J65*100</f>
        <v>-86.165765736215221</v>
      </c>
    </row>
    <row r="67" spans="1:20">
      <c r="A67" s="1007" t="s">
        <v>284</v>
      </c>
      <c r="B67" s="1007"/>
      <c r="C67" s="1007"/>
      <c r="D67" s="1007"/>
      <c r="E67" s="1007"/>
      <c r="F67" s="1007"/>
      <c r="H67" s="315">
        <f>SUM(H65:H66)</f>
        <v>1601592</v>
      </c>
      <c r="I67" s="446">
        <f>SUM(I65:I66)</f>
        <v>692764</v>
      </c>
      <c r="J67" s="446">
        <f>SUM(J65:J66)</f>
        <v>2075065</v>
      </c>
      <c r="L67" s="318">
        <f t="shared" si="13"/>
        <v>-908828</v>
      </c>
      <c r="M67" s="528">
        <f t="shared" si="14"/>
        <v>-0.56745288438004193</v>
      </c>
      <c r="N67" s="318">
        <f t="shared" si="15"/>
        <v>1382301</v>
      </c>
      <c r="O67" s="527">
        <f t="shared" si="16"/>
        <v>1.9953418480175067</v>
      </c>
      <c r="Q67" s="530">
        <f>H67/H65*100</f>
        <v>11.51403319344988</v>
      </c>
      <c r="R67" s="463">
        <f>I67/I65*100</f>
        <v>5.8767311936101816</v>
      </c>
      <c r="S67" s="463">
        <f>J67/J65*100</f>
        <v>13.834234263784783</v>
      </c>
    </row>
    <row r="68" spans="1:20">
      <c r="A68" s="1003" t="s">
        <v>282</v>
      </c>
      <c r="B68" s="1003"/>
      <c r="C68" s="1003"/>
      <c r="D68" s="1003"/>
      <c r="E68" s="1003"/>
      <c r="F68" s="1003"/>
      <c r="H68" s="321">
        <v>-534954</v>
      </c>
      <c r="I68" s="321">
        <v>-493750</v>
      </c>
      <c r="J68" s="321">
        <v>-570225</v>
      </c>
      <c r="L68" s="321">
        <f t="shared" si="13"/>
        <v>41204</v>
      </c>
      <c r="M68" s="361">
        <f t="shared" si="14"/>
        <v>-7.7023445006486502E-2</v>
      </c>
      <c r="N68" s="321">
        <f t="shared" si="15"/>
        <v>-76475</v>
      </c>
      <c r="O68" s="512">
        <f t="shared" si="16"/>
        <v>0.1548860759493671</v>
      </c>
      <c r="Q68" s="405">
        <f>H68/H65*100</f>
        <v>-3.8458472026388661</v>
      </c>
      <c r="R68" s="405">
        <f>I68/I65*100</f>
        <v>-4.1884913575835743</v>
      </c>
      <c r="S68" s="405">
        <f>J68/J65*100</f>
        <v>-3.8016284950431323</v>
      </c>
    </row>
    <row r="69" spans="1:20">
      <c r="A69" s="1003" t="s">
        <v>283</v>
      </c>
      <c r="B69" s="1003"/>
      <c r="C69" s="1003"/>
      <c r="D69" s="1003"/>
      <c r="E69" s="1003"/>
      <c r="F69" s="1003"/>
      <c r="H69" s="321">
        <v>-267664</v>
      </c>
      <c r="I69" s="321">
        <v>-272309</v>
      </c>
      <c r="J69" s="321">
        <v>-353932</v>
      </c>
      <c r="L69" s="321">
        <f t="shared" si="13"/>
        <v>-4645</v>
      </c>
      <c r="M69" s="361">
        <f t="shared" si="14"/>
        <v>1.7353846613664903E-2</v>
      </c>
      <c r="N69" s="321">
        <f t="shared" si="15"/>
        <v>-81623</v>
      </c>
      <c r="O69" s="512">
        <f t="shared" si="16"/>
        <v>0.2997440407772054</v>
      </c>
      <c r="Q69" s="405">
        <f>H69/H65*100</f>
        <v>-1.9242679663057563</v>
      </c>
      <c r="R69" s="412">
        <f>I69/I65*100</f>
        <v>-2.3100028214526085</v>
      </c>
      <c r="S69" s="405">
        <f>J69/J65*100</f>
        <v>-2.3596264220397316</v>
      </c>
    </row>
    <row r="70" spans="1:20">
      <c r="A70" s="1003" t="s">
        <v>280</v>
      </c>
      <c r="B70" s="1003"/>
      <c r="C70" s="1003"/>
      <c r="D70" s="1003"/>
      <c r="E70" s="1003"/>
      <c r="F70" s="1003"/>
      <c r="H70" s="321">
        <v>-26368</v>
      </c>
      <c r="I70" s="321">
        <v>-22852</v>
      </c>
      <c r="J70" s="321">
        <v>-134490</v>
      </c>
      <c r="L70" s="321">
        <f t="shared" si="13"/>
        <v>3516</v>
      </c>
      <c r="M70" s="361">
        <f t="shared" si="14"/>
        <v>-0.13334344660194175</v>
      </c>
      <c r="N70" s="321">
        <f t="shared" si="15"/>
        <v>-111638</v>
      </c>
      <c r="O70" s="512">
        <f t="shared" si="16"/>
        <v>4.8852616838788725</v>
      </c>
      <c r="Q70" s="405">
        <f>H70/H65*100</f>
        <v>-0.18956265218912582</v>
      </c>
      <c r="R70" s="412">
        <f>I70/I65*100</f>
        <v>-0.19385398380455662</v>
      </c>
      <c r="S70" s="511">
        <f>J70/J65*100</f>
        <v>-0.89663030610434635</v>
      </c>
    </row>
    <row r="71" spans="1:20" ht="15.75" thickBot="1">
      <c r="A71" s="1003" t="s">
        <v>281</v>
      </c>
      <c r="B71" s="1003"/>
      <c r="C71" s="1003"/>
      <c r="D71" s="1003"/>
      <c r="E71" s="1003"/>
      <c r="F71" s="1003"/>
      <c r="H71" s="341">
        <v>117383</v>
      </c>
      <c r="I71" s="422">
        <v>54656</v>
      </c>
      <c r="J71" s="422">
        <v>187858</v>
      </c>
      <c r="L71" s="321">
        <f t="shared" si="13"/>
        <v>-62727</v>
      </c>
      <c r="M71" s="361">
        <f t="shared" si="14"/>
        <v>-0.5343789134712863</v>
      </c>
      <c r="N71" s="321">
        <f t="shared" si="15"/>
        <v>133202</v>
      </c>
      <c r="O71" s="512">
        <f t="shared" si="16"/>
        <v>2.4370974824355973</v>
      </c>
      <c r="Q71" s="416">
        <f>H71/H65*100</f>
        <v>0.84388018817946586</v>
      </c>
      <c r="R71" s="468">
        <f>I71/I65*100</f>
        <v>0.46364796686600063</v>
      </c>
      <c r="S71" s="508">
        <f>J71/J65*100</f>
        <v>1.2524289987668251</v>
      </c>
    </row>
    <row r="72" spans="1:20">
      <c r="A72" s="1011" t="s">
        <v>397</v>
      </c>
      <c r="B72" s="1012"/>
      <c r="C72" s="1012"/>
      <c r="D72" s="1012"/>
      <c r="E72" s="1012"/>
      <c r="F72" s="1013"/>
      <c r="H72" s="446">
        <f>SUM(H67:H71)</f>
        <v>889989</v>
      </c>
      <c r="I72" s="315">
        <f>SUM(I67:I71)</f>
        <v>-41491</v>
      </c>
      <c r="J72" s="315">
        <f>SUM(J67:J71)</f>
        <v>1204276</v>
      </c>
      <c r="L72" s="318">
        <f t="shared" si="13"/>
        <v>-931480</v>
      </c>
      <c r="M72" s="528">
        <f t="shared" si="14"/>
        <v>-1.0466196773218546</v>
      </c>
      <c r="N72" s="318">
        <f t="shared" si="15"/>
        <v>1245767</v>
      </c>
      <c r="O72" s="527">
        <f t="shared" si="16"/>
        <v>-30.024993372056592</v>
      </c>
      <c r="Q72" s="533">
        <f>H72/H65*100</f>
        <v>6.3982355604955981</v>
      </c>
      <c r="R72" s="532">
        <f>I72/I65*100</f>
        <v>-0.35196900236455714</v>
      </c>
      <c r="S72" s="529">
        <f>J72/J65*100</f>
        <v>8.028778039364397</v>
      </c>
    </row>
    <row r="73" spans="1:20" ht="15.75" thickBot="1">
      <c r="A73" s="1003" t="s">
        <v>55</v>
      </c>
      <c r="B73" s="1003"/>
      <c r="C73" s="1003"/>
      <c r="D73" s="1003"/>
      <c r="E73" s="1003"/>
      <c r="F73" s="1003"/>
      <c r="H73" s="341">
        <v>-751019</v>
      </c>
      <c r="I73" s="341">
        <v>-970785</v>
      </c>
      <c r="J73" s="341">
        <v>-466220</v>
      </c>
      <c r="L73" s="321">
        <f t="shared" si="13"/>
        <v>-219766</v>
      </c>
      <c r="M73" s="361">
        <f t="shared" si="14"/>
        <v>0.29262375519128003</v>
      </c>
      <c r="N73" s="321">
        <f t="shared" si="15"/>
        <v>504565</v>
      </c>
      <c r="O73" s="512">
        <f t="shared" si="16"/>
        <v>-0.51974948109004571</v>
      </c>
      <c r="Q73" s="416">
        <f>H73/H65*100</f>
        <v>-5.3991638912479178</v>
      </c>
      <c r="R73" s="531">
        <f>I73/I65*100</f>
        <v>-8.2351890279934583</v>
      </c>
      <c r="S73" s="508">
        <f>J73/J65*100</f>
        <v>-3.1082383917909762</v>
      </c>
    </row>
    <row r="74" spans="1:20">
      <c r="A74" s="1007" t="s">
        <v>396</v>
      </c>
      <c r="B74" s="1007"/>
      <c r="C74" s="1007"/>
      <c r="D74" s="1007"/>
      <c r="E74" s="1007"/>
      <c r="F74" s="1007"/>
      <c r="H74" s="446">
        <f>SUM(H72:H73)</f>
        <v>138970</v>
      </c>
      <c r="I74" s="446">
        <f>SUM(I72:I73)</f>
        <v>-1012276</v>
      </c>
      <c r="J74" s="446">
        <f>SUM(J72:J73)</f>
        <v>738056</v>
      </c>
      <c r="L74" s="318">
        <f t="shared" si="13"/>
        <v>-1151246</v>
      </c>
      <c r="M74" s="528">
        <f t="shared" si="14"/>
        <v>-8.2841332661725549</v>
      </c>
      <c r="N74" s="318">
        <f t="shared" si="15"/>
        <v>1750332</v>
      </c>
      <c r="O74" s="527">
        <f t="shared" si="16"/>
        <v>-1.7291055008713039</v>
      </c>
      <c r="Q74" s="530">
        <f>H74/H65*100</f>
        <v>0.99907166924767965</v>
      </c>
      <c r="R74" s="463">
        <f>I74/I65*100</f>
        <v>-8.5871580303580171</v>
      </c>
      <c r="S74" s="529">
        <f>J74/J65*100</f>
        <v>4.9205396475734213</v>
      </c>
    </row>
    <row r="75" spans="1:20" ht="15.75" thickBot="1">
      <c r="A75" s="1003" t="s">
        <v>53</v>
      </c>
      <c r="B75" s="1003"/>
      <c r="C75" s="1003"/>
      <c r="D75" s="1003"/>
      <c r="E75" s="1003"/>
      <c r="F75" s="1003"/>
      <c r="H75" s="341">
        <v>-79022</v>
      </c>
      <c r="I75" s="341">
        <v>-270607</v>
      </c>
      <c r="J75" s="341">
        <v>-133843</v>
      </c>
      <c r="L75" s="321">
        <f t="shared" si="13"/>
        <v>-191585</v>
      </c>
      <c r="M75" s="361">
        <f t="shared" si="14"/>
        <v>2.424451418592291</v>
      </c>
      <c r="N75" s="321">
        <f t="shared" si="15"/>
        <v>136764</v>
      </c>
      <c r="O75" s="512">
        <f t="shared" si="16"/>
        <v>-0.5053971257210641</v>
      </c>
      <c r="Q75" s="416">
        <f>H75/H65*100</f>
        <v>-0.568098448926316</v>
      </c>
      <c r="R75" s="468">
        <f>I75/I65*100</f>
        <v>-2.2955647206108725</v>
      </c>
      <c r="S75" s="508">
        <f>J75/J65*100</f>
        <v>-0.89231682697541848</v>
      </c>
    </row>
    <row r="76" spans="1:20" ht="15.75" thickBot="1">
      <c r="A76" s="1007" t="s">
        <v>354</v>
      </c>
      <c r="B76" s="1007"/>
      <c r="C76" s="1007"/>
      <c r="D76" s="1007"/>
      <c r="E76" s="1007"/>
      <c r="F76" s="1007"/>
      <c r="H76" s="446">
        <f>SUM(H74:H75)</f>
        <v>59948</v>
      </c>
      <c r="I76" s="446">
        <f>SUM(I74:I75)</f>
        <v>-1282883</v>
      </c>
      <c r="J76" s="446">
        <f>SUM(J74:J75)</f>
        <v>604213</v>
      </c>
      <c r="L76" s="318">
        <f t="shared" si="13"/>
        <v>-1342831</v>
      </c>
      <c r="M76" s="528">
        <f t="shared" si="14"/>
        <v>-22.39992993928071</v>
      </c>
      <c r="N76" s="318">
        <f t="shared" si="15"/>
        <v>1887096</v>
      </c>
      <c r="O76" s="527">
        <f t="shared" si="16"/>
        <v>-1.4709805960481197</v>
      </c>
      <c r="Q76" s="525">
        <f>H76/H65*100</f>
        <v>0.43097322032136359</v>
      </c>
      <c r="R76" s="526">
        <f>I76/I65*100</f>
        <v>-10.882722750968888</v>
      </c>
      <c r="S76" s="525">
        <f>J76/J65*100</f>
        <v>4.0282228205980024</v>
      </c>
      <c r="T76" s="387"/>
    </row>
    <row r="77" spans="1:20">
      <c r="A77" s="1007" t="s">
        <v>274</v>
      </c>
      <c r="B77" s="1007"/>
      <c r="C77" s="1007"/>
      <c r="D77" s="1007"/>
      <c r="E77" s="1007"/>
      <c r="F77" s="1007"/>
      <c r="H77" s="368"/>
      <c r="I77" s="368"/>
      <c r="J77" s="368"/>
      <c r="L77" s="368"/>
      <c r="M77" s="467"/>
      <c r="N77" s="368"/>
      <c r="O77" s="368"/>
      <c r="Q77" s="503"/>
      <c r="R77" s="503"/>
      <c r="S77" s="524"/>
    </row>
    <row r="78" spans="1:20" ht="15.75" thickBot="1">
      <c r="A78" s="1007" t="s">
        <v>273</v>
      </c>
      <c r="B78" s="1007"/>
      <c r="C78" s="1007"/>
      <c r="D78" s="1007"/>
      <c r="E78" s="1007"/>
      <c r="F78" s="1007"/>
      <c r="H78" s="443"/>
      <c r="I78" s="443"/>
      <c r="J78" s="443"/>
      <c r="L78" s="368"/>
      <c r="M78" s="467"/>
      <c r="N78" s="368"/>
      <c r="O78" s="368"/>
      <c r="Q78" s="511"/>
      <c r="R78" s="511"/>
      <c r="S78" s="511"/>
    </row>
    <row r="79" spans="1:20">
      <c r="A79" s="523" t="s">
        <v>395</v>
      </c>
      <c r="B79" s="522"/>
      <c r="C79" s="522"/>
      <c r="D79" s="522"/>
      <c r="E79" s="522"/>
      <c r="F79" s="521"/>
      <c r="H79" s="1063">
        <v>-1242</v>
      </c>
      <c r="I79" s="1063">
        <v>-1040</v>
      </c>
      <c r="J79" s="1065">
        <v>-5522</v>
      </c>
      <c r="L79" s="1059">
        <f>I79-H79</f>
        <v>202</v>
      </c>
      <c r="M79" s="1061">
        <f>I79/H79-1</f>
        <v>-0.1626409017713365</v>
      </c>
      <c r="N79" s="1059">
        <f>J79-I79</f>
        <v>-4482</v>
      </c>
      <c r="O79" s="1061">
        <f>J79/I79-1</f>
        <v>4.3096153846153848</v>
      </c>
      <c r="Q79" s="1067">
        <f>H79/H65*100</f>
        <v>-8.9288840268087945E-3</v>
      </c>
      <c r="R79" s="1067">
        <f>I79/I65*100</f>
        <v>-8.822341289897553E-3</v>
      </c>
      <c r="S79" s="1067">
        <f>J79/J65*100</f>
        <v>-3.6814577666058446E-2</v>
      </c>
    </row>
    <row r="80" spans="1:20">
      <c r="A80" s="520" t="s">
        <v>394</v>
      </c>
      <c r="B80" s="519"/>
      <c r="C80" s="519"/>
      <c r="D80" s="519"/>
      <c r="E80" s="519"/>
      <c r="F80" s="518"/>
      <c r="H80" s="1064"/>
      <c r="I80" s="1064"/>
      <c r="J80" s="1066"/>
      <c r="L80" s="1060"/>
      <c r="M80" s="1062"/>
      <c r="N80" s="1060"/>
      <c r="O80" s="1062"/>
      <c r="Q80" s="1068"/>
      <c r="R80" s="1068"/>
      <c r="S80" s="1068"/>
    </row>
    <row r="81" spans="1:21" ht="15.75" thickBot="1">
      <c r="A81" s="1003" t="s">
        <v>271</v>
      </c>
      <c r="B81" s="1003"/>
      <c r="C81" s="1003"/>
      <c r="D81" s="1003"/>
      <c r="E81" s="1003"/>
      <c r="F81" s="1003"/>
      <c r="H81" s="514">
        <v>360</v>
      </c>
      <c r="I81" s="514">
        <v>302</v>
      </c>
      <c r="J81" s="450">
        <v>1601</v>
      </c>
      <c r="L81" s="368">
        <f>I81-H81</f>
        <v>-58</v>
      </c>
      <c r="M81" s="361">
        <f>I81/H81-1</f>
        <v>-0.16111111111111109</v>
      </c>
      <c r="N81" s="321">
        <f>J81-I81</f>
        <v>1299</v>
      </c>
      <c r="O81" s="512">
        <f>J81/I81-1</f>
        <v>4.3013245033112586</v>
      </c>
      <c r="Q81" s="511">
        <f>H81/H65*100</f>
        <v>2.5880823266112448E-3</v>
      </c>
      <c r="R81" s="503">
        <f>I81/I65*100</f>
        <v>2.5618721822587131E-3</v>
      </c>
      <c r="S81" s="511">
        <f>J81/J65*100</f>
        <v>1.0673694104194055E-2</v>
      </c>
    </row>
    <row r="82" spans="1:21">
      <c r="A82" s="1047"/>
      <c r="B82" s="1048"/>
      <c r="C82" s="1048"/>
      <c r="D82" s="1048"/>
      <c r="E82" s="1048"/>
      <c r="F82" s="1049"/>
      <c r="H82" s="421">
        <f>SUM(H79:H81)</f>
        <v>-882</v>
      </c>
      <c r="I82" s="441">
        <f>SUM(I79:I81)</f>
        <v>-738</v>
      </c>
      <c r="J82" s="319">
        <f>SUM(J79:J81)</f>
        <v>-3921</v>
      </c>
      <c r="L82" s="321">
        <f>I82-H82</f>
        <v>144</v>
      </c>
      <c r="M82" s="361">
        <f>I82/H82-1</f>
        <v>-0.16326530612244894</v>
      </c>
      <c r="N82" s="321">
        <f>J82-I82</f>
        <v>-3183</v>
      </c>
      <c r="O82" s="512">
        <f>J82/I82-1</f>
        <v>4.3130081300813012</v>
      </c>
      <c r="Q82" s="511">
        <f>H82/H65*100</f>
        <v>-6.3408017001975493E-3</v>
      </c>
      <c r="R82" s="503">
        <f>I82/I65*100</f>
        <v>-6.2604691076388417E-3</v>
      </c>
      <c r="S82" s="511">
        <f>J82/J65*100</f>
        <v>-2.6140883561864392E-2</v>
      </c>
    </row>
    <row r="83" spans="1:21" ht="15.75" thickBot="1">
      <c r="A83" s="1003"/>
      <c r="B83" s="1003"/>
      <c r="C83" s="1003"/>
      <c r="D83" s="1003"/>
      <c r="E83" s="1003"/>
      <c r="F83" s="1003"/>
      <c r="H83" s="516"/>
      <c r="I83" s="517"/>
      <c r="J83" s="516"/>
      <c r="L83" s="368"/>
      <c r="M83" s="467"/>
      <c r="N83" s="368"/>
      <c r="O83" s="368"/>
      <c r="Q83" s="511"/>
      <c r="R83" s="511"/>
      <c r="S83" s="511"/>
    </row>
    <row r="84" spans="1:21">
      <c r="A84" s="1003" t="s">
        <v>353</v>
      </c>
      <c r="B84" s="1003"/>
      <c r="C84" s="1003"/>
      <c r="D84" s="1003"/>
      <c r="E84" s="1003"/>
      <c r="F84" s="1003"/>
      <c r="H84" s="415">
        <v>200903</v>
      </c>
      <c r="I84" s="415">
        <v>1751086</v>
      </c>
      <c r="J84" s="515"/>
      <c r="L84" s="321">
        <f>I84-H84</f>
        <v>1550183</v>
      </c>
      <c r="M84" s="361">
        <f>I84/H84-1</f>
        <v>7.7160769127389841</v>
      </c>
      <c r="N84" s="368"/>
      <c r="O84" s="512">
        <f>J84/I84-1</f>
        <v>-1</v>
      </c>
      <c r="Q84" s="511">
        <f>H84/H65*100</f>
        <v>1.4443152879532748</v>
      </c>
      <c r="R84" s="511">
        <f>I84/I65*100</f>
        <v>14.854498384578413</v>
      </c>
      <c r="S84" s="511"/>
    </row>
    <row r="85" spans="1:21" ht="15.75" thickBot="1">
      <c r="A85" s="1003" t="s">
        <v>271</v>
      </c>
      <c r="B85" s="1003"/>
      <c r="C85" s="1003"/>
      <c r="D85" s="1003"/>
      <c r="E85" s="1003"/>
      <c r="F85" s="1003"/>
      <c r="H85" s="450">
        <v>-3365</v>
      </c>
      <c r="I85" s="450">
        <v>-41190</v>
      </c>
      <c r="J85" s="514"/>
      <c r="L85" s="321">
        <f>I85-H85</f>
        <v>-37825</v>
      </c>
      <c r="M85" s="361">
        <f>I85/H85-1</f>
        <v>11.240713224368498</v>
      </c>
      <c r="N85" s="368"/>
      <c r="O85" s="512">
        <f>J85/I85-1</f>
        <v>-1</v>
      </c>
      <c r="Q85" s="511">
        <f>H85/H65*100</f>
        <v>-2.4191380636241218E-2</v>
      </c>
      <c r="R85" s="511">
        <f>I85/I65*100</f>
        <v>-0.34941561320276948</v>
      </c>
      <c r="S85" s="511"/>
    </row>
    <row r="86" spans="1:21" ht="15.75" thickBot="1">
      <c r="A86" s="1003"/>
      <c r="B86" s="1003"/>
      <c r="C86" s="1003"/>
      <c r="D86" s="1003"/>
      <c r="E86" s="1003"/>
      <c r="F86" s="1003"/>
      <c r="H86" s="449">
        <f>SUM(H84:H85)</f>
        <v>197538</v>
      </c>
      <c r="I86" s="449">
        <f>SUM(I84:I85)</f>
        <v>1709896</v>
      </c>
      <c r="J86" s="513"/>
      <c r="L86" s="321">
        <f>I86-H86</f>
        <v>1512358</v>
      </c>
      <c r="M86" s="361">
        <f>I86/H86-1</f>
        <v>7.6560358007067002</v>
      </c>
      <c r="N86" s="368"/>
      <c r="O86" s="512">
        <f>J86/I86-1</f>
        <v>-1</v>
      </c>
      <c r="Q86" s="511">
        <f>H86/H65*100</f>
        <v>1.4201239073170335</v>
      </c>
      <c r="R86" s="511">
        <f>I86/I65*100</f>
        <v>14.505082771375644</v>
      </c>
      <c r="S86" s="511"/>
    </row>
    <row r="87" spans="1:21" ht="15.75" thickBot="1">
      <c r="A87" s="1003" t="s">
        <v>347</v>
      </c>
      <c r="B87" s="1003"/>
      <c r="C87" s="1003"/>
      <c r="D87" s="1003"/>
      <c r="E87" s="1003"/>
      <c r="F87" s="1003"/>
      <c r="H87" s="421">
        <v>196656</v>
      </c>
      <c r="I87" s="319">
        <v>1709158</v>
      </c>
      <c r="J87" s="319">
        <v>-3921</v>
      </c>
      <c r="L87" s="422">
        <f>I87-H87</f>
        <v>1512502</v>
      </c>
      <c r="M87" s="510">
        <f>I87/H87-1</f>
        <v>7.6911052802863882</v>
      </c>
      <c r="N87" s="341">
        <f>J87-I87</f>
        <v>-1713079</v>
      </c>
      <c r="O87" s="509">
        <f>J87/I87-1</f>
        <v>-1.0022941120715581</v>
      </c>
      <c r="Q87" s="508">
        <f>H87/H65*100</f>
        <v>1.413783105616836</v>
      </c>
      <c r="R87" s="508">
        <f>I87/I65*100</f>
        <v>14.498822302268003</v>
      </c>
      <c r="S87" s="508">
        <f>S82</f>
        <v>-2.6140883561864392E-2</v>
      </c>
    </row>
    <row r="88" spans="1:21" ht="15.75" thickBot="1">
      <c r="A88" s="1011" t="s">
        <v>393</v>
      </c>
      <c r="B88" s="1012"/>
      <c r="C88" s="1012"/>
      <c r="D88" s="1012"/>
      <c r="E88" s="1012"/>
      <c r="F88" s="1013"/>
      <c r="H88" s="318">
        <f>H76+H82+H86</f>
        <v>256604</v>
      </c>
      <c r="I88" s="318">
        <f>I76+I82+I86</f>
        <v>426275</v>
      </c>
      <c r="J88" s="318">
        <f>J76+J82+J86</f>
        <v>600292</v>
      </c>
      <c r="L88" s="315">
        <f>I88-H88</f>
        <v>169671</v>
      </c>
      <c r="M88" s="507">
        <f>I88/H88-1</f>
        <v>0.66121728422004344</v>
      </c>
      <c r="N88" s="446">
        <f>J88-I88</f>
        <v>174017</v>
      </c>
      <c r="O88" s="507">
        <f>J88/I88-1</f>
        <v>0.40822708345551573</v>
      </c>
      <c r="Q88" s="506">
        <f>H88/H65*100</f>
        <v>1.8447563259381996</v>
      </c>
      <c r="R88" s="505">
        <f>I88/I65*100</f>
        <v>3.616099551299115</v>
      </c>
      <c r="S88" s="504">
        <f>J88/J65*100</f>
        <v>4.0020819370361389</v>
      </c>
      <c r="T88" s="387"/>
    </row>
    <row r="89" spans="1:21" ht="15.75" thickTop="1">
      <c r="A89" s="1011" t="s">
        <v>392</v>
      </c>
      <c r="B89" s="1012"/>
      <c r="C89" s="1012"/>
      <c r="D89" s="1012"/>
      <c r="E89" s="1012"/>
      <c r="F89" s="1013"/>
      <c r="H89" s="430">
        <v>1.41</v>
      </c>
      <c r="I89" s="430">
        <v>-30.11</v>
      </c>
      <c r="J89" s="430">
        <v>14.18</v>
      </c>
      <c r="L89" s="368"/>
      <c r="M89" s="467"/>
      <c r="N89" s="368"/>
      <c r="O89" s="368"/>
      <c r="Q89" s="503"/>
      <c r="R89" s="502"/>
      <c r="S89" s="502"/>
    </row>
    <row r="90" spans="1:21">
      <c r="H90" s="62"/>
      <c r="I90" s="62"/>
      <c r="J90" s="62"/>
      <c r="L90" s="498"/>
      <c r="M90" s="498"/>
      <c r="N90" s="498"/>
      <c r="O90" s="498"/>
      <c r="S90" s="210"/>
      <c r="U90" t="s">
        <v>391</v>
      </c>
    </row>
    <row r="91" spans="1:21" ht="15.75" thickBot="1">
      <c r="H91" s="62"/>
      <c r="I91" s="62"/>
      <c r="J91" s="62"/>
      <c r="L91" s="498"/>
      <c r="M91" s="498"/>
      <c r="N91" s="498"/>
      <c r="O91" s="498"/>
    </row>
    <row r="92" spans="1:21" ht="16.5" thickTop="1" thickBot="1">
      <c r="H92" s="501">
        <v>2019</v>
      </c>
      <c r="I92" s="501">
        <v>2020</v>
      </c>
      <c r="J92" s="501">
        <v>2021</v>
      </c>
      <c r="K92" s="210"/>
      <c r="L92" s="500"/>
      <c r="M92" s="500"/>
      <c r="N92" s="499"/>
      <c r="O92" s="499"/>
    </row>
    <row r="93" spans="1:21" ht="15.75" thickTop="1">
      <c r="H93" s="295"/>
      <c r="I93" s="295"/>
      <c r="J93" s="295"/>
      <c r="L93" s="498"/>
      <c r="M93" s="498"/>
      <c r="N93" s="498"/>
      <c r="O93" s="498"/>
    </row>
    <row r="94" spans="1:21">
      <c r="A94" s="1022" t="s">
        <v>51</v>
      </c>
      <c r="B94" s="1023"/>
      <c r="C94" s="1023"/>
      <c r="D94" s="1023"/>
      <c r="E94" s="1024"/>
      <c r="H94" s="405"/>
      <c r="I94" s="416"/>
      <c r="J94" s="416"/>
      <c r="L94" s="498"/>
      <c r="M94" s="498"/>
      <c r="N94" s="498"/>
      <c r="O94" s="498"/>
    </row>
    <row r="95" spans="1:21">
      <c r="A95" s="1008" t="s">
        <v>188</v>
      </c>
      <c r="B95" s="1009"/>
      <c r="C95" s="1009"/>
      <c r="D95" s="1009"/>
      <c r="E95" s="1010"/>
      <c r="H95" s="293">
        <f>H26/H57</f>
        <v>1.1572318427663699</v>
      </c>
      <c r="I95" s="416">
        <f>I26/I57</f>
        <v>1.0440904956763821</v>
      </c>
      <c r="J95" s="416">
        <f>J26/J57</f>
        <v>1.1445478160144771</v>
      </c>
      <c r="L95" s="498"/>
      <c r="M95" s="498"/>
      <c r="N95" s="498"/>
      <c r="O95" s="498"/>
    </row>
    <row r="96" spans="1:21">
      <c r="A96" s="1008" t="s">
        <v>265</v>
      </c>
      <c r="B96" s="1009"/>
      <c r="C96" s="1009"/>
      <c r="D96" s="1009"/>
      <c r="E96" s="1010"/>
      <c r="H96" s="293">
        <f>(H26-H17)/H57</f>
        <v>0.23143748543870746</v>
      </c>
      <c r="I96" s="416">
        <f>(I26-I17)/I57</f>
        <v>0.49526631276637878</v>
      </c>
      <c r="J96" s="416">
        <f>(J26-J17)/J57</f>
        <v>0.43460738422361467</v>
      </c>
    </row>
    <row r="97" spans="1:19">
      <c r="A97" s="1056" t="s">
        <v>342</v>
      </c>
      <c r="B97" s="1057"/>
      <c r="C97" s="1057"/>
      <c r="D97" s="1057"/>
      <c r="E97" s="1058"/>
      <c r="H97" s="412"/>
      <c r="I97" s="416"/>
      <c r="J97" s="416"/>
    </row>
    <row r="98" spans="1:19">
      <c r="A98" s="1008" t="s">
        <v>41</v>
      </c>
      <c r="B98" s="1009"/>
      <c r="C98" s="1009"/>
      <c r="D98" s="1009"/>
      <c r="E98" s="1010"/>
      <c r="H98" s="293">
        <f>H65/H17</f>
        <v>1.3427302190999983</v>
      </c>
      <c r="I98" s="416">
        <f>I65/I17</f>
        <v>1.5619657607204287</v>
      </c>
      <c r="J98" s="416">
        <f>J65/J17</f>
        <v>2.3323258381768306</v>
      </c>
    </row>
    <row r="99" spans="1:19">
      <c r="A99" s="1008" t="s">
        <v>339</v>
      </c>
      <c r="B99" s="1009"/>
      <c r="C99" s="1009"/>
      <c r="D99" s="1009"/>
      <c r="E99" s="1010"/>
      <c r="H99" s="293">
        <f>H18/H65*365</f>
        <v>2.3197981180759362</v>
      </c>
      <c r="I99" s="416">
        <f>I18/I65*365</f>
        <v>19.772616029481551</v>
      </c>
      <c r="J99" s="416">
        <f>J18/J65*365</f>
        <v>14.136806157381452</v>
      </c>
    </row>
    <row r="100" spans="1:19">
      <c r="A100" s="1008" t="s">
        <v>338</v>
      </c>
      <c r="B100" s="1009"/>
      <c r="C100" s="1009"/>
      <c r="D100" s="1009"/>
      <c r="E100" s="1010"/>
      <c r="H100" s="412">
        <f>H65/H13</f>
        <v>4.6778888498408469</v>
      </c>
      <c r="I100" s="416">
        <f>I65/I13</f>
        <v>2.5784597818811763</v>
      </c>
      <c r="J100" s="405">
        <f>J65/J13</f>
        <v>3.3064509053699238</v>
      </c>
      <c r="Q100" s="497">
        <v>2019</v>
      </c>
      <c r="R100" s="303">
        <v>2020</v>
      </c>
      <c r="S100" s="497">
        <v>2021</v>
      </c>
    </row>
    <row r="101" spans="1:19">
      <c r="A101" s="1008" t="s">
        <v>34</v>
      </c>
      <c r="B101" s="1009"/>
      <c r="C101" s="1009"/>
      <c r="D101" s="1009"/>
      <c r="E101" s="1010"/>
      <c r="H101" s="412">
        <f>H65/H28</f>
        <v>0.87358998491587669</v>
      </c>
      <c r="I101" s="416">
        <f>I65/I28</f>
        <v>0.62274664657522605</v>
      </c>
      <c r="J101" s="405">
        <f>J65/J28</f>
        <v>1.0063708784532603</v>
      </c>
      <c r="O101" s="1081" t="s">
        <v>10</v>
      </c>
      <c r="P101" s="1082"/>
      <c r="Q101" s="495">
        <v>50.53</v>
      </c>
      <c r="R101" s="496">
        <v>123.32</v>
      </c>
      <c r="S101" s="495">
        <v>273.05</v>
      </c>
    </row>
    <row r="102" spans="1:19" ht="15.75" thickBot="1">
      <c r="A102" s="1022" t="s">
        <v>262</v>
      </c>
      <c r="B102" s="1023"/>
      <c r="C102" s="1023"/>
      <c r="D102" s="1023"/>
      <c r="E102" s="1024"/>
      <c r="H102" s="412"/>
      <c r="I102" s="494"/>
      <c r="J102" s="494"/>
      <c r="O102" s="1081" t="s">
        <v>13</v>
      </c>
      <c r="P102" s="1082"/>
      <c r="Q102" s="492">
        <f>H76/H89</f>
        <v>42516.312056737588</v>
      </c>
      <c r="R102" s="493">
        <f>I76/I89</f>
        <v>42606.542676851546</v>
      </c>
      <c r="S102" s="492">
        <f>J76/J89</f>
        <v>42610.22566995769</v>
      </c>
    </row>
    <row r="103" spans="1:19" ht="16.5" thickTop="1" thickBot="1">
      <c r="A103" s="1008" t="s">
        <v>337</v>
      </c>
      <c r="B103" s="1009"/>
      <c r="C103" s="1009"/>
      <c r="D103" s="1009"/>
      <c r="E103" s="1010"/>
      <c r="H103" s="412">
        <f>H47/(H39+H47)</f>
        <v>1.7863975678506332E-2</v>
      </c>
      <c r="I103" s="490">
        <f>I47/(I47+I39)</f>
        <v>1.9980985387948489E-2</v>
      </c>
      <c r="J103" s="489">
        <f>J47/(J47+J39)</f>
        <v>2.9233744913269199E-2</v>
      </c>
      <c r="O103" s="1081" t="s">
        <v>261</v>
      </c>
      <c r="P103" s="1082"/>
      <c r="Q103" s="491">
        <f>H75/H74</f>
        <v>-0.56862632222781895</v>
      </c>
      <c r="R103" s="299">
        <f>I75/I74</f>
        <v>0.26732531443993535</v>
      </c>
      <c r="S103" s="491">
        <f>J75/J74</f>
        <v>-0.18134531797045211</v>
      </c>
    </row>
    <row r="104" spans="1:19" ht="16.5" thickTop="1" thickBot="1">
      <c r="A104" s="1008" t="s">
        <v>29</v>
      </c>
      <c r="B104" s="1009"/>
      <c r="C104" s="1009"/>
      <c r="D104" s="1009"/>
      <c r="E104" s="1010"/>
      <c r="H104" s="293">
        <f>H72/H73</f>
        <v>-1.1850419230405622</v>
      </c>
      <c r="I104" s="490">
        <f>I72/I73</f>
        <v>4.2739638539944474E-2</v>
      </c>
      <c r="J104" s="489">
        <f>J72/J73</f>
        <v>-2.5830637896272148</v>
      </c>
      <c r="P104" s="485"/>
      <c r="Q104" s="485"/>
      <c r="S104" s="485"/>
    </row>
    <row r="105" spans="1:19" ht="16.5" thickTop="1" thickBot="1">
      <c r="A105" s="1022" t="s">
        <v>260</v>
      </c>
      <c r="B105" s="1023"/>
      <c r="C105" s="1023"/>
      <c r="D105" s="1023"/>
      <c r="E105" s="1024"/>
      <c r="H105" s="412"/>
      <c r="I105" s="490"/>
      <c r="J105" s="489"/>
    </row>
    <row r="106" spans="1:19" ht="16.5" thickTop="1" thickBot="1">
      <c r="A106" s="1008" t="s">
        <v>390</v>
      </c>
      <c r="B106" s="1009"/>
      <c r="C106" s="1009"/>
      <c r="D106" s="1009"/>
      <c r="E106" s="1010"/>
      <c r="H106" s="412">
        <f>H72/H65</f>
        <v>6.3982355604955979E-2</v>
      </c>
      <c r="I106" s="490">
        <f>I72/I65</f>
        <v>-3.5196900236455714E-3</v>
      </c>
      <c r="J106" s="489">
        <f>J72/J65</f>
        <v>8.0287780393643968E-2</v>
      </c>
    </row>
    <row r="107" spans="1:19" ht="16.5" thickTop="1" thickBot="1">
      <c r="A107" s="1008" t="s">
        <v>25</v>
      </c>
      <c r="B107" s="1009"/>
      <c r="C107" s="1009"/>
      <c r="D107" s="1009"/>
      <c r="E107" s="1010"/>
      <c r="H107" s="412">
        <f>H76/H65*100</f>
        <v>0.43097322032136359</v>
      </c>
      <c r="I107" s="490">
        <f>I76/I65*100</f>
        <v>-10.882722750968888</v>
      </c>
      <c r="J107" s="489">
        <f>J76/J65*100</f>
        <v>4.0282228205980024</v>
      </c>
    </row>
    <row r="108" spans="1:19" ht="16.5" thickTop="1" thickBot="1">
      <c r="A108" s="1008" t="s">
        <v>336</v>
      </c>
      <c r="B108" s="1009"/>
      <c r="C108" s="1009"/>
      <c r="D108" s="1009"/>
      <c r="E108" s="1010"/>
      <c r="H108" s="412">
        <f>H76/H28</f>
        <v>3.7649388903968684E-3</v>
      </c>
      <c r="I108" s="490">
        <f>I76/I28</f>
        <v>-6.7771790987737945E-2</v>
      </c>
      <c r="J108" s="489">
        <f>J76/J28</f>
        <v>4.0538861385706823E-2</v>
      </c>
    </row>
    <row r="109" spans="1:19" ht="15.75" thickTop="1">
      <c r="A109" s="1008" t="s">
        <v>335</v>
      </c>
      <c r="B109" s="1009"/>
      <c r="C109" s="1009"/>
      <c r="D109" s="1009"/>
      <c r="E109" s="1010"/>
      <c r="H109" s="412">
        <f>H76/H39</f>
        <v>1.2896524899836158E-2</v>
      </c>
      <c r="I109" s="489">
        <f>I76/I39</f>
        <v>-0.25280181387557271</v>
      </c>
      <c r="J109" s="489">
        <f>J76/J39</f>
        <v>0.10647017040323344</v>
      </c>
    </row>
    <row r="110" spans="1:19">
      <c r="A110" s="1008" t="s">
        <v>334</v>
      </c>
      <c r="B110" s="1009"/>
      <c r="C110" s="1009"/>
      <c r="D110" s="1009"/>
      <c r="E110" s="1010"/>
      <c r="H110" s="412">
        <f>H72*(1-Q103)/(H47+H39)</f>
        <v>0.29496723741773112</v>
      </c>
      <c r="I110" s="405">
        <f>I72*(1-R103)/(I47+I39)</f>
        <v>-5.8707383695931212E-3</v>
      </c>
      <c r="J110" s="405">
        <f>J72*(1-S103)/(J47+J39)</f>
        <v>0.24336350474861626</v>
      </c>
    </row>
    <row r="111" spans="1:19">
      <c r="A111" s="1008" t="s">
        <v>333</v>
      </c>
      <c r="B111" s="1009"/>
      <c r="C111" s="1009"/>
      <c r="D111" s="1009"/>
      <c r="E111" s="1010"/>
      <c r="H111" s="412">
        <f>H72/H28</f>
        <v>5.5894345067815751E-2</v>
      </c>
      <c r="I111" s="405">
        <f>I72/I28</f>
        <v>-2.1918751592095577E-3</v>
      </c>
      <c r="J111" s="405">
        <f>J72/J28</f>
        <v>8.0799284083813941E-2</v>
      </c>
    </row>
    <row r="112" spans="1:19">
      <c r="A112" s="1050" t="s">
        <v>6</v>
      </c>
      <c r="B112" s="1051"/>
      <c r="C112" s="1051"/>
      <c r="D112" s="1051"/>
      <c r="E112" s="1052"/>
      <c r="H112" s="487">
        <f>H39/Q102</f>
        <v>109.33177820778008</v>
      </c>
      <c r="I112" s="488">
        <f>I39/R102</f>
        <v>119.10515806195887</v>
      </c>
      <c r="J112" s="488">
        <f>J39/S102</f>
        <v>133.18284310334269</v>
      </c>
    </row>
    <row r="113" spans="1:10">
      <c r="A113" s="1083" t="s">
        <v>256</v>
      </c>
      <c r="B113" s="1084"/>
      <c r="C113" s="1084"/>
      <c r="D113" s="1084"/>
      <c r="E113" s="1085"/>
      <c r="H113" s="487"/>
      <c r="I113" s="488"/>
      <c r="J113" s="488"/>
    </row>
    <row r="114" spans="1:10">
      <c r="A114" s="1050" t="s">
        <v>255</v>
      </c>
      <c r="B114" s="1051"/>
      <c r="C114" s="1051"/>
      <c r="D114" s="1051"/>
      <c r="E114" s="1052"/>
      <c r="H114" s="487">
        <f>Q101/H89</f>
        <v>35.836879432624116</v>
      </c>
      <c r="I114" s="488">
        <f>R101/I89</f>
        <v>-4.0956492859515112</v>
      </c>
      <c r="J114" s="488">
        <f>S101/J89</f>
        <v>19.255994358251058</v>
      </c>
    </row>
    <row r="115" spans="1:10">
      <c r="A115" s="1050" t="s">
        <v>254</v>
      </c>
      <c r="B115" s="1051"/>
      <c r="C115" s="1051"/>
      <c r="D115" s="1051"/>
      <c r="E115" s="1052"/>
      <c r="H115" s="487">
        <f>Q101/H112</f>
        <v>0.46217120793526317</v>
      </c>
      <c r="I115" s="488">
        <f>R101/I112</f>
        <v>1.0353875684867362</v>
      </c>
      <c r="J115" s="488">
        <f>S101/J112</f>
        <v>2.0501890006066921</v>
      </c>
    </row>
    <row r="116" spans="1:10">
      <c r="A116" s="1053"/>
      <c r="B116" s="1054"/>
      <c r="C116" s="1054"/>
      <c r="D116" s="1054"/>
      <c r="E116" s="1055"/>
      <c r="H116" s="487"/>
      <c r="I116" s="488"/>
      <c r="J116" s="488"/>
    </row>
    <row r="117" spans="1:10">
      <c r="A117" s="1053"/>
      <c r="B117" s="1054"/>
      <c r="C117" s="1054"/>
      <c r="D117" s="1054"/>
      <c r="E117" s="1055"/>
      <c r="H117" s="487"/>
      <c r="I117" s="486"/>
      <c r="J117" s="486"/>
    </row>
    <row r="118" spans="1:10">
      <c r="B118" s="485"/>
      <c r="C118" s="485"/>
      <c r="E118" s="485"/>
    </row>
    <row r="120" spans="1:10">
      <c r="A120" s="1017" t="s">
        <v>253</v>
      </c>
      <c r="B120" s="1017"/>
      <c r="C120" s="1017"/>
      <c r="D120" s="1017"/>
      <c r="E120" s="1017"/>
      <c r="F120" s="1017"/>
      <c r="G120" s="1017"/>
      <c r="H120" s="1017"/>
      <c r="I120" s="1017"/>
      <c r="J120" s="1017"/>
    </row>
    <row r="121" spans="1:10">
      <c r="A121" s="1017"/>
      <c r="B121" s="1017"/>
      <c r="C121" s="1017"/>
      <c r="D121" s="1017"/>
      <c r="E121" s="1017"/>
      <c r="F121" s="1017"/>
      <c r="G121" s="1017"/>
      <c r="H121" s="1017"/>
      <c r="I121" s="1017"/>
      <c r="J121" s="1017"/>
    </row>
  </sheetData>
  <mergeCells count="128">
    <mergeCell ref="O101:P101"/>
    <mergeCell ref="O102:P102"/>
    <mergeCell ref="O103:P103"/>
    <mergeCell ref="A112:E112"/>
    <mergeCell ref="A113:E113"/>
    <mergeCell ref="A114:E114"/>
    <mergeCell ref="A109:E109"/>
    <mergeCell ref="A110:E110"/>
    <mergeCell ref="A105:E105"/>
    <mergeCell ref="A108:E108"/>
    <mergeCell ref="N63:O63"/>
    <mergeCell ref="L63:M63"/>
    <mergeCell ref="A3:F3"/>
    <mergeCell ref="A55:F55"/>
    <mergeCell ref="A39:F39"/>
    <mergeCell ref="A42:F42"/>
    <mergeCell ref="A46:F46"/>
    <mergeCell ref="A47:F47"/>
    <mergeCell ref="A24:F24"/>
    <mergeCell ref="A30:F30"/>
    <mergeCell ref="A31:F31"/>
    <mergeCell ref="A9:F9"/>
    <mergeCell ref="A54:F54"/>
    <mergeCell ref="A57:F57"/>
    <mergeCell ref="A56:F56"/>
    <mergeCell ref="A51:F51"/>
    <mergeCell ref="A52:F52"/>
    <mergeCell ref="A27:F27"/>
    <mergeCell ref="A28:F28"/>
    <mergeCell ref="A34:F34"/>
    <mergeCell ref="A32:F32"/>
    <mergeCell ref="A1:S2"/>
    <mergeCell ref="A5:F5"/>
    <mergeCell ref="A23:F23"/>
    <mergeCell ref="A45:F45"/>
    <mergeCell ref="Q3:S3"/>
    <mergeCell ref="A4:F4"/>
    <mergeCell ref="A29:F29"/>
    <mergeCell ref="A19:F19"/>
    <mergeCell ref="A20:F20"/>
    <mergeCell ref="A21:F21"/>
    <mergeCell ref="L3:O3"/>
    <mergeCell ref="N4:O4"/>
    <mergeCell ref="L4:M4"/>
    <mergeCell ref="A6:F6"/>
    <mergeCell ref="A7:F7"/>
    <mergeCell ref="A8:F8"/>
    <mergeCell ref="A41:F41"/>
    <mergeCell ref="A16:F16"/>
    <mergeCell ref="A10:F10"/>
    <mergeCell ref="A11:F11"/>
    <mergeCell ref="A12:F12"/>
    <mergeCell ref="A13:F13"/>
    <mergeCell ref="A14:F14"/>
    <mergeCell ref="A40:F40"/>
    <mergeCell ref="Q79:Q80"/>
    <mergeCell ref="R79:R80"/>
    <mergeCell ref="S79:S80"/>
    <mergeCell ref="N79:N80"/>
    <mergeCell ref="A73:F73"/>
    <mergeCell ref="A74:F74"/>
    <mergeCell ref="A75:F75"/>
    <mergeCell ref="A18:F18"/>
    <mergeCell ref="A15:F15"/>
    <mergeCell ref="A22:F22"/>
    <mergeCell ref="A43:F43"/>
    <mergeCell ref="A44:F44"/>
    <mergeCell ref="A25:F25"/>
    <mergeCell ref="A26:F26"/>
    <mergeCell ref="A53:F53"/>
    <mergeCell ref="A48:F48"/>
    <mergeCell ref="A33:F33"/>
    <mergeCell ref="A49:F49"/>
    <mergeCell ref="A50:F50"/>
    <mergeCell ref="A35:F35"/>
    <mergeCell ref="A36:F36"/>
    <mergeCell ref="A37:F37"/>
    <mergeCell ref="A38:F38"/>
    <mergeCell ref="O79:O80"/>
    <mergeCell ref="L79:L80"/>
    <mergeCell ref="M79:M80"/>
    <mergeCell ref="A76:F76"/>
    <mergeCell ref="A70:F70"/>
    <mergeCell ref="A71:F71"/>
    <mergeCell ref="A72:F72"/>
    <mergeCell ref="A67:F67"/>
    <mergeCell ref="A17:F17"/>
    <mergeCell ref="A58:F58"/>
    <mergeCell ref="A59:F59"/>
    <mergeCell ref="A60:F60"/>
    <mergeCell ref="I79:I80"/>
    <mergeCell ref="J79:J80"/>
    <mergeCell ref="H79:H80"/>
    <mergeCell ref="A81:F81"/>
    <mergeCell ref="A83:F83"/>
    <mergeCell ref="A84:F84"/>
    <mergeCell ref="A61:F61"/>
    <mergeCell ref="A64:F64"/>
    <mergeCell ref="A68:F68"/>
    <mergeCell ref="A69:F69"/>
    <mergeCell ref="A65:F65"/>
    <mergeCell ref="A66:F66"/>
    <mergeCell ref="A77:F77"/>
    <mergeCell ref="A78:F78"/>
    <mergeCell ref="A120:J121"/>
    <mergeCell ref="A100:E100"/>
    <mergeCell ref="A86:F86"/>
    <mergeCell ref="A89:F89"/>
    <mergeCell ref="A88:F88"/>
    <mergeCell ref="A82:F82"/>
    <mergeCell ref="A85:F85"/>
    <mergeCell ref="A115:E115"/>
    <mergeCell ref="A94:E94"/>
    <mergeCell ref="A95:E95"/>
    <mergeCell ref="A99:E99"/>
    <mergeCell ref="A117:E117"/>
    <mergeCell ref="A87:F87"/>
    <mergeCell ref="A96:E96"/>
    <mergeCell ref="A97:E97"/>
    <mergeCell ref="A98:E98"/>
    <mergeCell ref="A116:E116"/>
    <mergeCell ref="A101:E101"/>
    <mergeCell ref="A102:E102"/>
    <mergeCell ref="A103:E103"/>
    <mergeCell ref="A104:E104"/>
    <mergeCell ref="A111:E111"/>
    <mergeCell ref="A106:E106"/>
    <mergeCell ref="A107:E107"/>
  </mergeCells>
  <pageMargins left="0.7" right="0.7" top="0.75" bottom="0.75" header="0.3" footer="0.3"/>
  <pageSetup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27"/>
  <sheetViews>
    <sheetView zoomScale="85" zoomScaleNormal="85" workbookViewId="0">
      <selection sqref="A1:S2"/>
    </sheetView>
  </sheetViews>
  <sheetFormatPr defaultColWidth="9.140625" defaultRowHeight="15"/>
  <cols>
    <col min="4" max="4" width="9.140625" customWidth="1"/>
    <col min="5" max="5" width="16.28515625" customWidth="1"/>
    <col min="6" max="6" width="9.140625" hidden="1" customWidth="1"/>
    <col min="8" max="8" width="14.5703125" customWidth="1"/>
    <col min="9" max="9" width="11.28515625" customWidth="1"/>
    <col min="10" max="10" width="13.7109375" customWidth="1"/>
    <col min="12" max="12" width="13.42578125" customWidth="1"/>
    <col min="13" max="13" width="9.28515625" customWidth="1"/>
    <col min="14" max="14" width="13.28515625" customWidth="1"/>
    <col min="15" max="15" width="10.28515625" customWidth="1"/>
    <col min="17" max="17" width="10.28515625" customWidth="1"/>
    <col min="18" max="19" width="9.85546875" bestFit="1" customWidth="1"/>
  </cols>
  <sheetData>
    <row r="1" spans="1:19" ht="15" customHeight="1">
      <c r="A1" s="1070" t="s">
        <v>389</v>
      </c>
      <c r="B1" s="1071"/>
      <c r="C1" s="1071"/>
      <c r="D1" s="1071"/>
      <c r="E1" s="1071"/>
      <c r="F1" s="1071"/>
      <c r="G1" s="1071"/>
      <c r="H1" s="1071"/>
      <c r="I1" s="1071"/>
      <c r="J1" s="1071"/>
      <c r="K1" s="1071"/>
      <c r="L1" s="1071"/>
      <c r="M1" s="1071"/>
      <c r="N1" s="1071"/>
      <c r="O1" s="1071"/>
      <c r="P1" s="1071"/>
      <c r="Q1" s="1071"/>
      <c r="R1" s="1071"/>
      <c r="S1" s="1072"/>
    </row>
    <row r="2" spans="1:19" ht="15.75" customHeight="1" thickBot="1">
      <c r="A2" s="1073"/>
      <c r="B2" s="1074"/>
      <c r="C2" s="1074"/>
      <c r="D2" s="1074"/>
      <c r="E2" s="1074"/>
      <c r="F2" s="1074"/>
      <c r="G2" s="1074"/>
      <c r="H2" s="1074"/>
      <c r="I2" s="1074"/>
      <c r="J2" s="1074"/>
      <c r="K2" s="1074"/>
      <c r="L2" s="1074"/>
      <c r="M2" s="1074"/>
      <c r="N2" s="1074"/>
      <c r="O2" s="1074"/>
      <c r="P2" s="1074"/>
      <c r="Q2" s="1074"/>
      <c r="R2" s="1074"/>
      <c r="S2" s="1075"/>
    </row>
    <row r="3" spans="1:19" ht="15.75" thickBot="1">
      <c r="A3" s="1113" t="s">
        <v>105</v>
      </c>
      <c r="B3" s="1113"/>
      <c r="C3" s="1113"/>
      <c r="D3" s="1113"/>
      <c r="E3" s="1113"/>
      <c r="F3" s="1113"/>
      <c r="L3" s="1121" t="s">
        <v>330</v>
      </c>
      <c r="M3" s="1121"/>
      <c r="N3" s="1121"/>
      <c r="O3" s="1121"/>
      <c r="Q3" s="1120" t="s">
        <v>251</v>
      </c>
      <c r="R3" s="1120"/>
      <c r="S3" s="1120"/>
    </row>
    <row r="4" spans="1:19" ht="16.5" thickTop="1" thickBot="1">
      <c r="A4" s="1126" t="s">
        <v>104</v>
      </c>
      <c r="B4" s="1127"/>
      <c r="C4" s="1127"/>
      <c r="D4" s="1127"/>
      <c r="E4" s="1127"/>
      <c r="F4" s="1128"/>
      <c r="H4" s="363">
        <v>2019</v>
      </c>
      <c r="I4" s="363">
        <v>2020</v>
      </c>
      <c r="J4" s="363">
        <v>2021</v>
      </c>
      <c r="L4" s="1122" t="s">
        <v>207</v>
      </c>
      <c r="M4" s="1123"/>
      <c r="N4" s="1122" t="s">
        <v>68</v>
      </c>
      <c r="O4" s="1123"/>
      <c r="Q4" s="484">
        <v>2019</v>
      </c>
      <c r="R4" s="484">
        <v>2020</v>
      </c>
      <c r="S4" s="484">
        <v>2021</v>
      </c>
    </row>
    <row r="5" spans="1:19" ht="15.75" thickTop="1">
      <c r="A5" s="1091" t="s">
        <v>388</v>
      </c>
      <c r="B5" s="1091"/>
      <c r="C5" s="1091"/>
      <c r="D5" s="1091"/>
      <c r="E5" s="1091"/>
      <c r="F5" s="1091"/>
      <c r="H5" s="295"/>
      <c r="I5" s="295"/>
      <c r="J5" s="295"/>
      <c r="L5" s="430" t="s">
        <v>287</v>
      </c>
      <c r="M5" s="430" t="s">
        <v>64</v>
      </c>
      <c r="N5" s="304" t="s">
        <v>287</v>
      </c>
      <c r="O5" s="430" t="s">
        <v>64</v>
      </c>
      <c r="Q5" s="294"/>
      <c r="R5" s="360"/>
      <c r="S5" s="294"/>
    </row>
    <row r="6" spans="1:19">
      <c r="A6" s="1003" t="s">
        <v>328</v>
      </c>
      <c r="B6" s="1003"/>
      <c r="C6" s="1003"/>
      <c r="D6" s="1003"/>
      <c r="E6" s="1003"/>
      <c r="F6" s="1003"/>
      <c r="H6" s="321">
        <v>3912436</v>
      </c>
      <c r="I6" s="321">
        <v>4105816</v>
      </c>
      <c r="J6" s="321">
        <v>4065389</v>
      </c>
      <c r="L6" s="342">
        <f t="shared" ref="L6:L12" si="0">I6-H6</f>
        <v>193380</v>
      </c>
      <c r="M6" s="401">
        <f t="shared" ref="M6:M12" si="1">I6/H6-1</f>
        <v>4.9427006601513668E-2</v>
      </c>
      <c r="N6" s="342">
        <f t="shared" ref="N6:N12" si="2">J6-I6</f>
        <v>-40427</v>
      </c>
      <c r="O6" s="401">
        <f t="shared" ref="O6:O12" si="3">J6/I6-1</f>
        <v>-9.8462765988539536E-3</v>
      </c>
      <c r="Q6" s="405">
        <f>H6/H26*100</f>
        <v>55.120352415360522</v>
      </c>
      <c r="R6" s="405">
        <f>I6/I26*100</f>
        <v>59.488612621655754</v>
      </c>
      <c r="S6" s="405">
        <f>J6/J26*100</f>
        <v>55.686613945004694</v>
      </c>
    </row>
    <row r="7" spans="1:19">
      <c r="A7" s="1003" t="s">
        <v>100</v>
      </c>
      <c r="B7" s="1003"/>
      <c r="C7" s="1003"/>
      <c r="D7" s="1003"/>
      <c r="E7" s="1003"/>
      <c r="F7" s="1003"/>
      <c r="H7" s="321">
        <v>2537</v>
      </c>
      <c r="I7" s="321">
        <v>1903</v>
      </c>
      <c r="J7" s="321">
        <v>1976</v>
      </c>
      <c r="L7" s="342">
        <f t="shared" si="0"/>
        <v>-634</v>
      </c>
      <c r="M7" s="401">
        <f t="shared" si="1"/>
        <v>-0.24990145841545131</v>
      </c>
      <c r="N7" s="342">
        <f t="shared" si="2"/>
        <v>73</v>
      </c>
      <c r="O7" s="401">
        <f t="shared" si="3"/>
        <v>3.8360483447188676E-2</v>
      </c>
      <c r="Q7" s="405">
        <f>H7/H26*100</f>
        <v>3.5742523092459441E-2</v>
      </c>
      <c r="R7" s="405">
        <f>I7/I26*100</f>
        <v>2.7572309577197539E-2</v>
      </c>
      <c r="S7" s="405">
        <f>J7/J26*100</f>
        <v>2.7066720836635628E-2</v>
      </c>
    </row>
    <row r="8" spans="1:19">
      <c r="A8" s="1003" t="s">
        <v>387</v>
      </c>
      <c r="B8" s="1003"/>
      <c r="C8" s="1003"/>
      <c r="D8" s="1003"/>
      <c r="E8" s="1003"/>
      <c r="F8" s="1003"/>
      <c r="H8" s="321">
        <v>222906</v>
      </c>
      <c r="I8" s="321">
        <v>222906</v>
      </c>
      <c r="J8" s="321">
        <v>222906</v>
      </c>
      <c r="L8" s="342">
        <f t="shared" si="0"/>
        <v>0</v>
      </c>
      <c r="M8" s="401">
        <f t="shared" si="1"/>
        <v>0</v>
      </c>
      <c r="N8" s="342">
        <f t="shared" si="2"/>
        <v>0</v>
      </c>
      <c r="O8" s="401">
        <f t="shared" si="3"/>
        <v>0</v>
      </c>
      <c r="Q8" s="405">
        <f>H8/H26*100</f>
        <v>3.1404110573306125</v>
      </c>
      <c r="R8" s="405">
        <f>I8/I26*100</f>
        <v>3.2296548810377272</v>
      </c>
      <c r="S8" s="405">
        <f>J8/J26*100</f>
        <v>3.0533069204509622</v>
      </c>
    </row>
    <row r="9" spans="1:19">
      <c r="A9" s="1003" t="s">
        <v>386</v>
      </c>
      <c r="B9" s="1003"/>
      <c r="C9" s="1003"/>
      <c r="D9" s="1003"/>
      <c r="E9" s="1003"/>
      <c r="F9" s="1003"/>
      <c r="H9" s="321">
        <v>10141</v>
      </c>
      <c r="I9" s="321">
        <v>8444</v>
      </c>
      <c r="J9" s="321">
        <v>5834</v>
      </c>
      <c r="L9" s="342">
        <f t="shared" si="0"/>
        <v>-1697</v>
      </c>
      <c r="M9" s="401">
        <f t="shared" si="1"/>
        <v>-0.16734049896459913</v>
      </c>
      <c r="N9" s="342">
        <f t="shared" si="2"/>
        <v>-2610</v>
      </c>
      <c r="O9" s="401">
        <f t="shared" si="3"/>
        <v>-0.30909521553765984</v>
      </c>
      <c r="Q9" s="405">
        <f>H9/H26*100</f>
        <v>0.1428714728737214</v>
      </c>
      <c r="R9" s="405">
        <f>I9/I26*100</f>
        <v>0.12234397376240465</v>
      </c>
      <c r="S9" s="405">
        <f>J9/J26*100</f>
        <v>7.9912575587516327E-2</v>
      </c>
    </row>
    <row r="10" spans="1:19">
      <c r="A10" s="1003" t="s">
        <v>324</v>
      </c>
      <c r="B10" s="1003"/>
      <c r="C10" s="1003"/>
      <c r="D10" s="1003"/>
      <c r="E10" s="1003"/>
      <c r="F10" s="1003"/>
      <c r="H10" s="321">
        <v>13368</v>
      </c>
      <c r="I10" s="321">
        <v>22541</v>
      </c>
      <c r="J10" s="321">
        <v>27461</v>
      </c>
      <c r="L10" s="342">
        <f t="shared" si="0"/>
        <v>9173</v>
      </c>
      <c r="M10" s="401">
        <f t="shared" si="1"/>
        <v>0.68619090365050872</v>
      </c>
      <c r="N10" s="342">
        <f t="shared" si="2"/>
        <v>4920</v>
      </c>
      <c r="O10" s="401">
        <f t="shared" si="3"/>
        <v>0.21826893216804932</v>
      </c>
      <c r="Q10" s="405">
        <f>H10/H26*100</f>
        <v>0.18833506058336533</v>
      </c>
      <c r="R10" s="405">
        <f>I10/I26*100</f>
        <v>0.32659349983163938</v>
      </c>
      <c r="S10" s="405">
        <f>J10/J26*100</f>
        <v>0.37615345186986388</v>
      </c>
    </row>
    <row r="11" spans="1:19" ht="15.75" thickBot="1">
      <c r="A11" s="1003" t="s">
        <v>385</v>
      </c>
      <c r="B11" s="1003"/>
      <c r="C11" s="1003"/>
      <c r="D11" s="1003"/>
      <c r="E11" s="1003"/>
      <c r="F11" s="1003"/>
      <c r="H11" s="341">
        <v>650757</v>
      </c>
      <c r="I11" s="483">
        <v>559724</v>
      </c>
      <c r="J11" s="341">
        <v>549285</v>
      </c>
      <c r="L11" s="342">
        <f t="shared" si="0"/>
        <v>-91033</v>
      </c>
      <c r="M11" s="401">
        <f t="shared" si="1"/>
        <v>-0.13988785368424772</v>
      </c>
      <c r="N11" s="342">
        <f t="shared" si="2"/>
        <v>-10439</v>
      </c>
      <c r="O11" s="401">
        <f t="shared" si="3"/>
        <v>-1.8650263344076712E-2</v>
      </c>
      <c r="Q11" s="416">
        <f>H11/H26*100</f>
        <v>9.1681896334566932</v>
      </c>
      <c r="R11" s="416">
        <f>I11/I26*100</f>
        <v>8.1097653209602285</v>
      </c>
      <c r="S11" s="416">
        <f>J11/J26*100</f>
        <v>7.523959390056377</v>
      </c>
    </row>
    <row r="12" spans="1:19" ht="15.75" thickTop="1">
      <c r="A12" s="1003"/>
      <c r="B12" s="1003"/>
      <c r="C12" s="1003"/>
      <c r="D12" s="1003"/>
      <c r="E12" s="1003"/>
      <c r="F12" s="1003"/>
      <c r="H12" s="482">
        <f>SUM(H6:H11)</f>
        <v>4812145</v>
      </c>
      <c r="I12" s="315">
        <f>SUM(I6:I11)</f>
        <v>4921334</v>
      </c>
      <c r="J12" s="482">
        <f>SUM(J6:J11)</f>
        <v>4872851</v>
      </c>
      <c r="L12" s="394">
        <f t="shared" si="0"/>
        <v>109189</v>
      </c>
      <c r="M12" s="391">
        <f t="shared" si="1"/>
        <v>2.2690297154387418E-2</v>
      </c>
      <c r="N12" s="394">
        <f t="shared" si="2"/>
        <v>-48483</v>
      </c>
      <c r="O12" s="391">
        <f t="shared" si="3"/>
        <v>-9.8515971482528997E-3</v>
      </c>
      <c r="Q12" s="463">
        <f>H12/H26*100</f>
        <v>67.795902162697374</v>
      </c>
      <c r="R12" s="463">
        <f>I12/I26*100</f>
        <v>71.304542606824953</v>
      </c>
      <c r="S12" s="463">
        <f>J12/J26*100</f>
        <v>66.74701300380606</v>
      </c>
    </row>
    <row r="13" spans="1:19">
      <c r="A13" s="1003"/>
      <c r="B13" s="1003"/>
      <c r="C13" s="1003"/>
      <c r="D13" s="1003"/>
      <c r="E13" s="1003"/>
      <c r="F13" s="1003"/>
      <c r="H13" s="321"/>
      <c r="I13" s="321"/>
      <c r="J13" s="321"/>
      <c r="L13" s="294"/>
      <c r="M13" s="294"/>
      <c r="N13" s="294"/>
      <c r="O13" s="294"/>
      <c r="Q13" s="368"/>
      <c r="R13" s="368"/>
      <c r="S13" s="368"/>
    </row>
    <row r="14" spans="1:19" ht="15.75" thickBot="1">
      <c r="A14" s="1091" t="s">
        <v>323</v>
      </c>
      <c r="B14" s="1091"/>
      <c r="C14" s="1091"/>
      <c r="D14" s="1091"/>
      <c r="E14" s="1091"/>
      <c r="F14" s="1091"/>
      <c r="H14" s="341"/>
      <c r="I14" s="341"/>
      <c r="J14" s="341"/>
      <c r="L14" s="294"/>
      <c r="M14" s="294"/>
      <c r="N14" s="294"/>
      <c r="O14" s="294"/>
      <c r="Q14" s="443"/>
      <c r="R14" s="443"/>
      <c r="S14" s="443"/>
    </row>
    <row r="15" spans="1:19">
      <c r="A15" s="1003" t="s">
        <v>384</v>
      </c>
      <c r="B15" s="1003"/>
      <c r="C15" s="1003"/>
      <c r="D15" s="1003"/>
      <c r="E15" s="1003"/>
      <c r="F15" s="1003"/>
      <c r="H15" s="415">
        <v>124506</v>
      </c>
      <c r="I15" s="462">
        <v>136504</v>
      </c>
      <c r="J15" s="415">
        <v>136467</v>
      </c>
      <c r="L15" s="342">
        <f t="shared" ref="L15:L26" si="4">I15-H15</f>
        <v>11998</v>
      </c>
      <c r="M15" s="401">
        <f t="shared" ref="M15:M26" si="5">I15/H15-1</f>
        <v>9.6364833823269658E-2</v>
      </c>
      <c r="N15" s="342">
        <f>J15-I15</f>
        <v>-37</v>
      </c>
      <c r="O15" s="401">
        <f>J15/I15-1</f>
        <v>-2.7105432807827956E-4</v>
      </c>
      <c r="Q15" s="413">
        <f>H15/H26*100</f>
        <v>1.7541027119234351</v>
      </c>
      <c r="R15" s="456">
        <f>I15/I26*100</f>
        <v>1.9777879908175371</v>
      </c>
      <c r="S15" s="411">
        <f>J15/J26*100</f>
        <v>1.8692885589135395</v>
      </c>
    </row>
    <row r="16" spans="1:19">
      <c r="A16" s="1003" t="s">
        <v>383</v>
      </c>
      <c r="B16" s="1003"/>
      <c r="C16" s="1003"/>
      <c r="D16" s="1003"/>
      <c r="E16" s="1003"/>
      <c r="F16" s="1003"/>
      <c r="H16" s="408">
        <v>1069654</v>
      </c>
      <c r="I16" s="461">
        <v>902496</v>
      </c>
      <c r="J16" s="408">
        <v>687788</v>
      </c>
      <c r="L16" s="342">
        <f t="shared" si="4"/>
        <v>-167158</v>
      </c>
      <c r="M16" s="401">
        <f t="shared" si="5"/>
        <v>-0.15627296303290594</v>
      </c>
      <c r="N16" s="342">
        <f>J16-I16</f>
        <v>-214708</v>
      </c>
      <c r="O16" s="401">
        <f>J16/I16-1</f>
        <v>-0.23790465553309936</v>
      </c>
      <c r="Q16" s="406">
        <f>H16/H26*100</f>
        <v>15.069819785550498</v>
      </c>
      <c r="R16" s="405">
        <f>I16/I26*100</f>
        <v>13.076142461472658</v>
      </c>
      <c r="S16" s="409">
        <f>J16/J26*100</f>
        <v>9.4211365337995687</v>
      </c>
    </row>
    <row r="17" spans="1:19">
      <c r="A17" s="1003" t="s">
        <v>320</v>
      </c>
      <c r="B17" s="1003"/>
      <c r="C17" s="1003"/>
      <c r="D17" s="1003"/>
      <c r="E17" s="1003"/>
      <c r="F17" s="1003"/>
      <c r="H17" s="408">
        <v>252479</v>
      </c>
      <c r="I17" s="461">
        <v>322111</v>
      </c>
      <c r="J17" s="408">
        <v>355971</v>
      </c>
      <c r="L17" s="342">
        <f t="shared" si="4"/>
        <v>69632</v>
      </c>
      <c r="M17" s="401">
        <f t="shared" si="5"/>
        <v>0.27579323428879232</v>
      </c>
      <c r="N17" s="342">
        <f>J17-I17</f>
        <v>33860</v>
      </c>
      <c r="O17" s="401">
        <f>J17/I17-1</f>
        <v>0.10511904281443352</v>
      </c>
      <c r="Q17" s="406">
        <f>H17/H26*100</f>
        <v>3.5570502514233611</v>
      </c>
      <c r="R17" s="405">
        <f>I17/I26*100</f>
        <v>4.6670227063692469</v>
      </c>
      <c r="S17" s="409">
        <f>J17/J26*100</f>
        <v>4.8759957909605367</v>
      </c>
    </row>
    <row r="18" spans="1:19">
      <c r="A18" s="1003" t="s">
        <v>319</v>
      </c>
      <c r="B18" s="1003"/>
      <c r="C18" s="1003"/>
      <c r="D18" s="1003"/>
      <c r="E18" s="1003"/>
      <c r="F18" s="1003"/>
      <c r="H18" s="408">
        <v>28589</v>
      </c>
      <c r="I18" s="461">
        <v>10070</v>
      </c>
      <c r="J18" s="408">
        <v>9899</v>
      </c>
      <c r="L18" s="342">
        <f t="shared" si="4"/>
        <v>-18519</v>
      </c>
      <c r="M18" s="401">
        <f t="shared" si="5"/>
        <v>-0.64776662352653114</v>
      </c>
      <c r="N18" s="342">
        <f>J18-I18</f>
        <v>-171</v>
      </c>
      <c r="O18" s="401">
        <f>J18/I18-1</f>
        <v>-1.6981132075471694E-2</v>
      </c>
      <c r="Q18" s="406">
        <f>H18/H26*100</f>
        <v>0.4027761106386768</v>
      </c>
      <c r="R18" s="405">
        <f>I18/I26*100</f>
        <v>0.14590286780997333</v>
      </c>
      <c r="S18" s="409">
        <f>J18/J26*100</f>
        <v>0.13559386111429964</v>
      </c>
    </row>
    <row r="19" spans="1:19">
      <c r="A19" s="1003" t="s">
        <v>318</v>
      </c>
      <c r="B19" s="1003"/>
      <c r="C19" s="1003"/>
      <c r="D19" s="1003"/>
      <c r="E19" s="1003"/>
      <c r="F19" s="1003"/>
      <c r="H19" s="408">
        <v>19459</v>
      </c>
      <c r="I19" s="461">
        <v>5406</v>
      </c>
      <c r="J19" s="408">
        <v>60602</v>
      </c>
      <c r="L19" s="342">
        <f t="shared" si="4"/>
        <v>-14053</v>
      </c>
      <c r="M19" s="401">
        <f t="shared" si="5"/>
        <v>-0.72218510714836315</v>
      </c>
      <c r="N19" s="342">
        <f>J19-I19</f>
        <v>55196</v>
      </c>
      <c r="O19" s="401">
        <f>J19/I19-1</f>
        <v>10.210136884942656</v>
      </c>
      <c r="Q19" s="406">
        <f>H19/H26*100</f>
        <v>0.27414811070404743</v>
      </c>
      <c r="R19" s="405">
        <f>I19/I26*100</f>
        <v>7.8326802719038316E-2</v>
      </c>
      <c r="S19" s="409">
        <f>J19/J26*100</f>
        <v>0.83011002841183823</v>
      </c>
    </row>
    <row r="20" spans="1:19">
      <c r="A20" s="1003" t="s">
        <v>382</v>
      </c>
      <c r="B20" s="1003"/>
      <c r="C20" s="1003"/>
      <c r="D20" s="1003"/>
      <c r="E20" s="1003"/>
      <c r="F20" s="1003"/>
      <c r="H20" s="408">
        <v>389325</v>
      </c>
      <c r="I20" s="461"/>
      <c r="J20" s="408"/>
      <c r="L20" s="342">
        <f t="shared" si="4"/>
        <v>-389325</v>
      </c>
      <c r="M20" s="401">
        <f t="shared" si="5"/>
        <v>-1</v>
      </c>
      <c r="N20" s="294"/>
      <c r="O20" s="294"/>
      <c r="Q20" s="406">
        <f>H20/H26*100</f>
        <v>5.4850050465005014</v>
      </c>
      <c r="R20" s="405"/>
      <c r="S20" s="481"/>
    </row>
    <row r="21" spans="1:19">
      <c r="A21" s="1003" t="s">
        <v>317</v>
      </c>
      <c r="B21" s="1003"/>
      <c r="C21" s="1003"/>
      <c r="D21" s="1003"/>
      <c r="E21" s="1003"/>
      <c r="F21" s="1003"/>
      <c r="H21" s="408">
        <v>161325</v>
      </c>
      <c r="I21" s="461">
        <v>141323</v>
      </c>
      <c r="J21" s="408">
        <v>16439</v>
      </c>
      <c r="L21" s="342">
        <f t="shared" si="4"/>
        <v>-20002</v>
      </c>
      <c r="M21" s="401">
        <f t="shared" si="5"/>
        <v>-0.12398574306524102</v>
      </c>
      <c r="N21" s="342">
        <f t="shared" ref="N21:N26" si="6">J21-I21</f>
        <v>-124884</v>
      </c>
      <c r="O21" s="401">
        <f t="shared" ref="O21:O26" si="7">J21/I21-1</f>
        <v>-0.88367781606674067</v>
      </c>
      <c r="Q21" s="480">
        <f>H21/H26*100</f>
        <v>2.2728271729960658</v>
      </c>
      <c r="R21" s="412">
        <f>I21/I26*100</f>
        <v>2.047609829941297</v>
      </c>
      <c r="S21" s="409">
        <f>J21/J26*100</f>
        <v>0.2251770363529621</v>
      </c>
    </row>
    <row r="22" spans="1:19">
      <c r="A22" s="1003" t="s">
        <v>381</v>
      </c>
      <c r="B22" s="1003"/>
      <c r="C22" s="1003"/>
      <c r="D22" s="1003"/>
      <c r="E22" s="1003"/>
      <c r="F22" s="1003"/>
      <c r="H22" s="408">
        <v>27527</v>
      </c>
      <c r="I22" s="461">
        <v>14482</v>
      </c>
      <c r="J22" s="408">
        <v>20405</v>
      </c>
      <c r="L22" s="342">
        <f t="shared" si="4"/>
        <v>-13045</v>
      </c>
      <c r="M22" s="402">
        <f t="shared" si="5"/>
        <v>-0.47389835434300864</v>
      </c>
      <c r="N22" s="342">
        <f t="shared" si="6"/>
        <v>5923</v>
      </c>
      <c r="O22" s="401">
        <f t="shared" si="7"/>
        <v>0.40899047092942964</v>
      </c>
      <c r="Q22" s="406">
        <f>H22/H26*100</f>
        <v>0.38781412422787981</v>
      </c>
      <c r="R22" s="405">
        <f>I22/I26*100</f>
        <v>0.20982773898947701</v>
      </c>
      <c r="S22" s="409">
        <f>J22/J26*100</f>
        <v>0.27950224629127024</v>
      </c>
    </row>
    <row r="23" spans="1:19">
      <c r="A23" s="1003" t="s">
        <v>316</v>
      </c>
      <c r="B23" s="1003"/>
      <c r="C23" s="1003"/>
      <c r="D23" s="1003"/>
      <c r="E23" s="1003"/>
      <c r="F23" s="1003"/>
      <c r="H23" s="408">
        <v>62870</v>
      </c>
      <c r="I23" s="461">
        <v>137035</v>
      </c>
      <c r="J23" s="408">
        <v>110854</v>
      </c>
      <c r="L23" s="342">
        <f t="shared" si="4"/>
        <v>74165</v>
      </c>
      <c r="M23" s="402">
        <f t="shared" si="5"/>
        <v>1.1796564339112456</v>
      </c>
      <c r="N23" s="342">
        <f t="shared" si="6"/>
        <v>-26181</v>
      </c>
      <c r="O23" s="401">
        <f t="shared" si="7"/>
        <v>-0.19105338052322396</v>
      </c>
      <c r="Q23" s="406">
        <f>H23/H26*100</f>
        <v>0.88574396011940282</v>
      </c>
      <c r="R23" s="405">
        <f>I23/I26*100</f>
        <v>1.985481577988053</v>
      </c>
      <c r="S23" s="409">
        <f>J23/J26*100</f>
        <v>1.5184485180285456</v>
      </c>
    </row>
    <row r="24" spans="1:19" ht="15.75" thickBot="1">
      <c r="A24" s="1003" t="s">
        <v>380</v>
      </c>
      <c r="B24" s="1003"/>
      <c r="C24" s="1003"/>
      <c r="D24" s="1003"/>
      <c r="E24" s="1003"/>
      <c r="F24" s="1003"/>
      <c r="H24" s="450">
        <v>150109</v>
      </c>
      <c r="I24" s="479">
        <v>311091</v>
      </c>
      <c r="J24" s="451">
        <v>1029202</v>
      </c>
      <c r="L24" s="342">
        <f t="shared" si="4"/>
        <v>160982</v>
      </c>
      <c r="M24" s="402">
        <f t="shared" si="5"/>
        <v>1.07243403127061</v>
      </c>
      <c r="N24" s="342">
        <f t="shared" si="6"/>
        <v>718111</v>
      </c>
      <c r="O24" s="401">
        <f t="shared" si="7"/>
        <v>2.3083631477606232</v>
      </c>
      <c r="Q24" s="478">
        <f>H24/H26*100</f>
        <v>2.1148105632187599</v>
      </c>
      <c r="R24" s="417">
        <f>I24/I26*100</f>
        <v>4.5073554170677665</v>
      </c>
      <c r="S24" s="447">
        <f>J24/J26*100</f>
        <v>14.097734422321388</v>
      </c>
    </row>
    <row r="25" spans="1:19" ht="15.75" thickBot="1">
      <c r="A25" s="1003"/>
      <c r="B25" s="1003"/>
      <c r="C25" s="1003"/>
      <c r="D25" s="1003"/>
      <c r="E25" s="1003"/>
      <c r="F25" s="1003"/>
      <c r="H25" s="442">
        <v>2285843</v>
      </c>
      <c r="I25" s="477">
        <v>1980518</v>
      </c>
      <c r="J25" s="476">
        <f>SUM(J15:J24)</f>
        <v>2427627</v>
      </c>
      <c r="L25" s="342">
        <f t="shared" si="4"/>
        <v>-305325</v>
      </c>
      <c r="M25" s="402">
        <f t="shared" si="5"/>
        <v>-0.13357216571741803</v>
      </c>
      <c r="N25" s="342">
        <f t="shared" si="6"/>
        <v>447109</v>
      </c>
      <c r="O25" s="401">
        <f t="shared" si="7"/>
        <v>0.22575356548135384</v>
      </c>
      <c r="Q25" s="399">
        <f>H25/H26*100</f>
        <v>32.204097837302626</v>
      </c>
      <c r="R25" s="475">
        <f>I25/I26*100</f>
        <v>28.695457393175051</v>
      </c>
      <c r="S25" s="399">
        <f>SUM(S15:S24)</f>
        <v>33.252986996193947</v>
      </c>
    </row>
    <row r="26" spans="1:19" ht="16.5" thickTop="1" thickBot="1">
      <c r="A26" s="1091" t="s">
        <v>314</v>
      </c>
      <c r="B26" s="1091"/>
      <c r="C26" s="1091"/>
      <c r="D26" s="1091"/>
      <c r="E26" s="1091"/>
      <c r="F26" s="1091"/>
      <c r="H26" s="474">
        <f>H12+H25</f>
        <v>7097988</v>
      </c>
      <c r="I26" s="473">
        <f>I12+I25</f>
        <v>6901852</v>
      </c>
      <c r="J26" s="472">
        <f>J12+J25</f>
        <v>7300478</v>
      </c>
      <c r="L26" s="394">
        <f t="shared" si="4"/>
        <v>-196136</v>
      </c>
      <c r="M26" s="393">
        <f t="shared" si="5"/>
        <v>-2.7632619271827474E-2</v>
      </c>
      <c r="N26" s="394">
        <f t="shared" si="6"/>
        <v>398626</v>
      </c>
      <c r="O26" s="401">
        <f t="shared" si="7"/>
        <v>5.7756381910246679E-2</v>
      </c>
      <c r="Q26" s="471">
        <f>Q12+Q25</f>
        <v>100</v>
      </c>
      <c r="R26" s="471">
        <f>R25+R12</f>
        <v>100</v>
      </c>
      <c r="S26" s="470">
        <f>S25+S12</f>
        <v>100</v>
      </c>
    </row>
    <row r="27" spans="1:19" ht="15.75" thickTop="1">
      <c r="A27" s="1091" t="s">
        <v>87</v>
      </c>
      <c r="B27" s="1091"/>
      <c r="C27" s="1091"/>
      <c r="D27" s="1091"/>
      <c r="E27" s="1091"/>
      <c r="F27" s="1091"/>
      <c r="H27" s="469"/>
      <c r="I27" s="429"/>
      <c r="J27" s="429"/>
      <c r="L27" s="294"/>
      <c r="M27" s="295"/>
      <c r="N27" s="294"/>
      <c r="O27" s="294"/>
      <c r="Q27" s="468"/>
      <c r="R27" s="467"/>
      <c r="S27" s="466"/>
    </row>
    <row r="28" spans="1:19">
      <c r="A28" s="1091" t="s">
        <v>313</v>
      </c>
      <c r="B28" s="1091"/>
      <c r="C28" s="1091"/>
      <c r="D28" s="1091"/>
      <c r="E28" s="1091"/>
      <c r="F28" s="1091"/>
      <c r="H28" s="321"/>
      <c r="I28" s="342"/>
      <c r="J28" s="342"/>
      <c r="L28" s="294"/>
      <c r="M28" s="295"/>
      <c r="N28" s="294"/>
      <c r="O28" s="294"/>
      <c r="Q28" s="405"/>
      <c r="R28" s="405"/>
      <c r="S28" s="405"/>
    </row>
    <row r="29" spans="1:19">
      <c r="A29" s="1003"/>
      <c r="B29" s="1003"/>
      <c r="C29" s="1003"/>
      <c r="D29" s="1003"/>
      <c r="E29" s="1003"/>
      <c r="F29" s="1003"/>
      <c r="H29" s="321"/>
      <c r="I29" s="342"/>
      <c r="J29" s="342"/>
      <c r="L29" s="294"/>
      <c r="M29" s="295"/>
      <c r="N29" s="294"/>
      <c r="O29" s="294"/>
      <c r="Q29" s="405"/>
      <c r="R29" s="405"/>
      <c r="S29" s="405"/>
    </row>
    <row r="30" spans="1:19">
      <c r="A30" s="1003" t="s">
        <v>379</v>
      </c>
      <c r="B30" s="1003"/>
      <c r="C30" s="1003"/>
      <c r="D30" s="1003"/>
      <c r="E30" s="1003"/>
      <c r="F30" s="1003"/>
      <c r="H30" s="321">
        <v>570025</v>
      </c>
      <c r="I30" s="321">
        <v>570025</v>
      </c>
      <c r="J30" s="321">
        <v>570025</v>
      </c>
      <c r="L30" s="342">
        <f>I30-H30</f>
        <v>0</v>
      </c>
      <c r="M30" s="402">
        <f>I30/H30-1</f>
        <v>0</v>
      </c>
      <c r="N30" s="342">
        <f>J30-I30</f>
        <v>0</v>
      </c>
      <c r="O30" s="401">
        <f>J30/I30-1</f>
        <v>0</v>
      </c>
      <c r="Q30" s="405">
        <f>H30/H59*100</f>
        <v>8.0307968962472174</v>
      </c>
      <c r="R30" s="405">
        <f>I30/I59*100</f>
        <v>8.2590151165223471</v>
      </c>
      <c r="S30" s="405">
        <f>J30/J59*100</f>
        <v>7.8080503769753156</v>
      </c>
    </row>
    <row r="31" spans="1:19">
      <c r="A31" s="1003" t="s">
        <v>378</v>
      </c>
      <c r="B31" s="1003"/>
      <c r="C31" s="1003"/>
      <c r="D31" s="1003"/>
      <c r="E31" s="1003"/>
      <c r="F31" s="1003"/>
      <c r="H31" s="321" t="s">
        <v>361</v>
      </c>
      <c r="I31" s="321"/>
      <c r="J31" s="321"/>
      <c r="L31" s="294"/>
      <c r="M31" s="295"/>
      <c r="N31" s="294"/>
      <c r="O31" s="294"/>
      <c r="Q31" s="405"/>
      <c r="R31" s="405"/>
      <c r="S31" s="405"/>
    </row>
    <row r="32" spans="1:19" ht="15.75" thickBot="1">
      <c r="A32" s="1003" t="s">
        <v>377</v>
      </c>
      <c r="B32" s="1003"/>
      <c r="C32" s="1003"/>
      <c r="D32" s="1003"/>
      <c r="E32" s="1003"/>
      <c r="F32" s="1003"/>
      <c r="H32" s="444"/>
      <c r="I32" s="465"/>
      <c r="J32" s="341"/>
      <c r="L32" s="294"/>
      <c r="M32" s="295"/>
      <c r="N32" s="294"/>
      <c r="O32" s="294"/>
      <c r="P32" s="146"/>
      <c r="Q32" s="405"/>
      <c r="R32" s="405"/>
      <c r="S32" s="405"/>
    </row>
    <row r="33" spans="1:19">
      <c r="A33" s="1003" t="s">
        <v>376</v>
      </c>
      <c r="B33" s="1003"/>
      <c r="C33" s="1003"/>
      <c r="D33" s="1003"/>
      <c r="E33" s="1003"/>
      <c r="F33" s="1003"/>
      <c r="H33" s="415">
        <v>1102721</v>
      </c>
      <c r="I33" s="415">
        <v>1102721</v>
      </c>
      <c r="J33" s="415">
        <v>1102721</v>
      </c>
      <c r="L33" s="342">
        <f>I33-H33</f>
        <v>0</v>
      </c>
      <c r="M33" s="402">
        <f>I33/H33-1</f>
        <v>0</v>
      </c>
      <c r="N33" s="342">
        <f>J33-I33</f>
        <v>0</v>
      </c>
      <c r="O33" s="401">
        <f>J33/I33-1</f>
        <v>0</v>
      </c>
      <c r="Q33" s="405">
        <f>H33/H59*100</f>
        <v>15.535684196704757</v>
      </c>
      <c r="R33" s="405">
        <f>I33/I59*100</f>
        <v>15.977175401616842</v>
      </c>
      <c r="S33" s="405">
        <f>J33/J59*100</f>
        <v>15.104778070696193</v>
      </c>
    </row>
    <row r="34" spans="1:19">
      <c r="A34" s="1003" t="s">
        <v>375</v>
      </c>
      <c r="B34" s="1003"/>
      <c r="C34" s="1003"/>
      <c r="D34" s="1003"/>
      <c r="E34" s="1003"/>
      <c r="F34" s="1003"/>
      <c r="H34" s="451">
        <v>2261358</v>
      </c>
      <c r="I34" s="451">
        <v>2223294</v>
      </c>
      <c r="J34" s="451">
        <v>2176240</v>
      </c>
      <c r="L34" s="342">
        <f>I34-H34</f>
        <v>-38064</v>
      </c>
      <c r="M34" s="402">
        <f>I34/H34-1</f>
        <v>-1.6832363562071961E-2</v>
      </c>
      <c r="N34" s="342">
        <f>J34-I34</f>
        <v>-47054</v>
      </c>
      <c r="O34" s="401">
        <f>J34/I34-1</f>
        <v>-2.1164092558159209E-2</v>
      </c>
      <c r="Q34" s="405">
        <f>H34/H59*100</f>
        <v>31.859140928387031</v>
      </c>
      <c r="R34" s="405">
        <f>I34/I59*100</f>
        <v>32.213006016356189</v>
      </c>
      <c r="S34" s="405">
        <f>J34/J59*100</f>
        <v>29.809554935991862</v>
      </c>
    </row>
    <row r="35" spans="1:19" ht="15.75" thickBot="1">
      <c r="A35" s="1016" t="s">
        <v>374</v>
      </c>
      <c r="B35" s="1016"/>
      <c r="C35" s="1016"/>
      <c r="D35" s="1016"/>
      <c r="E35" s="1016"/>
      <c r="F35" s="1016"/>
      <c r="H35" s="450">
        <v>2149861</v>
      </c>
      <c r="I35" s="464">
        <v>1982600</v>
      </c>
      <c r="J35" s="464">
        <v>2158630</v>
      </c>
      <c r="K35" s="210"/>
      <c r="L35" s="342">
        <f>I35-H35</f>
        <v>-167261</v>
      </c>
      <c r="M35" s="402">
        <f>I35/H35-1</f>
        <v>-7.7800843868510605E-2</v>
      </c>
      <c r="N35" s="342">
        <f>J35-I35</f>
        <v>176030</v>
      </c>
      <c r="O35" s="401">
        <f>J35/I35-1</f>
        <v>8.8787450822152669E-2</v>
      </c>
      <c r="Q35" s="416">
        <f>H35/H59*100</f>
        <v>30.288315505746134</v>
      </c>
      <c r="R35" s="416">
        <f>I35/I59*100</f>
        <v>28.725623209538544</v>
      </c>
      <c r="S35" s="416">
        <f>J35/J59*100</f>
        <v>29.568337854041886</v>
      </c>
    </row>
    <row r="36" spans="1:19">
      <c r="A36" s="1091" t="s">
        <v>373</v>
      </c>
      <c r="B36" s="1091"/>
      <c r="C36" s="1091"/>
      <c r="D36" s="1091"/>
      <c r="E36" s="1091"/>
      <c r="F36" s="1091"/>
      <c r="H36" s="315">
        <f>SUM(H30:H35)</f>
        <v>6083965</v>
      </c>
      <c r="I36" s="315">
        <f>SUM(I30:I35)</f>
        <v>5878640</v>
      </c>
      <c r="J36" s="446">
        <f>SUM(J30:J35)</f>
        <v>6007616</v>
      </c>
      <c r="L36" s="394">
        <f>I36-H36</f>
        <v>-205325</v>
      </c>
      <c r="M36" s="393">
        <f>I36/H36-1</f>
        <v>-3.3748550492976204E-2</v>
      </c>
      <c r="N36" s="394">
        <f>J36-I36</f>
        <v>128976</v>
      </c>
      <c r="O36" s="391">
        <f>J36/I36-1</f>
        <v>2.193976838180256E-2</v>
      </c>
      <c r="Q36" s="463">
        <f>Q30+Q33+Q34+Q35</f>
        <v>85.713937527085136</v>
      </c>
      <c r="R36" s="463">
        <f>R30+R33+R34+R35</f>
        <v>85.174819744033925</v>
      </c>
      <c r="S36" s="463">
        <f>S30+S33+S34+S35</f>
        <v>82.290721237705256</v>
      </c>
    </row>
    <row r="37" spans="1:19">
      <c r="A37" s="1003"/>
      <c r="B37" s="1003"/>
      <c r="C37" s="1003"/>
      <c r="D37" s="1003"/>
      <c r="E37" s="1003"/>
      <c r="F37" s="1003"/>
      <c r="H37" s="442"/>
      <c r="I37" s="342"/>
      <c r="J37" s="321"/>
      <c r="L37" s="294"/>
      <c r="M37" s="295"/>
      <c r="N37" s="294"/>
      <c r="O37" s="294"/>
      <c r="Q37" s="405"/>
      <c r="R37" s="405"/>
      <c r="S37" s="405"/>
    </row>
    <row r="38" spans="1:19">
      <c r="A38" s="1091" t="s">
        <v>372</v>
      </c>
      <c r="B38" s="1091"/>
      <c r="C38" s="1091"/>
      <c r="D38" s="1091"/>
      <c r="E38" s="1091"/>
      <c r="F38" s="1091"/>
      <c r="H38" s="321"/>
      <c r="I38" s="342"/>
      <c r="J38" s="321"/>
      <c r="L38" s="294"/>
      <c r="M38" s="295"/>
      <c r="N38" s="294"/>
      <c r="O38" s="294"/>
      <c r="Q38" s="368"/>
      <c r="R38" s="368"/>
      <c r="S38" s="368"/>
    </row>
    <row r="39" spans="1:19" ht="15.75" thickBot="1">
      <c r="A39" s="1091" t="s">
        <v>371</v>
      </c>
      <c r="B39" s="1091"/>
      <c r="C39" s="1091"/>
      <c r="D39" s="1091"/>
      <c r="E39" s="1091"/>
      <c r="F39" s="1091"/>
      <c r="H39" s="341"/>
      <c r="I39" s="418"/>
      <c r="J39" s="341"/>
      <c r="L39" s="294"/>
      <c r="M39" s="295"/>
      <c r="N39" s="294"/>
      <c r="O39" s="294"/>
      <c r="Q39" s="443"/>
      <c r="R39" s="443"/>
      <c r="S39" s="443"/>
    </row>
    <row r="40" spans="1:19">
      <c r="A40" s="1016" t="s">
        <v>370</v>
      </c>
      <c r="B40" s="1016"/>
      <c r="C40" s="1016"/>
      <c r="D40" s="1016"/>
      <c r="E40" s="1016"/>
      <c r="F40" s="1016"/>
      <c r="H40" s="462">
        <v>44767</v>
      </c>
      <c r="I40" s="415">
        <v>72259</v>
      </c>
      <c r="J40" s="415">
        <v>62858</v>
      </c>
      <c r="L40" s="342">
        <f t="shared" ref="L40:L45" si="8">I40-H40</f>
        <v>27492</v>
      </c>
      <c r="M40" s="402">
        <f>I40/H40-1</f>
        <v>0.61411307436281182</v>
      </c>
      <c r="N40" s="342">
        <f t="shared" ref="N40:N45" si="9">J40-I40</f>
        <v>-9401</v>
      </c>
      <c r="O40" s="401">
        <f t="shared" ref="O40:O45" si="10">J40/I40-1</f>
        <v>-0.13010144065099161</v>
      </c>
      <c r="Q40" s="413">
        <f>H40/H59*100</f>
        <v>0.63069985466303979</v>
      </c>
      <c r="R40" s="456">
        <f>I40/I59*100</f>
        <v>1.0469508763734718</v>
      </c>
      <c r="S40" s="411">
        <f>J40/J59*100</f>
        <v>0.86101211454921167</v>
      </c>
    </row>
    <row r="41" spans="1:19">
      <c r="A41" s="1016" t="s">
        <v>324</v>
      </c>
      <c r="B41" s="1016"/>
      <c r="C41" s="1016"/>
      <c r="D41" s="1016"/>
      <c r="E41" s="1016"/>
      <c r="F41" s="1016"/>
      <c r="H41" s="461">
        <v>8611</v>
      </c>
      <c r="I41" s="408">
        <v>22611</v>
      </c>
      <c r="J41" s="408">
        <v>27726</v>
      </c>
      <c r="L41" s="342">
        <f t="shared" si="8"/>
        <v>14000</v>
      </c>
      <c r="M41" s="402">
        <f>I41/H41-1</f>
        <v>1.6258274300313551</v>
      </c>
      <c r="N41" s="342">
        <f t="shared" si="9"/>
        <v>5115</v>
      </c>
      <c r="O41" s="401">
        <f t="shared" si="10"/>
        <v>0.22621732784927695</v>
      </c>
      <c r="Q41" s="406">
        <f>H41/H59*100</f>
        <v>0.12131606872257321</v>
      </c>
      <c r="R41" s="405">
        <f>I41/I59*100</f>
        <v>0.3276077203625925</v>
      </c>
      <c r="S41" s="409">
        <f>J41/J59*100</f>
        <v>0.37978335117234785</v>
      </c>
    </row>
    <row r="42" spans="1:19">
      <c r="A42" s="1110" t="s">
        <v>369</v>
      </c>
      <c r="B42" s="1111"/>
      <c r="C42" s="1111"/>
      <c r="D42" s="1111"/>
      <c r="E42" s="1112"/>
      <c r="F42" s="458"/>
      <c r="H42" s="460"/>
      <c r="I42" s="408">
        <v>49345</v>
      </c>
      <c r="J42" s="408">
        <v>46397</v>
      </c>
      <c r="L42" s="342">
        <f t="shared" si="8"/>
        <v>49345</v>
      </c>
      <c r="M42" s="295"/>
      <c r="N42" s="342">
        <f t="shared" si="9"/>
        <v>-2948</v>
      </c>
      <c r="O42" s="401">
        <f t="shared" si="10"/>
        <v>-5.974262843246525E-2</v>
      </c>
      <c r="Q42" s="406"/>
      <c r="R42" s="405">
        <f>I42/I59*100</f>
        <v>0.71495302999832511</v>
      </c>
      <c r="S42" s="409">
        <f>J42/J59*100</f>
        <v>0.63553372806547737</v>
      </c>
    </row>
    <row r="43" spans="1:19" ht="15.75" thickBot="1">
      <c r="A43" s="1016" t="s">
        <v>368</v>
      </c>
      <c r="B43" s="1016"/>
      <c r="C43" s="1016"/>
      <c r="D43" s="1016"/>
      <c r="E43" s="1016"/>
      <c r="F43" s="1016"/>
      <c r="H43" s="459">
        <v>354312</v>
      </c>
      <c r="I43" s="408">
        <v>322399</v>
      </c>
      <c r="J43" s="408">
        <v>296879</v>
      </c>
      <c r="L43" s="342">
        <f t="shared" si="8"/>
        <v>-31913</v>
      </c>
      <c r="M43" s="402">
        <f>I43/H43-1</f>
        <v>-9.0070333491386156E-2</v>
      </c>
      <c r="N43" s="342">
        <f t="shared" si="9"/>
        <v>-25520</v>
      </c>
      <c r="O43" s="401">
        <f t="shared" si="10"/>
        <v>-7.9156573066293645E-2</v>
      </c>
      <c r="Q43" s="406">
        <f>H43/H59*100</f>
        <v>4.9917244154258924</v>
      </c>
      <c r="R43" s="405">
        <f>I43/I59*100</f>
        <v>4.6711954994108833</v>
      </c>
      <c r="S43" s="409">
        <f>J43/J59*100</f>
        <v>4.0665693397062501</v>
      </c>
    </row>
    <row r="44" spans="1:19" ht="15.75" thickBot="1">
      <c r="A44" s="1110" t="s">
        <v>367</v>
      </c>
      <c r="B44" s="1111"/>
      <c r="C44" s="1111"/>
      <c r="D44" s="1111"/>
      <c r="E44" s="1112"/>
      <c r="F44" s="458"/>
      <c r="H44" s="457"/>
      <c r="I44" s="450">
        <v>2072</v>
      </c>
      <c r="J44" s="450">
        <v>953</v>
      </c>
      <c r="L44" s="342">
        <f t="shared" si="8"/>
        <v>2072</v>
      </c>
      <c r="M44" s="402"/>
      <c r="N44" s="342">
        <f t="shared" si="9"/>
        <v>-1119</v>
      </c>
      <c r="O44" s="401">
        <f t="shared" si="10"/>
        <v>-0.54005791505791501</v>
      </c>
      <c r="Q44" s="448"/>
      <c r="R44" s="417">
        <f>I44/I59*100</f>
        <v>3.0020927716212981E-2</v>
      </c>
      <c r="S44" s="447">
        <f>J44/J59*100</f>
        <v>1.3053939755725585E-2</v>
      </c>
    </row>
    <row r="45" spans="1:19">
      <c r="A45" s="1016"/>
      <c r="B45" s="1016"/>
      <c r="C45" s="1016"/>
      <c r="D45" s="1016"/>
      <c r="E45" s="1016"/>
      <c r="F45" s="1016"/>
      <c r="H45" s="318">
        <f>H40+H41+H43</f>
        <v>407690</v>
      </c>
      <c r="I45" s="315">
        <f>SUM(I40:I44)</f>
        <v>468686</v>
      </c>
      <c r="J45" s="315">
        <f>SUM(J40:J44)</f>
        <v>434813</v>
      </c>
      <c r="L45" s="394">
        <f t="shared" si="8"/>
        <v>60996</v>
      </c>
      <c r="M45" s="393">
        <f>I45/H45-1</f>
        <v>0.14961367705854944</v>
      </c>
      <c r="N45" s="394">
        <f t="shared" si="9"/>
        <v>-33873</v>
      </c>
      <c r="O45" s="391">
        <f t="shared" si="10"/>
        <v>-7.2272267573599391E-2</v>
      </c>
      <c r="Q45" s="445">
        <f>H45/H59*100</f>
        <v>5.7437403388115049</v>
      </c>
      <c r="R45" s="445">
        <f>I45/I59*100</f>
        <v>6.7907280538614847</v>
      </c>
      <c r="S45" s="445">
        <f>J45/J59*100</f>
        <v>5.9559524732490123</v>
      </c>
    </row>
    <row r="46" spans="1:19" ht="15.75" thickBot="1">
      <c r="A46" s="1091" t="s">
        <v>298</v>
      </c>
      <c r="B46" s="1091"/>
      <c r="C46" s="1091"/>
      <c r="D46" s="1091"/>
      <c r="E46" s="1091"/>
      <c r="F46" s="1091"/>
      <c r="H46" s="341"/>
      <c r="I46" s="418"/>
      <c r="J46" s="418"/>
      <c r="L46" s="294"/>
      <c r="M46" s="295"/>
      <c r="N46" s="294"/>
      <c r="O46" s="294"/>
      <c r="Q46" s="416"/>
      <c r="R46" s="416"/>
      <c r="S46" s="416"/>
    </row>
    <row r="47" spans="1:19">
      <c r="A47" s="1016" t="s">
        <v>292</v>
      </c>
      <c r="B47" s="1016"/>
      <c r="C47" s="1016"/>
      <c r="D47" s="1016"/>
      <c r="E47" s="1016"/>
      <c r="F47" s="1016"/>
      <c r="H47" s="415">
        <v>381201</v>
      </c>
      <c r="I47" s="415">
        <v>433591</v>
      </c>
      <c r="J47" s="415">
        <v>601834</v>
      </c>
      <c r="L47" s="342">
        <f>I47-H47</f>
        <v>52390</v>
      </c>
      <c r="M47" s="402">
        <f>I47/H47-1</f>
        <v>0.137434057098486</v>
      </c>
      <c r="N47" s="342">
        <f>J47-I47</f>
        <v>168243</v>
      </c>
      <c r="O47" s="401">
        <f>J47/I47-1</f>
        <v>0.38802235286249021</v>
      </c>
      <c r="Q47" s="413">
        <f>H47/H59*100</f>
        <v>5.3705500770077377</v>
      </c>
      <c r="R47" s="456">
        <f>I47/I59*100</f>
        <v>6.2822413462357645</v>
      </c>
      <c r="S47" s="411">
        <f>J47/J59*100</f>
        <v>8.2437615728723515</v>
      </c>
    </row>
    <row r="48" spans="1:19">
      <c r="A48" s="1016" t="s">
        <v>216</v>
      </c>
      <c r="B48" s="1016"/>
      <c r="C48" s="1016"/>
      <c r="D48" s="1016"/>
      <c r="E48" s="1016"/>
      <c r="F48" s="1016"/>
      <c r="H48" s="408">
        <v>22287</v>
      </c>
      <c r="I48" s="408">
        <v>12170</v>
      </c>
      <c r="J48" s="408">
        <v>5386</v>
      </c>
      <c r="L48" s="342">
        <f>I48-H48</f>
        <v>-10117</v>
      </c>
      <c r="M48" s="402">
        <f>I48/H48-1</f>
        <v>-0.45394175977026963</v>
      </c>
      <c r="N48" s="342">
        <f>J48-I48</f>
        <v>-6784</v>
      </c>
      <c r="O48" s="401">
        <f>J48/I48-1</f>
        <v>-0.55743631881676259</v>
      </c>
      <c r="Q48" s="406">
        <f>H48/H59*100</f>
        <v>0.31399038713505856</v>
      </c>
      <c r="R48" s="405">
        <f>I48/I59*100</f>
        <v>0.17632948373856758</v>
      </c>
      <c r="S48" s="409">
        <f>J48/J59*100</f>
        <v>7.3775991106335773E-2</v>
      </c>
    </row>
    <row r="49" spans="1:19">
      <c r="A49" s="1016" t="s">
        <v>366</v>
      </c>
      <c r="B49" s="1016"/>
      <c r="C49" s="1016"/>
      <c r="D49" s="1016"/>
      <c r="E49" s="1016"/>
      <c r="F49" s="1016"/>
      <c r="H49" s="455">
        <v>173670</v>
      </c>
      <c r="I49" s="408">
        <v>50721</v>
      </c>
      <c r="J49" s="408">
        <v>100000</v>
      </c>
      <c r="L49" s="342">
        <f>I49-H49</f>
        <v>-122949</v>
      </c>
      <c r="M49" s="402">
        <f>I49/H49-1</f>
        <v>-0.70794610468129204</v>
      </c>
      <c r="N49" s="342">
        <f>J49-I49</f>
        <v>49279</v>
      </c>
      <c r="O49" s="401">
        <f>J49/I49-1</f>
        <v>0.97156996116007166</v>
      </c>
      <c r="Q49" s="406">
        <f>H49/H59*100</f>
        <v>2.4467496986469972</v>
      </c>
      <c r="R49" s="405">
        <f>I49/I59*100</f>
        <v>0.73488970786391827</v>
      </c>
      <c r="S49" s="409">
        <f>J49/J59*100</f>
        <v>1.3697733216920864</v>
      </c>
    </row>
    <row r="50" spans="1:19">
      <c r="A50" s="1114" t="s">
        <v>365</v>
      </c>
      <c r="B50" s="1115"/>
      <c r="C50" s="1115"/>
      <c r="D50" s="1115"/>
      <c r="E50" s="1115"/>
      <c r="F50" s="1116"/>
      <c r="H50" s="1090">
        <v>18564</v>
      </c>
      <c r="I50" s="1090">
        <v>25221</v>
      </c>
      <c r="J50" s="1090">
        <v>23928</v>
      </c>
      <c r="L50" s="1059">
        <f>I50-H50</f>
        <v>6657</v>
      </c>
      <c r="M50" s="1061">
        <f>I50/H50-1</f>
        <v>0.35859728506787336</v>
      </c>
      <c r="N50" s="1059">
        <f>J50-I50</f>
        <v>-1293</v>
      </c>
      <c r="O50" s="1061">
        <f>J50/I50-1</f>
        <v>-5.1266801474961321E-2</v>
      </c>
      <c r="Q50" s="1102">
        <f>H50/H59*100</f>
        <v>0.26153890370059796</v>
      </c>
      <c r="R50" s="1067">
        <f>I50/I59*100</f>
        <v>0.36542365730241677</v>
      </c>
      <c r="S50" s="1092">
        <f>J50/J59*100</f>
        <v>0.32775936041448245</v>
      </c>
    </row>
    <row r="51" spans="1:19">
      <c r="A51" s="1117" t="s">
        <v>364</v>
      </c>
      <c r="B51" s="1118"/>
      <c r="C51" s="1118"/>
      <c r="D51" s="1118"/>
      <c r="E51" s="1118"/>
      <c r="F51" s="1119"/>
      <c r="H51" s="1066"/>
      <c r="I51" s="1066"/>
      <c r="J51" s="1066"/>
      <c r="L51" s="1060"/>
      <c r="M51" s="1062"/>
      <c r="N51" s="1060"/>
      <c r="O51" s="1062"/>
      <c r="Q51" s="1103"/>
      <c r="R51" s="1068"/>
      <c r="S51" s="1093"/>
    </row>
    <row r="52" spans="1:19">
      <c r="A52" s="1110" t="s">
        <v>363</v>
      </c>
      <c r="B52" s="1111"/>
      <c r="C52" s="1111"/>
      <c r="D52" s="1111"/>
      <c r="E52" s="1111"/>
      <c r="F52" s="454"/>
      <c r="H52" s="453"/>
      <c r="I52" s="452">
        <v>18409</v>
      </c>
      <c r="J52" s="408">
        <v>109100</v>
      </c>
      <c r="L52" s="342">
        <f>I52-H52</f>
        <v>18409</v>
      </c>
      <c r="M52" s="402"/>
      <c r="N52" s="342">
        <f>J52-I52</f>
        <v>90691</v>
      </c>
      <c r="O52" s="401">
        <f>J52/I52-1</f>
        <v>4.9264490195013311</v>
      </c>
      <c r="Q52" s="406"/>
      <c r="R52" s="405">
        <f>I52/I59*100</f>
        <v>0.26672551077594825</v>
      </c>
      <c r="S52" s="409">
        <f>J52/J59*100</f>
        <v>1.4944226939660663</v>
      </c>
    </row>
    <row r="53" spans="1:19">
      <c r="A53" s="1110" t="s">
        <v>362</v>
      </c>
      <c r="B53" s="1111"/>
      <c r="C53" s="1111"/>
      <c r="D53" s="1111"/>
      <c r="E53" s="1111"/>
      <c r="F53" s="454"/>
      <c r="H53" s="453"/>
      <c r="I53" s="452">
        <v>3811</v>
      </c>
      <c r="J53" s="408">
        <v>7200</v>
      </c>
      <c r="L53" s="342">
        <f>I53-H53</f>
        <v>3811</v>
      </c>
      <c r="M53" s="402"/>
      <c r="N53" s="342">
        <f>J53-I53</f>
        <v>3389</v>
      </c>
      <c r="O53" s="401">
        <f>J53/I53-1</f>
        <v>0.88926790868538452</v>
      </c>
      <c r="Q53" s="406"/>
      <c r="R53" s="405">
        <f>I53/I59*100</f>
        <v>5.5217063478034595E-2</v>
      </c>
      <c r="S53" s="409">
        <f>J53/J59*100</f>
        <v>9.8623679161830236E-2</v>
      </c>
    </row>
    <row r="54" spans="1:19">
      <c r="A54" s="1016" t="s">
        <v>316</v>
      </c>
      <c r="B54" s="1016"/>
      <c r="C54" s="1016"/>
      <c r="D54" s="1016"/>
      <c r="E54" s="1016"/>
      <c r="F54" s="1016"/>
      <c r="H54" s="451" t="s">
        <v>361</v>
      </c>
      <c r="I54" s="408"/>
      <c r="J54" s="408"/>
      <c r="L54" s="294"/>
      <c r="M54" s="295"/>
      <c r="N54" s="294"/>
      <c r="O54" s="294"/>
      <c r="Q54" s="406"/>
      <c r="R54" s="405"/>
      <c r="S54" s="409"/>
    </row>
    <row r="55" spans="1:19" ht="15.75" thickBot="1">
      <c r="A55" s="1016" t="s">
        <v>360</v>
      </c>
      <c r="B55" s="1016"/>
      <c r="C55" s="1016"/>
      <c r="D55" s="1016"/>
      <c r="E55" s="1016"/>
      <c r="F55" s="1016"/>
      <c r="H55" s="450">
        <v>10611</v>
      </c>
      <c r="I55" s="450">
        <v>10603</v>
      </c>
      <c r="J55" s="450">
        <v>10601</v>
      </c>
      <c r="L55" s="342">
        <f>I55-H55</f>
        <v>-8</v>
      </c>
      <c r="M55" s="402">
        <f>I55/H55-1</f>
        <v>-7.5393459617378866E-4</v>
      </c>
      <c r="N55" s="342">
        <f>J55-I55</f>
        <v>-2</v>
      </c>
      <c r="O55" s="401">
        <f>J55/I55-1</f>
        <v>-1.8862586060552911E-4</v>
      </c>
      <c r="Q55" s="406">
        <f>H55/H59*100</f>
        <v>0.14949306761296299</v>
      </c>
      <c r="R55" s="405">
        <f>I55/I59*100</f>
        <v>0.15362543270994511</v>
      </c>
      <c r="S55" s="409">
        <f>J55/J59*100</f>
        <v>0.14520966983257808</v>
      </c>
    </row>
    <row r="56" spans="1:19" ht="15.75" thickBot="1">
      <c r="A56" s="1016"/>
      <c r="B56" s="1016"/>
      <c r="C56" s="1016"/>
      <c r="D56" s="1016"/>
      <c r="E56" s="1016"/>
      <c r="F56" s="1016"/>
      <c r="H56" s="449">
        <f>SUM(H47:H55)</f>
        <v>606333</v>
      </c>
      <c r="I56" s="449">
        <f>SUM(I47:I55)</f>
        <v>554526</v>
      </c>
      <c r="J56" s="442">
        <f>SUM(J47:J55)</f>
        <v>858049</v>
      </c>
      <c r="L56" s="342">
        <f>I56-H56</f>
        <v>-51807</v>
      </c>
      <c r="M56" s="402">
        <f>I56/H56-1</f>
        <v>-8.544314757732141E-2</v>
      </c>
      <c r="N56" s="342">
        <f>J56-I56</f>
        <v>303523</v>
      </c>
      <c r="O56" s="401">
        <f>J56/I56-1</f>
        <v>0.54735575969386474</v>
      </c>
      <c r="Q56" s="448">
        <f>H56/H59*100</f>
        <v>8.5423221341033546</v>
      </c>
      <c r="R56" s="417">
        <f>I56/I59*100</f>
        <v>8.0344522021045943</v>
      </c>
      <c r="S56" s="447">
        <f>J56/J59*100</f>
        <v>11.753326289045731</v>
      </c>
    </row>
    <row r="57" spans="1:19">
      <c r="A57" s="1016" t="s">
        <v>289</v>
      </c>
      <c r="B57" s="1016"/>
      <c r="C57" s="1016"/>
      <c r="D57" s="1016"/>
      <c r="E57" s="1016"/>
      <c r="F57" s="1016"/>
      <c r="H57" s="315">
        <f>H45+H56</f>
        <v>1014023</v>
      </c>
      <c r="I57" s="315">
        <f>I45+I56</f>
        <v>1023212</v>
      </c>
      <c r="J57" s="446">
        <f>J45+J56</f>
        <v>1292862</v>
      </c>
      <c r="L57" s="394">
        <f>I57-H57</f>
        <v>9189</v>
      </c>
      <c r="M57" s="393">
        <f>I57/H57-1</f>
        <v>9.0619246309009416E-3</v>
      </c>
      <c r="N57" s="394">
        <f>J57-I57</f>
        <v>269650</v>
      </c>
      <c r="O57" s="391">
        <f>J57/I57-1</f>
        <v>0.26353287490764377</v>
      </c>
      <c r="Q57" s="445">
        <f>H57/H59*100</f>
        <v>14.286062472914859</v>
      </c>
      <c r="R57" s="445">
        <f>I57/I59*100</f>
        <v>14.82518025596608</v>
      </c>
      <c r="S57" s="445">
        <f>J57/J59*100</f>
        <v>17.709278762294741</v>
      </c>
    </row>
    <row r="58" spans="1:19" ht="15.75" thickBot="1">
      <c r="A58" s="1091" t="s">
        <v>359</v>
      </c>
      <c r="B58" s="1091"/>
      <c r="C58" s="1091"/>
      <c r="D58" s="1091"/>
      <c r="E58" s="1091"/>
      <c r="F58" s="1091"/>
      <c r="H58" s="444"/>
      <c r="I58" s="418"/>
      <c r="J58" s="422"/>
      <c r="L58" s="294"/>
      <c r="M58" s="295"/>
      <c r="N58" s="294"/>
      <c r="O58" s="294"/>
      <c r="Q58" s="443"/>
      <c r="R58" s="443"/>
      <c r="S58" s="443"/>
    </row>
    <row r="59" spans="1:19">
      <c r="A59" s="1091" t="s">
        <v>288</v>
      </c>
      <c r="B59" s="1091"/>
      <c r="C59" s="1091"/>
      <c r="D59" s="1091"/>
      <c r="E59" s="1091"/>
      <c r="F59" s="1091"/>
      <c r="H59" s="442">
        <f>H36+H57</f>
        <v>7097988</v>
      </c>
      <c r="I59" s="441">
        <f>I36+I57</f>
        <v>6901852</v>
      </c>
      <c r="J59" s="441">
        <f>J36+J57</f>
        <v>7300478</v>
      </c>
      <c r="L59" s="340">
        <f>I59-H59</f>
        <v>-196136</v>
      </c>
      <c r="M59" s="440">
        <f>I59/H59-1</f>
        <v>-2.7632619271827474E-2</v>
      </c>
      <c r="N59" s="340">
        <f>J59-I59</f>
        <v>398626</v>
      </c>
      <c r="O59" s="439">
        <f>J59/I59-1</f>
        <v>5.7756381910246679E-2</v>
      </c>
      <c r="Q59" s="438">
        <f>Q57+Q36</f>
        <v>100</v>
      </c>
      <c r="R59" s="437">
        <f>R57+R36</f>
        <v>100</v>
      </c>
      <c r="S59" s="436">
        <f>S57+S36</f>
        <v>100</v>
      </c>
    </row>
    <row r="60" spans="1:19">
      <c r="A60" s="1016"/>
      <c r="B60" s="1016"/>
      <c r="C60" s="1016"/>
      <c r="D60" s="1016"/>
      <c r="E60" s="1016"/>
      <c r="F60" s="1016"/>
      <c r="H60" s="433"/>
      <c r="I60" s="433"/>
      <c r="J60" s="433"/>
      <c r="K60" s="64"/>
      <c r="L60" s="64"/>
      <c r="M60" s="64"/>
      <c r="N60" s="64"/>
      <c r="O60" s="64"/>
      <c r="P60" s="64"/>
      <c r="Q60" s="435"/>
      <c r="R60" s="435"/>
      <c r="S60" s="435"/>
    </row>
    <row r="61" spans="1:19" ht="15.75" thickBot="1">
      <c r="A61" s="434"/>
      <c r="B61" s="434"/>
      <c r="C61" s="434"/>
      <c r="D61" s="434"/>
      <c r="E61" s="434"/>
      <c r="F61" s="434"/>
      <c r="G61" s="62"/>
      <c r="H61" s="433"/>
      <c r="I61" s="433"/>
      <c r="J61" s="433"/>
      <c r="K61" s="62"/>
      <c r="L61" s="62"/>
      <c r="M61" s="62"/>
      <c r="N61" s="62"/>
      <c r="O61" s="62"/>
      <c r="P61" s="62"/>
      <c r="Q61" s="432"/>
      <c r="R61" s="65"/>
      <c r="S61" s="432"/>
    </row>
    <row r="62" spans="1:19" ht="16.5" thickTop="1" thickBot="1">
      <c r="H62" s="431">
        <v>2019</v>
      </c>
      <c r="I62" s="431">
        <v>2020</v>
      </c>
      <c r="J62" s="431">
        <v>2021</v>
      </c>
      <c r="L62" s="1104" t="s">
        <v>207</v>
      </c>
      <c r="M62" s="1105"/>
      <c r="N62" s="1106" t="s">
        <v>68</v>
      </c>
      <c r="O62" s="1107"/>
      <c r="Q62" s="430">
        <v>2019</v>
      </c>
      <c r="R62" s="430">
        <v>2020</v>
      </c>
      <c r="S62" s="430">
        <v>2021</v>
      </c>
    </row>
    <row r="63" spans="1:19" ht="15.75" thickTop="1">
      <c r="A63" s="1113" t="s">
        <v>67</v>
      </c>
      <c r="B63" s="1113"/>
      <c r="C63" s="1113"/>
      <c r="D63" s="1113"/>
      <c r="E63" s="1113"/>
      <c r="F63" s="1113"/>
      <c r="H63" s="429"/>
      <c r="I63" s="429"/>
      <c r="J63" s="429"/>
      <c r="L63" s="294"/>
      <c r="M63" s="295"/>
      <c r="N63" s="294"/>
      <c r="O63" s="294"/>
      <c r="Q63" s="368"/>
      <c r="R63" s="368"/>
      <c r="S63" s="368"/>
    </row>
    <row r="64" spans="1:19">
      <c r="A64" s="1003" t="s">
        <v>147</v>
      </c>
      <c r="B64" s="1003"/>
      <c r="C64" s="1003"/>
      <c r="D64" s="1003"/>
      <c r="E64" s="1003"/>
      <c r="F64" s="1003"/>
      <c r="H64" s="321" t="s">
        <v>358</v>
      </c>
      <c r="I64" s="321">
        <v>1663080</v>
      </c>
      <c r="J64" s="321">
        <v>3225727</v>
      </c>
      <c r="L64" s="342">
        <f t="shared" ref="L64:L69" si="11">I64-H64</f>
        <v>-710670</v>
      </c>
      <c r="M64" s="402">
        <f t="shared" ref="M64:M75" si="12">I64/H64-1</f>
        <v>-0.29938704581358611</v>
      </c>
      <c r="N64" s="342">
        <f t="shared" ref="N64:N75" si="13">J64-I64</f>
        <v>1562647</v>
      </c>
      <c r="O64" s="401">
        <f t="shared" ref="O64:O69" si="14">J64/I64-1</f>
        <v>0.93961024123914672</v>
      </c>
      <c r="P64" s="210"/>
      <c r="Q64" s="428">
        <v>1</v>
      </c>
      <c r="R64" s="428">
        <v>1</v>
      </c>
      <c r="S64" s="428">
        <v>1</v>
      </c>
    </row>
    <row r="65" spans="1:19" ht="15.75" thickBot="1">
      <c r="A65" s="1003" t="s">
        <v>285</v>
      </c>
      <c r="B65" s="1003"/>
      <c r="C65" s="1003"/>
      <c r="D65" s="1003"/>
      <c r="E65" s="1003"/>
      <c r="F65" s="1003"/>
      <c r="H65" s="422">
        <v>-2053661</v>
      </c>
      <c r="I65" s="422">
        <v>-1658058</v>
      </c>
      <c r="J65" s="427">
        <v>-2879812</v>
      </c>
      <c r="L65" s="342">
        <f t="shared" si="11"/>
        <v>395603</v>
      </c>
      <c r="M65" s="402">
        <f t="shared" si="12"/>
        <v>-0.19263305871806491</v>
      </c>
      <c r="N65" s="342">
        <f t="shared" si="13"/>
        <v>-1221754</v>
      </c>
      <c r="O65" s="401">
        <f t="shared" si="14"/>
        <v>0.73685842111675215</v>
      </c>
      <c r="P65" s="210"/>
      <c r="Q65" s="426">
        <f>H65/H64*100</f>
        <v>-86.515471300684567</v>
      </c>
      <c r="R65" s="416">
        <f>I65/I64*100</f>
        <v>-99.698030160906271</v>
      </c>
      <c r="S65" s="426">
        <f>J65/J64*100</f>
        <v>-89.276370877014699</v>
      </c>
    </row>
    <row r="66" spans="1:19" ht="15.75" thickTop="1">
      <c r="A66" s="1003" t="s">
        <v>284</v>
      </c>
      <c r="B66" s="1003"/>
      <c r="C66" s="1003"/>
      <c r="D66" s="1003"/>
      <c r="E66" s="1003"/>
      <c r="F66" s="1003"/>
      <c r="H66" s="319">
        <f>H64+H65</f>
        <v>320089</v>
      </c>
      <c r="I66" s="319">
        <f>I64+I65</f>
        <v>5022</v>
      </c>
      <c r="J66" s="421">
        <f>J64+J65</f>
        <v>345915</v>
      </c>
      <c r="L66" s="342">
        <f t="shared" si="11"/>
        <v>-315067</v>
      </c>
      <c r="M66" s="402">
        <f t="shared" si="12"/>
        <v>-0.98431061361058958</v>
      </c>
      <c r="N66" s="342">
        <f t="shared" si="13"/>
        <v>340893</v>
      </c>
      <c r="O66" s="401">
        <f t="shared" si="14"/>
        <v>67.879928315412187</v>
      </c>
      <c r="P66" s="210"/>
      <c r="Q66" s="424">
        <f>H66/H64*100</f>
        <v>13.48452869931543</v>
      </c>
      <c r="R66" s="425">
        <f>I66/I64*100</f>
        <v>0.30196983909372971</v>
      </c>
      <c r="S66" s="424">
        <f>J66/J64*100</f>
        <v>10.723629122985299</v>
      </c>
    </row>
    <row r="67" spans="1:19">
      <c r="A67" s="1003" t="s">
        <v>282</v>
      </c>
      <c r="B67" s="1003"/>
      <c r="C67" s="1003"/>
      <c r="D67" s="1003"/>
      <c r="E67" s="1003"/>
      <c r="F67" s="1003"/>
      <c r="H67" s="321">
        <v>-70051</v>
      </c>
      <c r="I67" s="321">
        <v>-72756</v>
      </c>
      <c r="J67" s="321">
        <v>-90020</v>
      </c>
      <c r="L67" s="342">
        <f t="shared" si="11"/>
        <v>-2705</v>
      </c>
      <c r="M67" s="402">
        <f t="shared" si="12"/>
        <v>3.8614723558550113E-2</v>
      </c>
      <c r="N67" s="342">
        <f t="shared" si="13"/>
        <v>-17264</v>
      </c>
      <c r="O67" s="401">
        <f t="shared" si="14"/>
        <v>0.23728627192259055</v>
      </c>
      <c r="P67" s="210"/>
      <c r="Q67" s="405">
        <f>H67/H64*100</f>
        <v>-2.951068983675619</v>
      </c>
      <c r="R67" s="405">
        <f>I67/I64*100</f>
        <v>-4.3747745147557549</v>
      </c>
      <c r="S67" s="405">
        <f>J67/J64*100</f>
        <v>-2.7906887346635347</v>
      </c>
    </row>
    <row r="68" spans="1:19">
      <c r="A68" s="1003" t="s">
        <v>283</v>
      </c>
      <c r="B68" s="1003"/>
      <c r="C68" s="1003"/>
      <c r="D68" s="1003"/>
      <c r="E68" s="1003"/>
      <c r="F68" s="1003"/>
      <c r="H68" s="321">
        <v>-228397</v>
      </c>
      <c r="I68" s="321">
        <v>-232861</v>
      </c>
      <c r="J68" s="321">
        <v>-222162</v>
      </c>
      <c r="L68" s="342">
        <f t="shared" si="11"/>
        <v>-4464</v>
      </c>
      <c r="M68" s="402">
        <f t="shared" si="12"/>
        <v>1.9544915213422165E-2</v>
      </c>
      <c r="N68" s="342">
        <f t="shared" si="13"/>
        <v>10699</v>
      </c>
      <c r="O68" s="401">
        <f t="shared" si="14"/>
        <v>-4.5945864700400629E-2</v>
      </c>
      <c r="P68" s="423"/>
      <c r="Q68" s="405">
        <f>H68/H64*100</f>
        <v>-9.6217798841495519</v>
      </c>
      <c r="R68" s="405">
        <f>I68/I64*100</f>
        <v>-14.001791856074272</v>
      </c>
      <c r="S68" s="405">
        <f>J68/J64*100</f>
        <v>-6.8871916315298849</v>
      </c>
    </row>
    <row r="69" spans="1:19">
      <c r="A69" s="1003" t="s">
        <v>281</v>
      </c>
      <c r="B69" s="1003"/>
      <c r="C69" s="1003"/>
      <c r="D69" s="1003"/>
      <c r="E69" s="1003"/>
      <c r="F69" s="1003"/>
      <c r="H69" s="321" t="s">
        <v>357</v>
      </c>
      <c r="I69" s="321">
        <v>148757</v>
      </c>
      <c r="J69" s="321">
        <v>119474</v>
      </c>
      <c r="L69" s="342">
        <f t="shared" si="11"/>
        <v>-111125</v>
      </c>
      <c r="M69" s="402">
        <f t="shared" si="12"/>
        <v>-0.42759790982061086</v>
      </c>
      <c r="N69" s="342">
        <f t="shared" si="13"/>
        <v>-29283</v>
      </c>
      <c r="O69" s="401">
        <f t="shared" si="14"/>
        <v>-0.19685124061388704</v>
      </c>
      <c r="P69" s="210"/>
      <c r="Q69" s="405">
        <f>H69/H64*100</f>
        <v>10.948162190626645</v>
      </c>
      <c r="R69" s="405">
        <f>I69/I64*100</f>
        <v>8.9446689275320477</v>
      </c>
      <c r="S69" s="405">
        <f>J69/J64*100</f>
        <v>3.7037852242300731</v>
      </c>
    </row>
    <row r="70" spans="1:19" ht="15.75" thickBot="1">
      <c r="A70" s="1003" t="s">
        <v>280</v>
      </c>
      <c r="B70" s="1003"/>
      <c r="C70" s="1003"/>
      <c r="D70" s="1003"/>
      <c r="E70" s="1003"/>
      <c r="F70" s="1003"/>
      <c r="H70" s="341">
        <v>-12281</v>
      </c>
      <c r="I70" s="422"/>
      <c r="J70" s="422">
        <v>-14306</v>
      </c>
      <c r="L70" s="342">
        <v>12281</v>
      </c>
      <c r="M70" s="402">
        <f t="shared" si="12"/>
        <v>-1</v>
      </c>
      <c r="N70" s="342">
        <f t="shared" si="13"/>
        <v>-14306</v>
      </c>
      <c r="O70" s="401"/>
      <c r="P70" s="210"/>
      <c r="Q70" s="405">
        <f>H70/H64*100</f>
        <v>-0.51736703528172723</v>
      </c>
      <c r="R70" s="405"/>
      <c r="S70" s="405">
        <f>J70/J64*100</f>
        <v>-0.44349692332922158</v>
      </c>
    </row>
    <row r="71" spans="1:19">
      <c r="A71" s="1091" t="s">
        <v>356</v>
      </c>
      <c r="B71" s="1091"/>
      <c r="C71" s="1091"/>
      <c r="D71" s="1091"/>
      <c r="E71" s="1091"/>
      <c r="F71" s="1091"/>
      <c r="H71" s="421">
        <f>H66+H67+H68+H69+H70</f>
        <v>269242</v>
      </c>
      <c r="I71" s="319">
        <f>SUM(I66:I70)</f>
        <v>-151838</v>
      </c>
      <c r="J71" s="319">
        <f>SUM(J66:J70)</f>
        <v>138901</v>
      </c>
      <c r="L71" s="342">
        <f>I71-H71</f>
        <v>-421080</v>
      </c>
      <c r="M71" s="402">
        <f t="shared" si="12"/>
        <v>-1.5639461896732307</v>
      </c>
      <c r="N71" s="342">
        <f t="shared" si="13"/>
        <v>290739</v>
      </c>
      <c r="O71" s="401">
        <f>J71/I71-1</f>
        <v>-1.9147973498070312</v>
      </c>
      <c r="P71" s="210"/>
      <c r="Q71" s="405">
        <f>H71/H64*100</f>
        <v>11.342474986835176</v>
      </c>
      <c r="R71" s="405">
        <f>I71/I64*100</f>
        <v>-9.1299276042042479</v>
      </c>
      <c r="S71" s="405">
        <f>J71/J64*100</f>
        <v>4.3060370576927314</v>
      </c>
    </row>
    <row r="72" spans="1:19" ht="15.75" thickBot="1">
      <c r="A72" s="1016" t="s">
        <v>55</v>
      </c>
      <c r="B72" s="1016"/>
      <c r="C72" s="1016"/>
      <c r="D72" s="1016"/>
      <c r="E72" s="1016"/>
      <c r="F72" s="1016"/>
      <c r="H72" s="341">
        <v>-263821</v>
      </c>
      <c r="I72" s="341">
        <v>-64094</v>
      </c>
      <c r="J72" s="341">
        <v>-23347</v>
      </c>
      <c r="L72" s="342">
        <f>I72-H72</f>
        <v>199727</v>
      </c>
      <c r="M72" s="402">
        <f t="shared" si="12"/>
        <v>-0.75705497287933865</v>
      </c>
      <c r="N72" s="342">
        <f t="shared" si="13"/>
        <v>40747</v>
      </c>
      <c r="O72" s="401">
        <f>J72/I72-1</f>
        <v>-0.63573813461478457</v>
      </c>
      <c r="Q72" s="405">
        <f>H72/H64*100</f>
        <v>-11.11410215903107</v>
      </c>
      <c r="R72" s="405">
        <f>I72/I64*100</f>
        <v>-3.853933665247613</v>
      </c>
      <c r="S72" s="405">
        <f>J72/J64*100</f>
        <v>-0.72377482657397851</v>
      </c>
    </row>
    <row r="73" spans="1:19">
      <c r="A73" s="1091" t="s">
        <v>355</v>
      </c>
      <c r="B73" s="1091"/>
      <c r="C73" s="1091"/>
      <c r="D73" s="1091"/>
      <c r="E73" s="1091"/>
      <c r="F73" s="1091"/>
      <c r="H73" s="421">
        <f>SUM(H71:H72)</f>
        <v>5421</v>
      </c>
      <c r="I73" s="421">
        <f>SUM(I71:I72)</f>
        <v>-215932</v>
      </c>
      <c r="J73" s="421">
        <f>SUM(J71:J72)</f>
        <v>115554</v>
      </c>
      <c r="L73" s="342">
        <f>I73-H73</f>
        <v>-221353</v>
      </c>
      <c r="M73" s="402">
        <f t="shared" si="12"/>
        <v>-40.832503228186681</v>
      </c>
      <c r="N73" s="342">
        <f t="shared" si="13"/>
        <v>331486</v>
      </c>
      <c r="O73" s="401">
        <f>J73/I73-1</f>
        <v>-1.5351406924402127</v>
      </c>
      <c r="Q73" s="405">
        <f>H73/H64*100</f>
        <v>0.22837282780410742</v>
      </c>
      <c r="R73" s="405">
        <f>I73/I64*100</f>
        <v>-12.983861269451861</v>
      </c>
      <c r="S73" s="405">
        <f>J73/J64*100</f>
        <v>3.5822622311187526</v>
      </c>
    </row>
    <row r="74" spans="1:19" ht="15.75" thickBot="1">
      <c r="A74" s="1003" t="s">
        <v>53</v>
      </c>
      <c r="B74" s="1003"/>
      <c r="C74" s="1003"/>
      <c r="D74" s="1003"/>
      <c r="E74" s="1003"/>
      <c r="F74" s="1003"/>
      <c r="H74" s="341">
        <v>-34227</v>
      </c>
      <c r="I74" s="422">
        <v>9309</v>
      </c>
      <c r="J74" s="341">
        <v>15198</v>
      </c>
      <c r="L74" s="342">
        <f>I74-H74</f>
        <v>43536</v>
      </c>
      <c r="M74" s="402">
        <f t="shared" si="12"/>
        <v>-1.2719782627750023</v>
      </c>
      <c r="N74" s="342">
        <f t="shared" si="13"/>
        <v>5889</v>
      </c>
      <c r="O74" s="401">
        <f>J74/I74-1</f>
        <v>0.6326135997421849</v>
      </c>
      <c r="Q74" s="405">
        <f>H74/H64*100</f>
        <v>-1.4418957345971564</v>
      </c>
      <c r="R74" s="405">
        <f>I74/I64*100</f>
        <v>0.55974457031531855</v>
      </c>
      <c r="S74" s="405">
        <f>J74/J64*100</f>
        <v>0.47114960441475673</v>
      </c>
    </row>
    <row r="75" spans="1:19">
      <c r="A75" s="1091" t="s">
        <v>354</v>
      </c>
      <c r="B75" s="1091"/>
      <c r="C75" s="1091"/>
      <c r="D75" s="1091"/>
      <c r="E75" s="1091"/>
      <c r="F75" s="1091"/>
      <c r="H75" s="421">
        <f>SUM(H73:H74)</f>
        <v>-28806</v>
      </c>
      <c r="I75" s="319">
        <f>SUM(I73:I74)</f>
        <v>-206623</v>
      </c>
      <c r="J75" s="421">
        <f>SUM(J73:J74)</f>
        <v>130752</v>
      </c>
      <c r="L75" s="342">
        <f>I75-H75</f>
        <v>-177817</v>
      </c>
      <c r="M75" s="402">
        <f t="shared" si="12"/>
        <v>6.1729153648545445</v>
      </c>
      <c r="N75" s="420">
        <f t="shared" si="13"/>
        <v>337375</v>
      </c>
      <c r="O75" s="419">
        <f>J75/I75-1</f>
        <v>-1.632804673245476</v>
      </c>
      <c r="Q75" s="405">
        <f>H75/H64*100</f>
        <v>-1.2135229067930491</v>
      </c>
      <c r="R75" s="405">
        <f>I75/I64*100</f>
        <v>-12.424116699136542</v>
      </c>
      <c r="S75" s="405">
        <f>J75/J64*100</f>
        <v>4.0534118355335087</v>
      </c>
    </row>
    <row r="76" spans="1:19">
      <c r="A76" s="1003"/>
      <c r="B76" s="1003"/>
      <c r="C76" s="1003"/>
      <c r="D76" s="1003"/>
      <c r="E76" s="1003"/>
      <c r="F76" s="1003"/>
      <c r="H76" s="342"/>
      <c r="I76" s="321"/>
      <c r="J76" s="342"/>
      <c r="L76" s="294"/>
      <c r="M76" s="295"/>
      <c r="N76" s="294"/>
      <c r="O76" s="294"/>
      <c r="Q76" s="405"/>
      <c r="R76" s="405"/>
      <c r="S76" s="405"/>
    </row>
    <row r="77" spans="1:19">
      <c r="A77" s="1003"/>
      <c r="B77" s="1003"/>
      <c r="C77" s="1003"/>
      <c r="D77" s="1003"/>
      <c r="E77" s="1003"/>
      <c r="F77" s="1003"/>
      <c r="H77" s="342"/>
      <c r="I77" s="321"/>
      <c r="J77" s="342"/>
      <c r="L77" s="294"/>
      <c r="M77" s="295"/>
      <c r="N77" s="294"/>
      <c r="O77" s="294"/>
      <c r="Q77" s="405"/>
      <c r="R77" s="405"/>
      <c r="S77" s="405"/>
    </row>
    <row r="78" spans="1:19">
      <c r="A78" s="1091" t="s">
        <v>274</v>
      </c>
      <c r="B78" s="1091"/>
      <c r="C78" s="1091"/>
      <c r="D78" s="1091"/>
      <c r="E78" s="1091"/>
      <c r="F78" s="1091"/>
      <c r="H78" s="342"/>
      <c r="I78" s="321"/>
      <c r="J78" s="342"/>
      <c r="L78" s="294"/>
      <c r="M78" s="295"/>
      <c r="N78" s="294"/>
      <c r="O78" s="294"/>
      <c r="Q78" s="405"/>
      <c r="R78" s="405"/>
      <c r="S78" s="405"/>
    </row>
    <row r="79" spans="1:19" ht="15.75" thickBot="1">
      <c r="A79" s="1091" t="s">
        <v>273</v>
      </c>
      <c r="B79" s="1091"/>
      <c r="C79" s="1091"/>
      <c r="D79" s="1091"/>
      <c r="E79" s="1091"/>
      <c r="F79" s="1091"/>
      <c r="H79" s="418"/>
      <c r="I79" s="341"/>
      <c r="J79" s="418"/>
      <c r="L79" s="294"/>
      <c r="M79" s="295"/>
      <c r="N79" s="294"/>
      <c r="O79" s="294"/>
      <c r="Q79" s="416"/>
      <c r="R79" s="417"/>
      <c r="S79" s="416"/>
    </row>
    <row r="80" spans="1:19">
      <c r="A80" s="1003" t="s">
        <v>353</v>
      </c>
      <c r="B80" s="1003"/>
      <c r="C80" s="1003"/>
      <c r="D80" s="1003"/>
      <c r="E80" s="1003"/>
      <c r="F80" s="1003"/>
      <c r="H80" s="415" t="s">
        <v>352</v>
      </c>
      <c r="I80" s="415"/>
      <c r="J80" s="414"/>
      <c r="L80" s="342">
        <f>I80-H80</f>
        <v>-1431103</v>
      </c>
      <c r="M80" s="402">
        <f>I80/H80-1</f>
        <v>-1</v>
      </c>
      <c r="N80" s="294"/>
      <c r="O80" s="294"/>
      <c r="Q80" s="413">
        <f>H80/H64*100</f>
        <v>60.28869931542917</v>
      </c>
      <c r="R80" s="412"/>
      <c r="S80" s="411"/>
    </row>
    <row r="81" spans="1:20">
      <c r="A81" s="1003" t="s">
        <v>271</v>
      </c>
      <c r="B81" s="1003"/>
      <c r="C81" s="1003"/>
      <c r="D81" s="1003"/>
      <c r="E81" s="1003"/>
      <c r="F81" s="1003"/>
      <c r="H81" s="408">
        <v>-105028</v>
      </c>
      <c r="I81" s="410"/>
      <c r="J81" s="410"/>
      <c r="L81" s="342">
        <f>I81-H81</f>
        <v>105028</v>
      </c>
      <c r="M81" s="295"/>
      <c r="N81" s="294"/>
      <c r="O81" s="294"/>
      <c r="Q81" s="406">
        <f>H81/H64*100</f>
        <v>-4.4245602948920482</v>
      </c>
      <c r="R81" s="405"/>
      <c r="S81" s="409"/>
    </row>
    <row r="82" spans="1:20">
      <c r="A82" s="1003" t="s">
        <v>351</v>
      </c>
      <c r="B82" s="1003"/>
      <c r="C82" s="1003"/>
      <c r="D82" s="1003"/>
      <c r="E82" s="1003"/>
      <c r="F82" s="1003"/>
      <c r="H82" s="408">
        <v>-8195</v>
      </c>
      <c r="I82" s="408">
        <v>1828</v>
      </c>
      <c r="J82" s="408">
        <v>-2501</v>
      </c>
      <c r="L82" s="342">
        <f>I82-H82</f>
        <v>10023</v>
      </c>
      <c r="M82" s="402">
        <f>I82/H82-1</f>
        <v>-1.2230628431970714</v>
      </c>
      <c r="N82" s="342">
        <f>J82-I82</f>
        <v>-4329</v>
      </c>
      <c r="O82" s="401">
        <f>J82/I82-1</f>
        <v>-2.3681619256017505</v>
      </c>
      <c r="Q82" s="406">
        <f>H82/H64*100</f>
        <v>-0.3452343338599263</v>
      </c>
      <c r="R82" s="405">
        <f>I82/I64*100</f>
        <v>0.1099165403949299</v>
      </c>
      <c r="S82" s="404">
        <f>J82/J64*100</f>
        <v>-7.753290963556432E-2</v>
      </c>
      <c r="T82" s="387"/>
    </row>
    <row r="83" spans="1:20">
      <c r="A83" s="1003" t="s">
        <v>271</v>
      </c>
      <c r="B83" s="1003"/>
      <c r="C83" s="1003"/>
      <c r="D83" s="1003"/>
      <c r="E83" s="1003"/>
      <c r="F83" s="1003"/>
      <c r="H83" s="408" t="s">
        <v>350</v>
      </c>
      <c r="I83" s="408">
        <v>-530</v>
      </c>
      <c r="J83" s="408">
        <v>725</v>
      </c>
      <c r="L83" s="342">
        <f>I83-H83</f>
        <v>-2907</v>
      </c>
      <c r="M83" s="402">
        <f>I83/H83-1</f>
        <v>-1.2229701304164915</v>
      </c>
      <c r="N83" s="342">
        <f>J83-I83</f>
        <v>1255</v>
      </c>
      <c r="O83" s="401">
        <f>J83/I83-1</f>
        <v>-2.367924528301887</v>
      </c>
      <c r="P83" s="407"/>
      <c r="Q83" s="406">
        <f>H83/H64*100</f>
        <v>0.10013691416535019</v>
      </c>
      <c r="R83" s="405">
        <f>I83/I64*100</f>
        <v>-3.1868581186713804E-2</v>
      </c>
      <c r="S83" s="404">
        <f>J83/J64*100</f>
        <v>2.2475553572884499E-2</v>
      </c>
      <c r="T83" s="387"/>
    </row>
    <row r="84" spans="1:20">
      <c r="A84" s="1124" t="s">
        <v>349</v>
      </c>
      <c r="B84" s="1124"/>
      <c r="C84" s="1124"/>
      <c r="D84" s="1124"/>
      <c r="E84" s="1124"/>
      <c r="F84" s="1124"/>
      <c r="H84" s="1090">
        <v>-3769</v>
      </c>
      <c r="I84" s="1108"/>
      <c r="J84" s="1108"/>
      <c r="L84" s="1059">
        <f>I84-H84</f>
        <v>3769</v>
      </c>
      <c r="M84" s="1101"/>
      <c r="N84" s="1101"/>
      <c r="O84" s="1101"/>
      <c r="Q84" s="1094">
        <f>H84/H64*100</f>
        <v>-0.15877830437072143</v>
      </c>
      <c r="R84" s="1096"/>
      <c r="S84" s="1098"/>
    </row>
    <row r="85" spans="1:20" ht="15.75" thickBot="1">
      <c r="A85" s="1125" t="s">
        <v>348</v>
      </c>
      <c r="B85" s="1125"/>
      <c r="C85" s="1125"/>
      <c r="D85" s="1125"/>
      <c r="E85" s="1125"/>
      <c r="F85" s="1125"/>
      <c r="H85" s="1100"/>
      <c r="I85" s="1109"/>
      <c r="J85" s="1109"/>
      <c r="L85" s="1060"/>
      <c r="M85" s="1060"/>
      <c r="N85" s="1060"/>
      <c r="O85" s="1060"/>
      <c r="P85" s="210"/>
      <c r="Q85" s="1095"/>
      <c r="R85" s="1097"/>
      <c r="S85" s="1099"/>
    </row>
    <row r="86" spans="1:20" ht="15.75" thickBot="1">
      <c r="A86" s="1003" t="s">
        <v>347</v>
      </c>
      <c r="B86" s="1003"/>
      <c r="C86" s="1003"/>
      <c r="D86" s="1003"/>
      <c r="E86" s="1003"/>
      <c r="F86" s="1003"/>
      <c r="H86" s="319">
        <f>H80+H81+H82+H83+H84</f>
        <v>1316488</v>
      </c>
      <c r="I86" s="403">
        <f>I80+I81+I82+I83+I84</f>
        <v>1298</v>
      </c>
      <c r="J86" s="319">
        <f>J80+J81+J82+J83+J84</f>
        <v>-1776</v>
      </c>
      <c r="L86" s="342">
        <f>I86-H86</f>
        <v>-1315190</v>
      </c>
      <c r="M86" s="402">
        <f>I86/H86-1</f>
        <v>-0.99901404342462674</v>
      </c>
      <c r="N86" s="342">
        <f>J86-I86</f>
        <v>-3074</v>
      </c>
      <c r="O86" s="401">
        <f>J86/I86-1</f>
        <v>-2.3682588597842837</v>
      </c>
      <c r="Q86" s="400">
        <f>H86/H64*100</f>
        <v>55.460263296471823</v>
      </c>
      <c r="R86" s="399">
        <f>I86/I64*100</f>
        <v>7.8047959208216083E-2</v>
      </c>
      <c r="S86" s="398">
        <f>J86/J64*100</f>
        <v>-5.5057356062679821E-2</v>
      </c>
      <c r="T86" s="344"/>
    </row>
    <row r="87" spans="1:20" ht="15.75" thickBot="1">
      <c r="A87" s="1091" t="s">
        <v>346</v>
      </c>
      <c r="B87" s="1091"/>
      <c r="C87" s="1091"/>
      <c r="D87" s="1091"/>
      <c r="E87" s="1091"/>
      <c r="F87" s="1091"/>
      <c r="H87" s="397">
        <f>H75+H86</f>
        <v>1287682</v>
      </c>
      <c r="I87" s="396">
        <f>I75+I86</f>
        <v>-205325</v>
      </c>
      <c r="J87" s="395">
        <f>J75+J86</f>
        <v>128976</v>
      </c>
      <c r="L87" s="394">
        <f>I87-H87</f>
        <v>-1493007</v>
      </c>
      <c r="M87" s="393">
        <f>I87/H87-1</f>
        <v>-1.1594531879765346</v>
      </c>
      <c r="N87" s="392">
        <f>J87-I87</f>
        <v>334301</v>
      </c>
      <c r="O87" s="391">
        <f>J87/I87-1</f>
        <v>-1.628155363448192</v>
      </c>
      <c r="P87" s="210"/>
      <c r="Q87" s="390">
        <f>H87/H64*100</f>
        <v>54.246740389678784</v>
      </c>
      <c r="R87" s="389">
        <f>I87/I64*100</f>
        <v>-12.346068739928326</v>
      </c>
      <c r="S87" s="388">
        <f>J87/J64*100</f>
        <v>3.9983544794708297</v>
      </c>
      <c r="T87" s="387"/>
    </row>
    <row r="88" spans="1:20" ht="15.75" thickTop="1">
      <c r="A88" s="1003"/>
      <c r="B88" s="1003"/>
      <c r="C88" s="1003"/>
      <c r="D88" s="1003"/>
      <c r="E88" s="1003"/>
      <c r="F88" s="1003"/>
      <c r="H88" s="386"/>
      <c r="I88" s="386"/>
      <c r="J88" s="385"/>
      <c r="Q88" s="384"/>
      <c r="R88" s="384"/>
      <c r="S88" s="295"/>
    </row>
    <row r="89" spans="1:20">
      <c r="A89" s="1003"/>
      <c r="B89" s="1003"/>
      <c r="C89" s="1003"/>
      <c r="D89" s="1003"/>
      <c r="E89" s="1003"/>
      <c r="F89" s="1003"/>
      <c r="H89" s="383"/>
      <c r="I89" s="383"/>
      <c r="J89" s="383"/>
      <c r="Q89" s="294"/>
      <c r="R89" s="294"/>
      <c r="S89" s="294"/>
    </row>
    <row r="90" spans="1:20" ht="15.75" thickBot="1">
      <c r="A90" s="1003" t="s">
        <v>345</v>
      </c>
      <c r="B90" s="1003"/>
      <c r="C90" s="1003"/>
      <c r="D90" s="1003"/>
      <c r="E90" s="1003"/>
      <c r="F90" s="1003"/>
      <c r="H90" s="381">
        <v>-0.51</v>
      </c>
      <c r="I90" s="382" t="s">
        <v>344</v>
      </c>
      <c r="J90" s="381">
        <v>2.29</v>
      </c>
      <c r="Q90" s="294"/>
      <c r="R90" s="294"/>
      <c r="S90" s="294"/>
    </row>
    <row r="91" spans="1:20" ht="15.75" thickTop="1">
      <c r="A91" s="1003"/>
      <c r="B91" s="1003"/>
      <c r="C91" s="1003"/>
      <c r="D91" s="1003"/>
      <c r="E91" s="1003"/>
      <c r="F91" s="1003"/>
      <c r="H91" s="64"/>
      <c r="I91" s="62"/>
      <c r="J91" s="62"/>
      <c r="Q91" s="294"/>
      <c r="R91" s="294"/>
      <c r="S91" s="294"/>
    </row>
    <row r="92" spans="1:20">
      <c r="A92" s="1003"/>
      <c r="B92" s="1003"/>
      <c r="C92" s="1003"/>
      <c r="D92" s="1003"/>
      <c r="E92" s="1003"/>
      <c r="F92" s="1003"/>
      <c r="H92" s="62"/>
      <c r="I92" s="62"/>
      <c r="J92" s="62"/>
    </row>
    <row r="93" spans="1:20">
      <c r="A93" s="1003"/>
      <c r="B93" s="1003"/>
      <c r="C93" s="1003"/>
      <c r="D93" s="1003"/>
      <c r="E93" s="1003"/>
      <c r="F93" s="1003"/>
      <c r="H93" s="62"/>
      <c r="I93" s="62"/>
      <c r="J93" s="62"/>
    </row>
    <row r="94" spans="1:20">
      <c r="A94" s="1003"/>
      <c r="B94" s="1003"/>
      <c r="C94" s="1003"/>
      <c r="D94" s="1003"/>
      <c r="E94" s="1003"/>
      <c r="F94" s="1003"/>
      <c r="H94" s="62"/>
      <c r="I94" s="62"/>
      <c r="J94" s="62"/>
    </row>
    <row r="95" spans="1:20">
      <c r="H95" s="62"/>
      <c r="I95" s="62"/>
      <c r="J95" s="62"/>
    </row>
    <row r="96" spans="1:20">
      <c r="H96" s="62"/>
      <c r="I96" s="62"/>
      <c r="J96" s="62"/>
    </row>
    <row r="97" spans="1:20">
      <c r="H97" s="62"/>
      <c r="I97" s="62"/>
      <c r="J97" s="62"/>
      <c r="L97" s="210"/>
      <c r="M97" s="210"/>
      <c r="N97" s="210"/>
      <c r="O97" s="210"/>
      <c r="P97" s="210"/>
      <c r="Q97" s="210"/>
      <c r="R97" s="210"/>
      <c r="S97" s="210"/>
    </row>
    <row r="98" spans="1:20">
      <c r="H98" s="304">
        <v>2019</v>
      </c>
      <c r="I98" s="304">
        <v>2020</v>
      </c>
      <c r="J98" s="304">
        <v>2021</v>
      </c>
      <c r="L98" s="210"/>
      <c r="M98" s="210"/>
      <c r="N98" s="210"/>
      <c r="O98" s="210"/>
      <c r="P98" s="210"/>
      <c r="Q98" s="210"/>
      <c r="R98" s="210"/>
      <c r="S98" s="210"/>
    </row>
    <row r="99" spans="1:20">
      <c r="A99" s="1022" t="s">
        <v>51</v>
      </c>
      <c r="B99" s="1023"/>
      <c r="C99" s="1023"/>
      <c r="D99" s="1023"/>
      <c r="E99" s="1024"/>
      <c r="H99" s="294"/>
      <c r="I99" s="294"/>
      <c r="J99" s="294"/>
      <c r="L99" s="210"/>
      <c r="M99" s="210"/>
      <c r="N99" s="210"/>
      <c r="O99" s="210"/>
      <c r="P99" s="380"/>
      <c r="Q99" s="379"/>
      <c r="R99" s="379"/>
      <c r="S99" s="379"/>
    </row>
    <row r="100" spans="1:20">
      <c r="A100" s="1022" t="s">
        <v>343</v>
      </c>
      <c r="B100" s="1023"/>
      <c r="C100" s="1023"/>
      <c r="D100" s="1023"/>
      <c r="E100" s="1024"/>
      <c r="H100" s="294"/>
      <c r="I100" s="294"/>
      <c r="J100" s="294"/>
      <c r="L100" s="210"/>
      <c r="M100" s="210"/>
      <c r="N100" s="210"/>
      <c r="O100" s="210"/>
      <c r="P100" s="210"/>
      <c r="Q100" s="379"/>
      <c r="R100" s="379"/>
      <c r="S100" s="379"/>
    </row>
    <row r="101" spans="1:20">
      <c r="A101" s="1008" t="s">
        <v>188</v>
      </c>
      <c r="B101" s="1009"/>
      <c r="C101" s="1009"/>
      <c r="D101" s="1009"/>
      <c r="E101" s="1010"/>
      <c r="H101" s="294">
        <f>H25/H56</f>
        <v>3.7699465475242153</v>
      </c>
      <c r="I101" s="294">
        <f>I25/I57</f>
        <v>1.9355891056789796</v>
      </c>
      <c r="J101" s="294">
        <f>J25/J57</f>
        <v>1.8777154870357393</v>
      </c>
      <c r="L101" s="210"/>
      <c r="M101" s="210"/>
      <c r="N101" s="210"/>
      <c r="O101" s="210"/>
      <c r="P101" s="210"/>
      <c r="Q101" s="210"/>
      <c r="R101" s="210"/>
      <c r="S101" s="210"/>
    </row>
    <row r="102" spans="1:20">
      <c r="A102" s="1008" t="s">
        <v>265</v>
      </c>
      <c r="B102" s="1009"/>
      <c r="C102" s="1009"/>
      <c r="D102" s="1009"/>
      <c r="E102" s="1010"/>
      <c r="H102" s="342">
        <f>(H25-H16)/H56</f>
        <v>2.0058103385433417</v>
      </c>
      <c r="I102" s="294">
        <f>(I25-I16)/I57</f>
        <v>1.0535666118067419</v>
      </c>
      <c r="J102" s="294">
        <f>(J25-J16)/J56</f>
        <v>2.0276685830296404</v>
      </c>
      <c r="L102" s="210"/>
      <c r="M102" s="371"/>
      <c r="N102" s="371"/>
      <c r="O102" s="371"/>
      <c r="P102" s="371"/>
      <c r="Q102" s="378"/>
      <c r="R102" s="377">
        <v>2019</v>
      </c>
      <c r="S102" s="377">
        <v>2020</v>
      </c>
      <c r="T102" s="377">
        <v>2021</v>
      </c>
    </row>
    <row r="103" spans="1:20">
      <c r="A103" s="1056" t="s">
        <v>342</v>
      </c>
      <c r="B103" s="1057"/>
      <c r="C103" s="1057"/>
      <c r="D103" s="1057"/>
      <c r="E103" s="1058"/>
      <c r="H103" s="294"/>
      <c r="I103" s="294"/>
      <c r="J103" s="294"/>
      <c r="L103" s="210"/>
      <c r="M103" s="371"/>
      <c r="N103" s="371"/>
      <c r="O103" s="371"/>
      <c r="P103" s="1129" t="s">
        <v>341</v>
      </c>
      <c r="Q103" s="1130"/>
      <c r="R103" s="375">
        <v>55.78</v>
      </c>
      <c r="S103" s="376">
        <v>63.46</v>
      </c>
      <c r="T103" s="375">
        <v>107.72</v>
      </c>
    </row>
    <row r="104" spans="1:20">
      <c r="A104" s="1008" t="s">
        <v>41</v>
      </c>
      <c r="B104" s="1009"/>
      <c r="C104" s="1009"/>
      <c r="D104" s="1009"/>
      <c r="E104" s="1010"/>
      <c r="H104" s="294">
        <f>H64/H16</f>
        <v>2.2191755464851251</v>
      </c>
      <c r="I104" s="294">
        <f>I64/I16</f>
        <v>1.8427560897776831</v>
      </c>
      <c r="J104" s="294">
        <f>J64/J16</f>
        <v>4.6900018610385761</v>
      </c>
      <c r="L104" s="210"/>
      <c r="M104" s="371"/>
      <c r="N104" s="371"/>
      <c r="O104" s="371"/>
      <c r="P104" s="1129" t="s">
        <v>340</v>
      </c>
      <c r="Q104" s="1130"/>
      <c r="R104" s="302">
        <f>H75/H90</f>
        <v>56482.352941176468</v>
      </c>
      <c r="S104" s="374">
        <f>I75/I90</f>
        <v>57078.176795580112</v>
      </c>
      <c r="T104" s="302">
        <f>J75/J90</f>
        <v>57096.943231441044</v>
      </c>
    </row>
    <row r="105" spans="1:20">
      <c r="A105" s="1008" t="s">
        <v>339</v>
      </c>
      <c r="B105" s="1009"/>
      <c r="C105" s="1009"/>
      <c r="D105" s="1009"/>
      <c r="E105" s="1010"/>
      <c r="H105" s="294">
        <f>H17/H64*365</f>
        <v>38.822468667719853</v>
      </c>
      <c r="I105" s="294">
        <f>I17/I64*365</f>
        <v>70.694443442287806</v>
      </c>
      <c r="J105" s="294">
        <f>J17/J64*365</f>
        <v>40.279110724497144</v>
      </c>
      <c r="L105" s="210"/>
      <c r="M105" s="371"/>
      <c r="N105" s="371"/>
      <c r="O105" s="371"/>
      <c r="P105" s="1129" t="s">
        <v>261</v>
      </c>
      <c r="Q105" s="1130"/>
      <c r="R105" s="373">
        <v>0.28999999999999998</v>
      </c>
      <c r="S105" s="373">
        <f>I74/I73</f>
        <v>-4.3110794138895576E-2</v>
      </c>
      <c r="T105" s="373">
        <f>J74/J73</f>
        <v>0.13152292434705851</v>
      </c>
    </row>
    <row r="106" spans="1:20">
      <c r="A106" s="1008" t="s">
        <v>338</v>
      </c>
      <c r="B106" s="1009"/>
      <c r="C106" s="1009"/>
      <c r="D106" s="1009"/>
      <c r="E106" s="1010"/>
      <c r="H106" s="294">
        <f>H64/H12</f>
        <v>0.49328314088623681</v>
      </c>
      <c r="I106" s="294">
        <f>I64/I12</f>
        <v>0.33793276375876946</v>
      </c>
      <c r="J106" s="294">
        <f>J64/J12</f>
        <v>0.66197940384386877</v>
      </c>
      <c r="L106" s="210"/>
      <c r="M106" s="371"/>
      <c r="N106" s="371"/>
      <c r="O106" s="371"/>
      <c r="P106" s="372"/>
      <c r="Q106" s="372"/>
      <c r="R106" s="372"/>
      <c r="S106" s="372"/>
      <c r="T106" s="372"/>
    </row>
    <row r="107" spans="1:20">
      <c r="A107" s="1008" t="s">
        <v>34</v>
      </c>
      <c r="B107" s="1009"/>
      <c r="C107" s="1009"/>
      <c r="D107" s="1009"/>
      <c r="E107" s="1010"/>
      <c r="H107" s="294">
        <f>H64/H26</f>
        <v>0.33442575558031373</v>
      </c>
      <c r="I107" s="294">
        <f>I64/I26</f>
        <v>0.24096141151679287</v>
      </c>
      <c r="J107" s="294">
        <f>J64/J26</f>
        <v>0.44185147876618491</v>
      </c>
      <c r="L107" s="210"/>
      <c r="M107" s="371"/>
      <c r="N107" s="371"/>
      <c r="O107" s="371"/>
      <c r="P107" s="372"/>
      <c r="Q107" s="372"/>
      <c r="R107" s="372"/>
      <c r="S107" s="372"/>
      <c r="T107" s="372"/>
    </row>
    <row r="108" spans="1:20">
      <c r="A108" s="1022" t="s">
        <v>262</v>
      </c>
      <c r="B108" s="1023"/>
      <c r="C108" s="1023"/>
      <c r="D108" s="1023"/>
      <c r="E108" s="1024"/>
      <c r="H108" s="294"/>
      <c r="I108" s="294"/>
      <c r="J108" s="294"/>
      <c r="L108" s="210"/>
      <c r="M108" s="371"/>
      <c r="N108" s="371"/>
      <c r="O108" s="371"/>
      <c r="P108" s="372"/>
      <c r="Q108" s="372"/>
      <c r="R108" s="373"/>
      <c r="S108" s="372"/>
      <c r="T108" s="372"/>
    </row>
    <row r="109" spans="1:20">
      <c r="A109" s="1008" t="s">
        <v>337</v>
      </c>
      <c r="B109" s="1009"/>
      <c r="C109" s="1009"/>
      <c r="D109" s="1009"/>
      <c r="E109" s="1010"/>
      <c r="H109" s="294">
        <f>H45/(H45+H36)</f>
        <v>6.2802166781814495E-2</v>
      </c>
      <c r="I109" s="294">
        <f>I45/(I45+I36)</f>
        <v>7.3839913059452117E-2</v>
      </c>
      <c r="J109" s="294">
        <f>J45/(J45+J36)</f>
        <v>6.7492090328042417E-2</v>
      </c>
      <c r="L109" s="210"/>
      <c r="M109" s="371"/>
      <c r="N109" s="371"/>
      <c r="O109" s="371"/>
      <c r="P109" s="372"/>
      <c r="Q109" s="372"/>
      <c r="R109" s="372"/>
      <c r="S109" s="372"/>
      <c r="T109" s="372"/>
    </row>
    <row r="110" spans="1:20">
      <c r="A110" s="1008" t="s">
        <v>29</v>
      </c>
      <c r="B110" s="1009"/>
      <c r="C110" s="1009"/>
      <c r="D110" s="1009"/>
      <c r="E110" s="1010"/>
      <c r="H110" s="294">
        <f>H71/H72</f>
        <v>-1.0205480230914143</v>
      </c>
      <c r="I110" s="294">
        <f>I71/I72</f>
        <v>2.3689892969700752</v>
      </c>
      <c r="J110" s="294">
        <f>J71/J72</f>
        <v>-5.9494153424422835</v>
      </c>
      <c r="L110" s="210"/>
      <c r="M110" s="371"/>
      <c r="N110" s="371"/>
      <c r="O110" s="371"/>
      <c r="P110" s="372"/>
      <c r="Q110" s="372"/>
      <c r="R110" s="372"/>
      <c r="S110" s="372"/>
      <c r="T110" s="372"/>
    </row>
    <row r="111" spans="1:20">
      <c r="A111" s="1022" t="s">
        <v>260</v>
      </c>
      <c r="B111" s="1023"/>
      <c r="C111" s="1023"/>
      <c r="D111" s="1023"/>
      <c r="E111" s="1024"/>
      <c r="H111" s="294"/>
      <c r="I111" s="294"/>
      <c r="J111" s="294"/>
      <c r="L111" s="210"/>
      <c r="M111" s="371"/>
      <c r="N111" s="371"/>
      <c r="O111" s="371"/>
      <c r="P111" s="371"/>
      <c r="Q111" s="210"/>
      <c r="R111" s="210"/>
      <c r="S111" s="210"/>
    </row>
    <row r="112" spans="1:20">
      <c r="A112" s="1008" t="s">
        <v>26</v>
      </c>
      <c r="B112" s="1009"/>
      <c r="C112" s="1009"/>
      <c r="D112" s="1009"/>
      <c r="E112" s="1010"/>
      <c r="H112" s="294">
        <f>H71/H64</f>
        <v>0.11342474986835177</v>
      </c>
      <c r="I112" s="294">
        <f>I71/I64</f>
        <v>-9.1299276042042479E-2</v>
      </c>
      <c r="J112" s="294">
        <f>J71/J64</f>
        <v>4.3060370576927312E-2</v>
      </c>
      <c r="L112" s="210"/>
      <c r="M112" s="210"/>
      <c r="N112" s="210"/>
      <c r="O112" s="210"/>
      <c r="P112" s="210"/>
      <c r="Q112" s="210"/>
      <c r="R112" s="210"/>
      <c r="S112" s="210"/>
    </row>
    <row r="113" spans="1:19">
      <c r="A113" s="1008" t="s">
        <v>25</v>
      </c>
      <c r="B113" s="1009"/>
      <c r="C113" s="1009"/>
      <c r="D113" s="1009"/>
      <c r="E113" s="1010"/>
      <c r="H113" s="294">
        <f>H75/H64</f>
        <v>-1.213522906793049E-2</v>
      </c>
      <c r="I113" s="294">
        <f>I75/I64</f>
        <v>-0.12424116699136542</v>
      </c>
      <c r="J113" s="370">
        <f>J75/J64*100</f>
        <v>4.0534118355335087</v>
      </c>
      <c r="L113" s="210"/>
      <c r="M113" s="210"/>
      <c r="N113" s="210"/>
      <c r="O113" s="210"/>
      <c r="P113" s="210"/>
      <c r="Q113" s="210"/>
      <c r="R113" s="210"/>
      <c r="S113" s="210"/>
    </row>
    <row r="114" spans="1:19">
      <c r="A114" s="1008" t="s">
        <v>336</v>
      </c>
      <c r="B114" s="1009"/>
      <c r="C114" s="1009"/>
      <c r="D114" s="1009"/>
      <c r="E114" s="1010"/>
      <c r="H114" s="294">
        <f>H75/H26</f>
        <v>-4.0583331501828409E-3</v>
      </c>
      <c r="I114" s="294">
        <f>I75/I26</f>
        <v>-2.9937326966732986E-2</v>
      </c>
      <c r="J114" s="294">
        <f>J75/J26</f>
        <v>1.7910060135788369E-2</v>
      </c>
      <c r="L114" s="210"/>
      <c r="M114" s="210"/>
      <c r="N114" s="210"/>
      <c r="O114" s="210"/>
      <c r="P114" s="210"/>
      <c r="Q114" s="210"/>
      <c r="R114" s="210"/>
      <c r="S114" s="210"/>
    </row>
    <row r="115" spans="1:19">
      <c r="A115" s="1008" t="s">
        <v>6</v>
      </c>
      <c r="B115" s="1009"/>
      <c r="C115" s="1009"/>
      <c r="D115" s="1009"/>
      <c r="E115" s="1010"/>
      <c r="H115" s="294">
        <f>H36/R104</f>
        <v>107.71443970006248</v>
      </c>
      <c r="I115" s="294">
        <f>I36/S104</f>
        <v>102.99277815151265</v>
      </c>
      <c r="J115" s="294">
        <f>J36/T104</f>
        <v>105.21782183064123</v>
      </c>
      <c r="L115" s="210"/>
      <c r="M115" s="210"/>
      <c r="N115" s="210"/>
      <c r="O115" s="210"/>
      <c r="P115" s="210"/>
      <c r="Q115" s="210"/>
      <c r="R115" s="210"/>
      <c r="S115" s="210"/>
    </row>
    <row r="116" spans="1:19">
      <c r="A116" s="1008" t="s">
        <v>335</v>
      </c>
      <c r="B116" s="1009"/>
      <c r="C116" s="1009"/>
      <c r="D116" s="1009"/>
      <c r="E116" s="1010"/>
      <c r="H116" s="294">
        <f>H75/H36</f>
        <v>-4.7347412419367959E-3</v>
      </c>
      <c r="I116" s="294">
        <f>I75/I36</f>
        <v>-3.5148095477865626E-2</v>
      </c>
      <c r="J116" s="294">
        <f>J75/J36</f>
        <v>2.1764373754913763E-2</v>
      </c>
    </row>
    <row r="117" spans="1:19">
      <c r="A117" s="1008" t="s">
        <v>334</v>
      </c>
      <c r="B117" s="1009"/>
      <c r="C117" s="1009"/>
      <c r="D117" s="1009"/>
      <c r="E117" s="1010"/>
      <c r="H117" s="294">
        <f>H71*(1-R105)/(H45+H36)</f>
        <v>2.9447316593380266E-2</v>
      </c>
      <c r="I117" s="294">
        <f>I71*(1-S105)/(I45+I36)</f>
        <v>-2.4952847350279726E-2</v>
      </c>
      <c r="J117" s="294">
        <f>J71*(1-T105)/(J45+J36)</f>
        <v>1.8724666470560907E-2</v>
      </c>
    </row>
    <row r="118" spans="1:19">
      <c r="A118" s="1008" t="s">
        <v>333</v>
      </c>
      <c r="B118" s="1009"/>
      <c r="C118" s="1009"/>
      <c r="D118" s="1009"/>
      <c r="E118" s="1010"/>
      <c r="H118" s="294">
        <f>H71/H26</f>
        <v>3.7932157676231627E-2</v>
      </c>
      <c r="I118" s="294">
        <f>I71/I26</f>
        <v>-2.1999602425551868E-2</v>
      </c>
      <c r="J118" s="294">
        <f>J71/J26</f>
        <v>1.9026288415635251E-2</v>
      </c>
    </row>
    <row r="119" spans="1:19">
      <c r="A119" s="1022" t="s">
        <v>256</v>
      </c>
      <c r="B119" s="1023"/>
      <c r="C119" s="1023"/>
      <c r="D119" s="1023"/>
      <c r="E119" s="1024"/>
      <c r="H119" s="294"/>
      <c r="I119" s="294"/>
      <c r="J119" s="294"/>
    </row>
    <row r="120" spans="1:19">
      <c r="A120" s="1008" t="s">
        <v>255</v>
      </c>
      <c r="B120" s="1009"/>
      <c r="C120" s="1009"/>
      <c r="D120" s="1009"/>
      <c r="E120" s="1010"/>
      <c r="H120" s="369">
        <f>R103/H90</f>
        <v>-109.37254901960785</v>
      </c>
      <c r="I120" s="368">
        <f>S103/I90</f>
        <v>-17.53038674033149</v>
      </c>
      <c r="J120" s="369">
        <f>T103/J90</f>
        <v>47.039301310043669</v>
      </c>
    </row>
    <row r="121" spans="1:19">
      <c r="A121" s="1008" t="s">
        <v>332</v>
      </c>
      <c r="B121" s="1009"/>
      <c r="C121" s="1009"/>
      <c r="D121" s="1009"/>
      <c r="E121" s="1010"/>
      <c r="H121" s="368">
        <f>R103/H115</f>
        <v>0.5178507185788912</v>
      </c>
      <c r="I121" s="368">
        <f>S103/I115</f>
        <v>0.61615970691308097</v>
      </c>
      <c r="J121" s="368">
        <f>T103/J115</f>
        <v>1.0237809348817948</v>
      </c>
    </row>
    <row r="122" spans="1:19">
      <c r="A122" s="1086"/>
      <c r="B122" s="1087"/>
      <c r="C122" s="1087"/>
      <c r="D122" s="1087"/>
      <c r="E122" s="1088"/>
      <c r="H122" s="352"/>
      <c r="I122" s="352"/>
      <c r="J122" s="352"/>
    </row>
    <row r="123" spans="1:19">
      <c r="A123" s="1089"/>
      <c r="B123" s="1089"/>
      <c r="C123" s="1089"/>
      <c r="D123" s="1089"/>
      <c r="E123" s="1089"/>
      <c r="F123" s="64"/>
      <c r="G123" s="64"/>
      <c r="H123" s="64"/>
      <c r="I123" s="64"/>
      <c r="J123" s="64"/>
    </row>
    <row r="124" spans="1:19">
      <c r="A124" s="1089"/>
      <c r="B124" s="1089"/>
      <c r="C124" s="1089"/>
      <c r="D124" s="1089"/>
      <c r="E124" s="1089"/>
      <c r="F124" s="64"/>
      <c r="G124" s="64"/>
      <c r="H124" s="64"/>
      <c r="I124" s="64"/>
      <c r="J124" s="64"/>
    </row>
    <row r="125" spans="1:19">
      <c r="A125" s="1089"/>
      <c r="B125" s="1089"/>
      <c r="C125" s="1089"/>
      <c r="D125" s="1089"/>
      <c r="E125" s="1089"/>
      <c r="F125" s="64"/>
      <c r="G125" s="64"/>
      <c r="H125" s="64"/>
      <c r="I125" s="64"/>
      <c r="J125" s="64"/>
    </row>
    <row r="126" spans="1:19">
      <c r="A126" s="1017" t="s">
        <v>253</v>
      </c>
      <c r="B126" s="1017"/>
      <c r="C126" s="1017"/>
      <c r="D126" s="1017"/>
      <c r="E126" s="1017"/>
      <c r="F126" s="1017"/>
      <c r="G126" s="1017"/>
      <c r="H126" s="1017"/>
      <c r="I126" s="1017"/>
      <c r="J126" s="1017"/>
    </row>
    <row r="127" spans="1:19">
      <c r="A127" s="1017"/>
      <c r="B127" s="1017"/>
      <c r="C127" s="1017"/>
      <c r="D127" s="1017"/>
      <c r="E127" s="1017"/>
      <c r="F127" s="1017"/>
      <c r="G127" s="1017"/>
      <c r="H127" s="1017"/>
      <c r="I127" s="1017"/>
      <c r="J127" s="1017"/>
    </row>
  </sheetData>
  <mergeCells count="148">
    <mergeCell ref="P105:Q105"/>
    <mergeCell ref="L50:L51"/>
    <mergeCell ref="M50:M51"/>
    <mergeCell ref="N50:N51"/>
    <mergeCell ref="L84:L85"/>
    <mergeCell ref="M84:M85"/>
    <mergeCell ref="N84:N85"/>
    <mergeCell ref="P103:Q103"/>
    <mergeCell ref="P104:Q104"/>
    <mergeCell ref="A78:F78"/>
    <mergeCell ref="A79:F79"/>
    <mergeCell ref="A86:F86"/>
    <mergeCell ref="A1:S2"/>
    <mergeCell ref="A3:F3"/>
    <mergeCell ref="A4:F4"/>
    <mergeCell ref="A5:F5"/>
    <mergeCell ref="A6:F6"/>
    <mergeCell ref="A18:F18"/>
    <mergeCell ref="A19:F19"/>
    <mergeCell ref="A8:F8"/>
    <mergeCell ref="A9:F9"/>
    <mergeCell ref="A11:F11"/>
    <mergeCell ref="A12:F12"/>
    <mergeCell ref="A24:F24"/>
    <mergeCell ref="A25:F25"/>
    <mergeCell ref="A35:F35"/>
    <mergeCell ref="A32:F32"/>
    <mergeCell ref="A30:F30"/>
    <mergeCell ref="A28:F28"/>
    <mergeCell ref="Q3:S3"/>
    <mergeCell ref="L3:O3"/>
    <mergeCell ref="A7:F7"/>
    <mergeCell ref="A13:F13"/>
    <mergeCell ref="L4:M4"/>
    <mergeCell ref="N4:O4"/>
    <mergeCell ref="A10:F10"/>
    <mergeCell ref="A14:F14"/>
    <mergeCell ref="A15:F15"/>
    <mergeCell ref="A16:F16"/>
    <mergeCell ref="A17:F17"/>
    <mergeCell ref="A23:F23"/>
    <mergeCell ref="A48:F48"/>
    <mergeCell ref="A49:F49"/>
    <mergeCell ref="A50:F50"/>
    <mergeCell ref="A51:F51"/>
    <mergeCell ref="A36:F36"/>
    <mergeCell ref="A29:F29"/>
    <mergeCell ref="A33:F33"/>
    <mergeCell ref="A34:F34"/>
    <mergeCell ref="A20:F20"/>
    <mergeCell ref="A21:F21"/>
    <mergeCell ref="A22:F22"/>
    <mergeCell ref="A31:F31"/>
    <mergeCell ref="A26:F26"/>
    <mergeCell ref="A27:F27"/>
    <mergeCell ref="A37:F37"/>
    <mergeCell ref="A38:F38"/>
    <mergeCell ref="A39:F39"/>
    <mergeCell ref="A40:F40"/>
    <mergeCell ref="A42:E42"/>
    <mergeCell ref="A44:E44"/>
    <mergeCell ref="A52:E52"/>
    <mergeCell ref="A53:E53"/>
    <mergeCell ref="A64:F64"/>
    <mergeCell ref="A41:F41"/>
    <mergeCell ref="A43:F43"/>
    <mergeCell ref="A45:F45"/>
    <mergeCell ref="A46:F46"/>
    <mergeCell ref="A47:F47"/>
    <mergeCell ref="A54:F54"/>
    <mergeCell ref="A55:F55"/>
    <mergeCell ref="A56:F56"/>
    <mergeCell ref="A63:F63"/>
    <mergeCell ref="S50:S51"/>
    <mergeCell ref="Q84:Q85"/>
    <mergeCell ref="R84:R85"/>
    <mergeCell ref="S84:S85"/>
    <mergeCell ref="H84:H85"/>
    <mergeCell ref="A68:F68"/>
    <mergeCell ref="A65:F65"/>
    <mergeCell ref="A66:F66"/>
    <mergeCell ref="A57:F57"/>
    <mergeCell ref="A58:F58"/>
    <mergeCell ref="A81:F81"/>
    <mergeCell ref="A82:F82"/>
    <mergeCell ref="A83:F83"/>
    <mergeCell ref="R50:R51"/>
    <mergeCell ref="A59:F59"/>
    <mergeCell ref="A60:F60"/>
    <mergeCell ref="O84:O85"/>
    <mergeCell ref="Q50:Q51"/>
    <mergeCell ref="L62:M62"/>
    <mergeCell ref="O50:O51"/>
    <mergeCell ref="N62:O62"/>
    <mergeCell ref="J50:J51"/>
    <mergeCell ref="I84:I85"/>
    <mergeCell ref="J84:J85"/>
    <mergeCell ref="A113:E113"/>
    <mergeCell ref="H50:H51"/>
    <mergeCell ref="I50:I51"/>
    <mergeCell ref="A80:F80"/>
    <mergeCell ref="A67:F67"/>
    <mergeCell ref="A69:F69"/>
    <mergeCell ref="A70:F70"/>
    <mergeCell ref="A71:F71"/>
    <mergeCell ref="A72:F72"/>
    <mergeCell ref="A90:F90"/>
    <mergeCell ref="A76:F76"/>
    <mergeCell ref="A77:F77"/>
    <mergeCell ref="A73:F73"/>
    <mergeCell ref="A88:F88"/>
    <mergeCell ref="A89:F89"/>
    <mergeCell ref="A94:F94"/>
    <mergeCell ref="A87:F87"/>
    <mergeCell ref="A92:F92"/>
    <mergeCell ref="A93:F93"/>
    <mergeCell ref="A91:F91"/>
    <mergeCell ref="A84:F84"/>
    <mergeCell ref="A85:F85"/>
    <mergeCell ref="A74:F74"/>
    <mergeCell ref="A75:F75"/>
    <mergeCell ref="A112:E112"/>
    <mergeCell ref="A109:E109"/>
    <mergeCell ref="A99:E99"/>
    <mergeCell ref="A101:E101"/>
    <mergeCell ref="A102:E102"/>
    <mergeCell ref="A103:E103"/>
    <mergeCell ref="A104:E104"/>
    <mergeCell ref="A100:E100"/>
    <mergeCell ref="A105:E105"/>
    <mergeCell ref="A106:E106"/>
    <mergeCell ref="A107:E107"/>
    <mergeCell ref="A108:E108"/>
    <mergeCell ref="A110:E110"/>
    <mergeCell ref="A111:E111"/>
    <mergeCell ref="A114:E114"/>
    <mergeCell ref="A119:E119"/>
    <mergeCell ref="A120:E120"/>
    <mergeCell ref="A121:E121"/>
    <mergeCell ref="A126:J127"/>
    <mergeCell ref="A122:E122"/>
    <mergeCell ref="A123:E123"/>
    <mergeCell ref="A124:E124"/>
    <mergeCell ref="A125:E125"/>
    <mergeCell ref="A118:E118"/>
    <mergeCell ref="A116:E116"/>
    <mergeCell ref="A117:E117"/>
    <mergeCell ref="A115:E115"/>
  </mergeCells>
  <pageMargins left="0.7" right="0.7" top="0.75" bottom="0.75" header="0.3" footer="0.3"/>
  <pageSetup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16"/>
  <sheetViews>
    <sheetView zoomScale="89" zoomScaleNormal="89" workbookViewId="0">
      <selection sqref="A1:N4"/>
    </sheetView>
  </sheetViews>
  <sheetFormatPr defaultRowHeight="15"/>
  <cols>
    <col min="1" max="1" width="43.140625" customWidth="1"/>
    <col min="2" max="2" width="13.140625" customWidth="1"/>
    <col min="3" max="3" width="14.28515625" customWidth="1"/>
    <col min="4" max="4" width="14.5703125" customWidth="1"/>
    <col min="5" max="5" width="13.28515625" customWidth="1"/>
    <col min="6" max="6" width="16.7109375" customWidth="1"/>
    <col min="7" max="7" width="17.5703125" customWidth="1"/>
    <col min="8" max="8" width="13.5703125" customWidth="1"/>
    <col min="9" max="9" width="13.85546875" customWidth="1"/>
    <col min="10" max="10" width="14.42578125" customWidth="1"/>
    <col min="11" max="11" width="13.28515625" customWidth="1"/>
    <col min="12" max="12" width="14.85546875" customWidth="1"/>
    <col min="13" max="13" width="15" customWidth="1"/>
    <col min="14" max="14" width="21.85546875" customWidth="1"/>
  </cols>
  <sheetData>
    <row r="1" spans="1:14" ht="15" customHeight="1">
      <c r="A1" s="1138" t="s">
        <v>656</v>
      </c>
      <c r="B1" s="1139"/>
      <c r="C1" s="1139"/>
      <c r="D1" s="1139"/>
      <c r="E1" s="1139"/>
      <c r="F1" s="1139"/>
      <c r="G1" s="1139"/>
      <c r="H1" s="1139"/>
      <c r="I1" s="1139"/>
      <c r="J1" s="1139"/>
      <c r="K1" s="1139"/>
      <c r="L1" s="1139"/>
      <c r="M1" s="1139"/>
      <c r="N1" s="1139"/>
    </row>
    <row r="2" spans="1:14" ht="15" customHeight="1">
      <c r="A2" s="1138"/>
      <c r="B2" s="1139"/>
      <c r="C2" s="1139"/>
      <c r="D2" s="1139"/>
      <c r="E2" s="1139"/>
      <c r="F2" s="1139"/>
      <c r="G2" s="1139"/>
      <c r="H2" s="1139"/>
      <c r="I2" s="1139"/>
      <c r="J2" s="1139"/>
      <c r="K2" s="1139"/>
      <c r="L2" s="1139"/>
      <c r="M2" s="1139"/>
      <c r="N2" s="1139"/>
    </row>
    <row r="3" spans="1:14" ht="15" customHeight="1">
      <c r="A3" s="1138"/>
      <c r="B3" s="1139"/>
      <c r="C3" s="1139"/>
      <c r="D3" s="1139"/>
      <c r="E3" s="1139"/>
      <c r="F3" s="1139"/>
      <c r="G3" s="1139"/>
      <c r="H3" s="1139"/>
      <c r="I3" s="1139"/>
      <c r="J3" s="1139"/>
      <c r="K3" s="1139"/>
      <c r="L3" s="1139"/>
      <c r="M3" s="1139"/>
      <c r="N3" s="1139"/>
    </row>
    <row r="4" spans="1:14" ht="15" customHeight="1">
      <c r="A4" s="1138"/>
      <c r="B4" s="1139"/>
      <c r="C4" s="1139"/>
      <c r="D4" s="1139"/>
      <c r="E4" s="1139"/>
      <c r="F4" s="1139"/>
      <c r="G4" s="1139"/>
      <c r="H4" s="1139"/>
      <c r="I4" s="1139"/>
      <c r="J4" s="1139"/>
      <c r="K4" s="1139"/>
      <c r="L4" s="1139"/>
      <c r="M4" s="1139"/>
      <c r="N4" s="1139"/>
    </row>
    <row r="5" spans="1:14" s="145" customFormat="1" ht="27" customHeight="1">
      <c r="A5" s="1140"/>
      <c r="B5" s="1135" t="s">
        <v>655</v>
      </c>
      <c r="C5" s="1131" t="s">
        <v>654</v>
      </c>
      <c r="D5" s="1135" t="s">
        <v>653</v>
      </c>
      <c r="E5" s="1135" t="s">
        <v>652</v>
      </c>
      <c r="F5" s="1135" t="s">
        <v>651</v>
      </c>
      <c r="G5" s="1131" t="s">
        <v>650</v>
      </c>
      <c r="H5" s="1133" t="s">
        <v>649</v>
      </c>
      <c r="I5" s="1131" t="s">
        <v>648</v>
      </c>
      <c r="J5" s="1135" t="s">
        <v>647</v>
      </c>
      <c r="K5" s="1131" t="s">
        <v>646</v>
      </c>
      <c r="L5" s="1135" t="s">
        <v>645</v>
      </c>
      <c r="M5" s="1137" t="s">
        <v>644</v>
      </c>
      <c r="N5" s="1141" t="s">
        <v>643</v>
      </c>
    </row>
    <row r="6" spans="1:14" s="145" customFormat="1" ht="27" customHeight="1">
      <c r="A6" s="1140"/>
      <c r="B6" s="1136"/>
      <c r="C6" s="1132"/>
      <c r="D6" s="1136"/>
      <c r="E6" s="1136"/>
      <c r="F6" s="1136"/>
      <c r="G6" s="1132"/>
      <c r="H6" s="1134"/>
      <c r="I6" s="1132"/>
      <c r="J6" s="1136"/>
      <c r="K6" s="1132"/>
      <c r="L6" s="1136"/>
      <c r="M6" s="1134"/>
      <c r="N6" s="1142"/>
    </row>
    <row r="7" spans="1:14" ht="18.75">
      <c r="A7" s="782" t="s">
        <v>104</v>
      </c>
      <c r="B7" s="706"/>
      <c r="C7" s="750"/>
      <c r="D7" s="706"/>
      <c r="E7" s="750"/>
      <c r="F7" s="706"/>
      <c r="G7" s="750"/>
      <c r="H7" s="752"/>
      <c r="I7" s="750"/>
      <c r="J7" s="706"/>
      <c r="K7" s="750"/>
      <c r="L7" s="706"/>
      <c r="M7" s="707"/>
      <c r="N7" s="796"/>
    </row>
    <row r="8" spans="1:14" ht="18.75">
      <c r="A8" s="782"/>
      <c r="B8" s="706"/>
      <c r="C8" s="750"/>
      <c r="D8" s="706"/>
      <c r="E8" s="750"/>
      <c r="F8" s="706"/>
      <c r="G8" s="750"/>
      <c r="H8" s="706"/>
      <c r="I8" s="707"/>
      <c r="J8" s="706"/>
      <c r="K8" s="750"/>
      <c r="L8" s="706"/>
      <c r="M8" s="707"/>
      <c r="N8" s="796"/>
    </row>
    <row r="9" spans="1:14">
      <c r="A9" s="766" t="s">
        <v>103</v>
      </c>
      <c r="B9" s="706"/>
      <c r="C9" s="750"/>
      <c r="D9" s="706"/>
      <c r="E9" s="750"/>
      <c r="F9" s="706"/>
      <c r="G9" s="750"/>
      <c r="H9" s="708"/>
      <c r="I9" s="750"/>
      <c r="J9" s="706"/>
      <c r="K9" s="750"/>
      <c r="L9" s="706"/>
      <c r="M9" s="707"/>
      <c r="N9" s="796"/>
    </row>
    <row r="10" spans="1:14">
      <c r="A10" s="789" t="s">
        <v>35</v>
      </c>
      <c r="B10" s="758"/>
      <c r="C10" s="764">
        <v>1068382</v>
      </c>
      <c r="D10" s="758"/>
      <c r="E10" s="758"/>
      <c r="F10" s="758"/>
      <c r="G10" s="758"/>
      <c r="H10" s="758"/>
      <c r="I10" s="758"/>
      <c r="J10" s="764">
        <v>1507876</v>
      </c>
      <c r="K10" s="758"/>
      <c r="L10" s="758"/>
      <c r="M10" s="758"/>
      <c r="N10" s="744">
        <f t="shared" ref="N10:N39" si="0">SUM(B10:M10)</f>
        <v>2576258</v>
      </c>
    </row>
    <row r="11" spans="1:14">
      <c r="A11" s="789" t="s">
        <v>138</v>
      </c>
      <c r="B11" s="758"/>
      <c r="C11" s="764">
        <v>87090</v>
      </c>
      <c r="D11" s="758"/>
      <c r="E11" s="758"/>
      <c r="F11" s="758"/>
      <c r="G11" s="771">
        <v>80580627</v>
      </c>
      <c r="H11" s="758"/>
      <c r="I11" s="772"/>
      <c r="J11" s="758"/>
      <c r="K11" s="758"/>
      <c r="L11" s="755">
        <v>87158</v>
      </c>
      <c r="M11" s="758"/>
      <c r="N11" s="744">
        <f t="shared" si="0"/>
        <v>80754875</v>
      </c>
    </row>
    <row r="12" spans="1:14">
      <c r="A12" s="789" t="s">
        <v>642</v>
      </c>
      <c r="B12" s="758"/>
      <c r="C12" s="764"/>
      <c r="D12" s="758"/>
      <c r="E12" s="758"/>
      <c r="F12" s="758"/>
      <c r="G12" s="771"/>
      <c r="H12" s="764">
        <v>208959</v>
      </c>
      <c r="I12" s="772"/>
      <c r="J12" s="758"/>
      <c r="K12" s="758"/>
      <c r="L12" s="755"/>
      <c r="M12" s="758"/>
      <c r="N12" s="744">
        <f t="shared" si="0"/>
        <v>208959</v>
      </c>
    </row>
    <row r="13" spans="1:14">
      <c r="A13" s="789" t="s">
        <v>407</v>
      </c>
      <c r="B13" s="758"/>
      <c r="C13" s="764"/>
      <c r="D13" s="758"/>
      <c r="E13" s="758">
        <v>323497</v>
      </c>
      <c r="F13" s="758"/>
      <c r="G13" s="771">
        <v>17580625</v>
      </c>
      <c r="H13" s="764"/>
      <c r="I13" s="787">
        <v>1273164</v>
      </c>
      <c r="J13" s="764">
        <v>224</v>
      </c>
      <c r="K13" s="755">
        <v>16091</v>
      </c>
      <c r="L13" s="755">
        <v>1400</v>
      </c>
      <c r="M13" s="755">
        <v>222906</v>
      </c>
      <c r="N13" s="744">
        <f t="shared" si="0"/>
        <v>19417907</v>
      </c>
    </row>
    <row r="14" spans="1:14">
      <c r="A14" s="789" t="s">
        <v>137</v>
      </c>
      <c r="B14" s="758"/>
      <c r="C14" s="764">
        <v>2437</v>
      </c>
      <c r="D14" s="764">
        <v>24675</v>
      </c>
      <c r="E14" s="758">
        <v>33467</v>
      </c>
      <c r="F14" s="758">
        <v>3415</v>
      </c>
      <c r="G14" s="771">
        <v>836000</v>
      </c>
      <c r="H14" s="764">
        <v>346959</v>
      </c>
      <c r="I14" s="772"/>
      <c r="J14" s="764">
        <v>585</v>
      </c>
      <c r="K14" s="755">
        <v>6860</v>
      </c>
      <c r="L14" s="755">
        <v>3639</v>
      </c>
      <c r="M14" s="755">
        <v>10141</v>
      </c>
      <c r="N14" s="744">
        <f t="shared" si="0"/>
        <v>1268178</v>
      </c>
    </row>
    <row r="15" spans="1:14">
      <c r="A15" s="789" t="s">
        <v>135</v>
      </c>
      <c r="B15" s="758"/>
      <c r="C15" s="764">
        <v>2320</v>
      </c>
      <c r="D15" s="764">
        <v>17190</v>
      </c>
      <c r="E15" s="758"/>
      <c r="F15" s="758"/>
      <c r="G15" s="771">
        <v>11832931</v>
      </c>
      <c r="H15" s="758"/>
      <c r="I15" s="772"/>
      <c r="J15" s="758"/>
      <c r="K15" s="758"/>
      <c r="L15" s="758"/>
      <c r="M15" s="758"/>
      <c r="N15" s="744">
        <f t="shared" si="0"/>
        <v>11852441</v>
      </c>
    </row>
    <row r="16" spans="1:14">
      <c r="A16" s="789" t="s">
        <v>641</v>
      </c>
      <c r="B16" s="758"/>
      <c r="C16" s="764"/>
      <c r="D16" s="764"/>
      <c r="E16" s="758"/>
      <c r="F16" s="758"/>
      <c r="G16" s="771"/>
      <c r="H16" s="758"/>
      <c r="I16" s="772"/>
      <c r="J16" s="758"/>
      <c r="K16" s="758"/>
      <c r="L16" s="755">
        <v>88413</v>
      </c>
      <c r="M16" s="758"/>
      <c r="N16" s="744">
        <f t="shared" si="0"/>
        <v>88413</v>
      </c>
    </row>
    <row r="17" spans="1:14">
      <c r="A17" s="789" t="s">
        <v>102</v>
      </c>
      <c r="B17" s="758">
        <v>2089475</v>
      </c>
      <c r="C17" s="758"/>
      <c r="D17" s="764">
        <v>3127741</v>
      </c>
      <c r="E17" s="758">
        <v>8950633</v>
      </c>
      <c r="F17" s="758">
        <v>449581</v>
      </c>
      <c r="G17" s="771">
        <v>259215767</v>
      </c>
      <c r="H17" s="764">
        <v>4905667</v>
      </c>
      <c r="I17" s="787">
        <v>940899</v>
      </c>
      <c r="J17" s="758"/>
      <c r="K17" s="755">
        <v>5127169</v>
      </c>
      <c r="L17" s="755">
        <v>2770727</v>
      </c>
      <c r="M17" s="755">
        <v>3912436</v>
      </c>
      <c r="N17" s="744">
        <f t="shared" si="0"/>
        <v>291490095</v>
      </c>
    </row>
    <row r="18" spans="1:14">
      <c r="A18" s="789" t="s">
        <v>101</v>
      </c>
      <c r="B18" s="758"/>
      <c r="C18" s="758"/>
      <c r="D18" s="758"/>
      <c r="E18" s="758"/>
      <c r="F18" s="758"/>
      <c r="G18" s="771"/>
      <c r="H18" s="764">
        <v>123487</v>
      </c>
      <c r="I18" s="772"/>
      <c r="J18" s="758"/>
      <c r="K18" s="758"/>
      <c r="L18" s="758"/>
      <c r="M18" s="758"/>
      <c r="N18" s="744">
        <f t="shared" si="0"/>
        <v>123487</v>
      </c>
    </row>
    <row r="19" spans="1:14">
      <c r="A19" s="789" t="s">
        <v>100</v>
      </c>
      <c r="B19" s="758">
        <v>6651</v>
      </c>
      <c r="C19" s="758"/>
      <c r="D19" s="764">
        <v>7769</v>
      </c>
      <c r="E19" s="758">
        <v>168924</v>
      </c>
      <c r="F19" s="758"/>
      <c r="G19" s="771"/>
      <c r="H19" s="764">
        <v>215951</v>
      </c>
      <c r="I19" s="772"/>
      <c r="J19" s="758"/>
      <c r="K19" s="755">
        <v>26562</v>
      </c>
      <c r="L19" s="755">
        <v>260</v>
      </c>
      <c r="M19" s="755">
        <v>2537</v>
      </c>
      <c r="N19" s="744">
        <f t="shared" si="0"/>
        <v>428654</v>
      </c>
    </row>
    <row r="20" spans="1:14">
      <c r="A20" s="795" t="s">
        <v>385</v>
      </c>
      <c r="B20" s="790"/>
      <c r="C20" s="790"/>
      <c r="D20" s="790"/>
      <c r="E20" s="790"/>
      <c r="F20" s="790"/>
      <c r="G20" s="771"/>
      <c r="H20" s="758"/>
      <c r="I20" s="772"/>
      <c r="J20" s="758"/>
      <c r="K20" s="755"/>
      <c r="L20" s="755"/>
      <c r="M20" s="755">
        <v>650757</v>
      </c>
      <c r="N20" s="744">
        <f t="shared" si="0"/>
        <v>650757</v>
      </c>
    </row>
    <row r="21" spans="1:14">
      <c r="A21" s="789" t="s">
        <v>99</v>
      </c>
      <c r="B21" s="758">
        <v>13438</v>
      </c>
      <c r="C21" s="758"/>
      <c r="D21" s="764">
        <v>8112</v>
      </c>
      <c r="E21" s="758">
        <v>13882</v>
      </c>
      <c r="F21" s="758">
        <v>4607</v>
      </c>
      <c r="G21" s="771">
        <v>3806541</v>
      </c>
      <c r="H21" s="764">
        <v>4042</v>
      </c>
      <c r="I21" s="772"/>
      <c r="J21" s="764">
        <v>46814</v>
      </c>
      <c r="K21" s="755">
        <v>19950</v>
      </c>
      <c r="L21" s="755">
        <v>21948</v>
      </c>
      <c r="M21" s="755">
        <v>13368</v>
      </c>
      <c r="N21" s="744">
        <f t="shared" si="0"/>
        <v>3952702</v>
      </c>
    </row>
    <row r="22" spans="1:14" s="767" customFormat="1">
      <c r="A22" s="751"/>
      <c r="B22" s="769">
        <f t="shared" ref="B22:M22" si="1">SUM(B10:B21)</f>
        <v>2109564</v>
      </c>
      <c r="C22" s="768">
        <f t="shared" si="1"/>
        <v>1160229</v>
      </c>
      <c r="D22" s="769">
        <f t="shared" si="1"/>
        <v>3185487</v>
      </c>
      <c r="E22" s="768">
        <f t="shared" si="1"/>
        <v>9490403</v>
      </c>
      <c r="F22" s="769">
        <f t="shared" si="1"/>
        <v>457603</v>
      </c>
      <c r="G22" s="768">
        <f t="shared" si="1"/>
        <v>373852491</v>
      </c>
      <c r="H22" s="794">
        <f t="shared" si="1"/>
        <v>5805065</v>
      </c>
      <c r="I22" s="768">
        <f t="shared" si="1"/>
        <v>2214063</v>
      </c>
      <c r="J22" s="769">
        <f t="shared" si="1"/>
        <v>1555499</v>
      </c>
      <c r="K22" s="768">
        <f t="shared" si="1"/>
        <v>5196632</v>
      </c>
      <c r="L22" s="769">
        <f t="shared" si="1"/>
        <v>2973545</v>
      </c>
      <c r="M22" s="793">
        <f t="shared" si="1"/>
        <v>4812145</v>
      </c>
      <c r="N22" s="744">
        <f t="shared" si="0"/>
        <v>412812726</v>
      </c>
    </row>
    <row r="23" spans="1:14">
      <c r="A23" s="766" t="s">
        <v>98</v>
      </c>
      <c r="B23" s="706"/>
      <c r="C23" s="750"/>
      <c r="D23" s="706"/>
      <c r="E23" s="750"/>
      <c r="F23" s="706"/>
      <c r="G23" s="750"/>
      <c r="H23" s="708"/>
      <c r="I23" s="750"/>
      <c r="J23" s="706"/>
      <c r="K23" s="750"/>
      <c r="L23" s="706"/>
      <c r="M23" s="707"/>
      <c r="N23" s="744">
        <f t="shared" si="0"/>
        <v>0</v>
      </c>
    </row>
    <row r="24" spans="1:14">
      <c r="A24" s="789" t="s">
        <v>97</v>
      </c>
      <c r="B24" s="758">
        <v>123713</v>
      </c>
      <c r="C24" s="758"/>
      <c r="D24" s="758"/>
      <c r="E24" s="758">
        <v>725754</v>
      </c>
      <c r="F24" s="758">
        <v>50840</v>
      </c>
      <c r="G24" s="771">
        <v>126274513</v>
      </c>
      <c r="H24" s="764">
        <v>169004</v>
      </c>
      <c r="I24" s="787">
        <v>52293</v>
      </c>
      <c r="J24" s="764">
        <v>115987</v>
      </c>
      <c r="K24" s="755">
        <v>659566</v>
      </c>
      <c r="L24" s="755">
        <v>8328</v>
      </c>
      <c r="M24" s="755">
        <v>124506</v>
      </c>
      <c r="N24" s="744">
        <f t="shared" si="0"/>
        <v>128304504</v>
      </c>
    </row>
    <row r="25" spans="1:14">
      <c r="A25" s="789" t="s">
        <v>96</v>
      </c>
      <c r="B25" s="758">
        <v>1601264</v>
      </c>
      <c r="C25" s="758">
        <v>2786893</v>
      </c>
      <c r="D25" s="764">
        <v>8038091</v>
      </c>
      <c r="E25" s="758">
        <v>5069836</v>
      </c>
      <c r="F25" s="758">
        <v>525105</v>
      </c>
      <c r="G25" s="771">
        <v>307234973</v>
      </c>
      <c r="H25" s="764">
        <v>8670614</v>
      </c>
      <c r="I25" s="787">
        <v>46992</v>
      </c>
      <c r="J25" s="764">
        <v>2176433</v>
      </c>
      <c r="K25" s="755">
        <v>3721748</v>
      </c>
      <c r="L25" s="755">
        <v>10359425</v>
      </c>
      <c r="M25" s="755">
        <v>1069654</v>
      </c>
      <c r="N25" s="744">
        <f t="shared" si="0"/>
        <v>351301028</v>
      </c>
    </row>
    <row r="26" spans="1:14">
      <c r="A26" s="789" t="s">
        <v>95</v>
      </c>
      <c r="B26" s="758">
        <v>985768</v>
      </c>
      <c r="C26" s="758">
        <v>7398</v>
      </c>
      <c r="D26" s="764">
        <v>959682</v>
      </c>
      <c r="E26" s="758">
        <v>1116000</v>
      </c>
      <c r="F26" s="758">
        <v>144187</v>
      </c>
      <c r="G26" s="771"/>
      <c r="H26" s="792">
        <v>1122986</v>
      </c>
      <c r="I26" s="787">
        <v>12124</v>
      </c>
      <c r="J26" s="764">
        <v>3565856</v>
      </c>
      <c r="K26" s="755">
        <v>1237309</v>
      </c>
      <c r="L26" s="755">
        <v>88406</v>
      </c>
      <c r="M26" s="755">
        <v>252479</v>
      </c>
      <c r="N26" s="744">
        <f t="shared" si="0"/>
        <v>9492195</v>
      </c>
    </row>
    <row r="27" spans="1:14" ht="30">
      <c r="A27" s="791" t="s">
        <v>94</v>
      </c>
      <c r="B27" s="758">
        <v>340052</v>
      </c>
      <c r="C27" s="764">
        <v>201350</v>
      </c>
      <c r="D27" s="764">
        <v>112334</v>
      </c>
      <c r="E27" s="758">
        <v>1624002</v>
      </c>
      <c r="F27" s="758">
        <v>18692</v>
      </c>
      <c r="G27" s="771">
        <v>13127933</v>
      </c>
      <c r="H27" s="764">
        <v>10173428</v>
      </c>
      <c r="I27" s="787">
        <v>950821</v>
      </c>
      <c r="J27" s="764">
        <v>94352</v>
      </c>
      <c r="K27" s="758">
        <v>444181</v>
      </c>
      <c r="L27" s="755">
        <v>683574</v>
      </c>
      <c r="M27" s="755">
        <v>209373</v>
      </c>
      <c r="N27" s="744">
        <f t="shared" si="0"/>
        <v>27980092</v>
      </c>
    </row>
    <row r="28" spans="1:14">
      <c r="A28" s="789" t="s">
        <v>93</v>
      </c>
      <c r="B28" s="758">
        <v>1793</v>
      </c>
      <c r="C28" s="758"/>
      <c r="D28" s="758"/>
      <c r="E28" s="758"/>
      <c r="F28" s="758"/>
      <c r="G28" s="771"/>
      <c r="H28" s="758"/>
      <c r="I28" s="772"/>
      <c r="J28" s="758"/>
      <c r="K28" s="758"/>
      <c r="L28" s="758"/>
      <c r="M28" s="758"/>
      <c r="N28" s="744">
        <f t="shared" si="0"/>
        <v>1793</v>
      </c>
    </row>
    <row r="29" spans="1:14">
      <c r="A29" s="789" t="s">
        <v>92</v>
      </c>
      <c r="B29" s="758">
        <v>187513</v>
      </c>
      <c r="C29" s="758"/>
      <c r="D29" s="758"/>
      <c r="E29" s="758">
        <v>5261724</v>
      </c>
      <c r="F29" s="758">
        <v>102827</v>
      </c>
      <c r="G29" s="771"/>
      <c r="H29" s="764">
        <v>4768252</v>
      </c>
      <c r="I29" s="772"/>
      <c r="J29" s="758"/>
      <c r="K29" s="758"/>
      <c r="L29" s="758"/>
      <c r="M29" s="755">
        <v>389325</v>
      </c>
      <c r="N29" s="744">
        <f t="shared" si="0"/>
        <v>10709641</v>
      </c>
    </row>
    <row r="30" spans="1:14">
      <c r="A30" s="789" t="s">
        <v>91</v>
      </c>
      <c r="B30" s="758">
        <v>86409</v>
      </c>
      <c r="C30" s="758"/>
      <c r="D30" s="758"/>
      <c r="E30" s="758"/>
      <c r="F30" s="758"/>
      <c r="G30" s="771"/>
      <c r="H30" s="758"/>
      <c r="I30" s="772"/>
      <c r="J30" s="758"/>
      <c r="K30" s="758"/>
      <c r="L30" s="755">
        <v>390789</v>
      </c>
      <c r="M30" s="758"/>
      <c r="N30" s="744">
        <f t="shared" si="0"/>
        <v>477198</v>
      </c>
    </row>
    <row r="31" spans="1:14">
      <c r="A31" s="789" t="s">
        <v>90</v>
      </c>
      <c r="B31" s="758">
        <v>530309</v>
      </c>
      <c r="C31" s="758"/>
      <c r="D31" s="758"/>
      <c r="E31" s="758">
        <v>1149424</v>
      </c>
      <c r="F31" s="758">
        <v>129302</v>
      </c>
      <c r="G31" s="771"/>
      <c r="H31" s="758"/>
      <c r="I31" s="787">
        <v>23342</v>
      </c>
      <c r="J31" s="758"/>
      <c r="K31" s="755">
        <v>1059685</v>
      </c>
      <c r="L31" s="758"/>
      <c r="M31" s="755">
        <v>62870</v>
      </c>
      <c r="N31" s="744">
        <f t="shared" si="0"/>
        <v>2954932</v>
      </c>
    </row>
    <row r="32" spans="1:14">
      <c r="A32" s="789" t="s">
        <v>128</v>
      </c>
      <c r="B32" s="758"/>
      <c r="C32" s="758">
        <v>347462</v>
      </c>
      <c r="D32" s="764">
        <v>832857</v>
      </c>
      <c r="E32" s="758"/>
      <c r="F32" s="758"/>
      <c r="G32" s="771">
        <v>202416056</v>
      </c>
      <c r="H32" s="758"/>
      <c r="I32" s="772"/>
      <c r="J32" s="764">
        <v>898853</v>
      </c>
      <c r="K32" s="758"/>
      <c r="L32" s="755">
        <v>918194</v>
      </c>
      <c r="M32" s="758"/>
      <c r="N32" s="744">
        <f t="shared" si="0"/>
        <v>205413422</v>
      </c>
    </row>
    <row r="33" spans="1:14">
      <c r="A33" s="789" t="s">
        <v>127</v>
      </c>
      <c r="B33" s="758"/>
      <c r="C33" s="758">
        <v>773334</v>
      </c>
      <c r="D33" s="790">
        <v>1112542</v>
      </c>
      <c r="E33" s="758"/>
      <c r="F33" s="758"/>
      <c r="G33" s="771">
        <v>15847317</v>
      </c>
      <c r="H33" s="758"/>
      <c r="I33" s="772"/>
      <c r="J33" s="758"/>
      <c r="K33" s="758"/>
      <c r="L33" s="758"/>
      <c r="M33" s="758"/>
      <c r="N33" s="744">
        <f t="shared" si="0"/>
        <v>17733193</v>
      </c>
    </row>
    <row r="34" spans="1:14">
      <c r="A34" s="789" t="s">
        <v>640</v>
      </c>
      <c r="B34" s="758"/>
      <c r="C34" s="758"/>
      <c r="D34" s="790"/>
      <c r="E34" s="758">
        <v>37614</v>
      </c>
      <c r="F34" s="758"/>
      <c r="G34" s="771"/>
      <c r="H34" s="758"/>
      <c r="I34" s="772"/>
      <c r="J34" s="758"/>
      <c r="K34" s="758"/>
      <c r="L34" s="758"/>
      <c r="M34" s="755">
        <v>27527</v>
      </c>
      <c r="N34" s="744">
        <f t="shared" si="0"/>
        <v>65141</v>
      </c>
    </row>
    <row r="35" spans="1:14">
      <c r="A35" s="789" t="s">
        <v>639</v>
      </c>
      <c r="B35" s="758"/>
      <c r="C35" s="758" t="s">
        <v>361</v>
      </c>
      <c r="D35" s="758"/>
      <c r="E35" s="758"/>
      <c r="F35" s="758"/>
      <c r="G35" s="771"/>
      <c r="H35" s="758"/>
      <c r="I35" s="772"/>
      <c r="J35" s="758"/>
      <c r="K35" s="758"/>
      <c r="L35" s="758"/>
      <c r="M35" s="758"/>
      <c r="N35" s="744">
        <f t="shared" si="0"/>
        <v>0</v>
      </c>
    </row>
    <row r="36" spans="1:14">
      <c r="A36" s="789" t="s">
        <v>133</v>
      </c>
      <c r="B36" s="758"/>
      <c r="C36" s="758">
        <v>9624</v>
      </c>
      <c r="D36" s="758"/>
      <c r="E36" s="758"/>
      <c r="F36" s="758"/>
      <c r="G36" s="771">
        <v>130691149</v>
      </c>
      <c r="H36" s="758"/>
      <c r="I36" s="772"/>
      <c r="J36" s="758"/>
      <c r="K36" s="758"/>
      <c r="L36" s="758"/>
      <c r="M36" s="758"/>
      <c r="N36" s="744">
        <f t="shared" si="0"/>
        <v>130700773</v>
      </c>
    </row>
    <row r="37" spans="1:14">
      <c r="A37" s="789" t="s">
        <v>89</v>
      </c>
      <c r="B37" s="758">
        <v>174378</v>
      </c>
      <c r="C37" s="758">
        <v>189093</v>
      </c>
      <c r="D37" s="788">
        <v>49683</v>
      </c>
      <c r="E37" s="758">
        <v>7480159</v>
      </c>
      <c r="F37" s="758">
        <v>44994</v>
      </c>
      <c r="G37" s="771">
        <v>12821986</v>
      </c>
      <c r="H37" s="764">
        <v>1391842</v>
      </c>
      <c r="I37" s="787">
        <v>125267</v>
      </c>
      <c r="J37" s="764">
        <v>149083</v>
      </c>
      <c r="K37" s="755">
        <v>155931</v>
      </c>
      <c r="L37" s="755">
        <v>500441</v>
      </c>
      <c r="M37" s="755">
        <v>150109</v>
      </c>
      <c r="N37" s="744">
        <f t="shared" si="0"/>
        <v>23232966</v>
      </c>
    </row>
    <row r="38" spans="1:14">
      <c r="A38" s="751"/>
      <c r="B38" s="706">
        <f t="shared" ref="B38:M38" si="2">SUM(B24:B37)</f>
        <v>4031199</v>
      </c>
      <c r="C38" s="750">
        <f t="shared" si="2"/>
        <v>4315154</v>
      </c>
      <c r="D38" s="706">
        <f t="shared" si="2"/>
        <v>11105189</v>
      </c>
      <c r="E38" s="750">
        <f t="shared" si="2"/>
        <v>22464513</v>
      </c>
      <c r="F38" s="706">
        <f t="shared" si="2"/>
        <v>1015947</v>
      </c>
      <c r="G38" s="750">
        <f t="shared" si="2"/>
        <v>808413927</v>
      </c>
      <c r="H38" s="758">
        <f t="shared" si="2"/>
        <v>26296126</v>
      </c>
      <c r="I38" s="750">
        <f t="shared" si="2"/>
        <v>1210839</v>
      </c>
      <c r="J38" s="706">
        <f t="shared" si="2"/>
        <v>7000564</v>
      </c>
      <c r="K38" s="706">
        <f t="shared" si="2"/>
        <v>7278420</v>
      </c>
      <c r="L38" s="706">
        <f t="shared" si="2"/>
        <v>12949157</v>
      </c>
      <c r="M38" s="707">
        <f t="shared" si="2"/>
        <v>2285843</v>
      </c>
      <c r="N38" s="744">
        <f t="shared" si="0"/>
        <v>908366878</v>
      </c>
    </row>
    <row r="39" spans="1:14" ht="15.75" thickBot="1">
      <c r="A39" s="786" t="s">
        <v>88</v>
      </c>
      <c r="B39" s="783">
        <f t="shared" ref="B39:M39" si="3">SUM(B22,B38)</f>
        <v>6140763</v>
      </c>
      <c r="C39" s="783">
        <f t="shared" si="3"/>
        <v>5475383</v>
      </c>
      <c r="D39" s="783">
        <f t="shared" si="3"/>
        <v>14290676</v>
      </c>
      <c r="E39" s="783">
        <f t="shared" si="3"/>
        <v>31954916</v>
      </c>
      <c r="F39" s="783">
        <f t="shared" si="3"/>
        <v>1473550</v>
      </c>
      <c r="G39" s="785">
        <f t="shared" si="3"/>
        <v>1182266418</v>
      </c>
      <c r="H39" s="783">
        <f t="shared" si="3"/>
        <v>32101191</v>
      </c>
      <c r="I39" s="784">
        <f t="shared" si="3"/>
        <v>3424902</v>
      </c>
      <c r="J39" s="783">
        <f t="shared" si="3"/>
        <v>8556063</v>
      </c>
      <c r="K39" s="783">
        <f t="shared" si="3"/>
        <v>12475052</v>
      </c>
      <c r="L39" s="783">
        <f t="shared" si="3"/>
        <v>15922702</v>
      </c>
      <c r="M39" s="783">
        <f t="shared" si="3"/>
        <v>7097988</v>
      </c>
      <c r="N39" s="744">
        <f t="shared" si="0"/>
        <v>1321179604</v>
      </c>
    </row>
    <row r="40" spans="1:14" ht="15.75" thickTop="1">
      <c r="A40" s="751"/>
      <c r="B40" s="715"/>
      <c r="C40" s="750"/>
      <c r="D40" s="750"/>
      <c r="E40" s="750"/>
      <c r="F40" s="750"/>
      <c r="G40" s="750"/>
      <c r="H40" s="750"/>
      <c r="I40" s="750"/>
      <c r="J40" s="750"/>
      <c r="K40" s="750"/>
      <c r="L40" s="750"/>
      <c r="M40" s="750"/>
      <c r="N40" s="750"/>
    </row>
    <row r="41" spans="1:14" ht="18.75">
      <c r="A41" s="782" t="s">
        <v>87</v>
      </c>
      <c r="B41" s="715"/>
      <c r="C41" s="750"/>
      <c r="D41" s="750"/>
      <c r="E41" s="750"/>
      <c r="F41" s="750"/>
      <c r="G41" s="750"/>
      <c r="H41" s="750"/>
      <c r="I41" s="750"/>
      <c r="J41" s="750"/>
      <c r="K41" s="750"/>
      <c r="L41" s="750"/>
      <c r="M41" s="750"/>
      <c r="N41" s="750"/>
    </row>
    <row r="42" spans="1:14">
      <c r="A42" s="751"/>
      <c r="B42" s="715"/>
      <c r="C42" s="750"/>
      <c r="D42" s="750"/>
      <c r="E42" s="750"/>
      <c r="F42" s="750"/>
      <c r="G42" s="750"/>
      <c r="H42" s="750"/>
      <c r="I42" s="750"/>
      <c r="J42" s="750"/>
      <c r="K42" s="750"/>
      <c r="L42" s="750"/>
      <c r="M42" s="750"/>
      <c r="N42" s="750"/>
    </row>
    <row r="43" spans="1:14">
      <c r="A43" s="766" t="s">
        <v>86</v>
      </c>
      <c r="B43" s="715"/>
      <c r="C43" s="750"/>
      <c r="D43" s="750"/>
      <c r="E43" s="750"/>
      <c r="F43" s="750"/>
      <c r="G43" s="750"/>
      <c r="H43" s="750"/>
      <c r="I43" s="750"/>
      <c r="J43" s="750"/>
      <c r="K43" s="750"/>
      <c r="L43" s="750"/>
      <c r="M43" s="750"/>
      <c r="N43" s="750"/>
    </row>
    <row r="44" spans="1:14">
      <c r="A44" s="760" t="s">
        <v>638</v>
      </c>
      <c r="B44" s="778"/>
      <c r="C44" s="781">
        <v>289821</v>
      </c>
      <c r="D44" s="781">
        <v>124006</v>
      </c>
      <c r="E44" s="778">
        <v>1034066</v>
      </c>
      <c r="F44" s="778">
        <v>133343</v>
      </c>
      <c r="G44" s="780">
        <v>114725290</v>
      </c>
      <c r="H44" s="758"/>
      <c r="I44" s="779"/>
      <c r="J44" s="778"/>
      <c r="K44" s="778"/>
      <c r="L44" s="777">
        <v>426088</v>
      </c>
      <c r="M44" s="776">
        <v>570025</v>
      </c>
      <c r="N44" s="744">
        <f t="shared" ref="N44:N81" si="4">SUM(B44:M44)</f>
        <v>117302639</v>
      </c>
    </row>
    <row r="45" spans="1:14">
      <c r="A45" s="760" t="s">
        <v>637</v>
      </c>
      <c r="B45" s="759"/>
      <c r="C45" s="759"/>
      <c r="D45" s="759"/>
      <c r="E45" s="759"/>
      <c r="F45" s="759"/>
      <c r="G45" s="753"/>
      <c r="H45" s="758"/>
      <c r="I45" s="763"/>
      <c r="J45" s="759"/>
      <c r="K45" s="759"/>
      <c r="L45" s="759"/>
      <c r="M45" s="761">
        <v>1102721</v>
      </c>
      <c r="N45" s="744">
        <f t="shared" si="4"/>
        <v>1102721</v>
      </c>
    </row>
    <row r="46" spans="1:14">
      <c r="A46" s="760" t="s">
        <v>85</v>
      </c>
      <c r="B46" s="759"/>
      <c r="C46" s="756"/>
      <c r="D46" s="756"/>
      <c r="E46" s="759"/>
      <c r="F46" s="759"/>
      <c r="G46" s="753"/>
      <c r="H46" s="758"/>
      <c r="I46" s="763"/>
      <c r="J46" s="759"/>
      <c r="K46" s="775"/>
      <c r="L46" s="759"/>
      <c r="M46" s="753"/>
      <c r="N46" s="744">
        <f t="shared" si="4"/>
        <v>0</v>
      </c>
    </row>
    <row r="47" spans="1:14">
      <c r="A47" s="774" t="s">
        <v>83</v>
      </c>
      <c r="B47" s="759">
        <v>144000</v>
      </c>
      <c r="C47" s="759"/>
      <c r="D47" s="759"/>
      <c r="E47" s="759"/>
      <c r="F47" s="759"/>
      <c r="G47" s="753"/>
      <c r="H47" s="764">
        <v>1428000</v>
      </c>
      <c r="I47" s="757">
        <v>1387353</v>
      </c>
      <c r="J47" s="756">
        <v>77686</v>
      </c>
      <c r="K47" s="755">
        <v>1016112</v>
      </c>
      <c r="L47" s="759"/>
      <c r="M47" s="753"/>
      <c r="N47" s="744">
        <f t="shared" si="4"/>
        <v>4053151</v>
      </c>
    </row>
    <row r="48" spans="1:14">
      <c r="A48" s="760" t="s">
        <v>159</v>
      </c>
      <c r="B48" s="759"/>
      <c r="C48" s="759"/>
      <c r="D48" s="756">
        <v>1810044</v>
      </c>
      <c r="E48" s="759"/>
      <c r="F48" s="759"/>
      <c r="G48" s="753"/>
      <c r="H48" s="764"/>
      <c r="I48" s="763"/>
      <c r="J48" s="756">
        <v>609132</v>
      </c>
      <c r="K48" s="755">
        <v>1000000</v>
      </c>
      <c r="L48" s="754">
        <v>2049561</v>
      </c>
      <c r="M48" s="761">
        <v>2261358</v>
      </c>
      <c r="N48" s="744">
        <f t="shared" si="4"/>
        <v>7730095</v>
      </c>
    </row>
    <row r="49" spans="1:14">
      <c r="A49" s="760" t="s">
        <v>156</v>
      </c>
      <c r="B49" s="759"/>
      <c r="C49" s="759"/>
      <c r="D49" s="756">
        <v>1335362</v>
      </c>
      <c r="E49" s="759"/>
      <c r="F49" s="759"/>
      <c r="G49" s="753"/>
      <c r="H49" s="764"/>
      <c r="I49" s="757">
        <v>-3739984</v>
      </c>
      <c r="J49" s="756">
        <v>-262021</v>
      </c>
      <c r="K49" s="759"/>
      <c r="L49" s="759"/>
      <c r="M49" s="753"/>
      <c r="N49" s="744">
        <f t="shared" si="4"/>
        <v>-2666643</v>
      </c>
    </row>
    <row r="50" spans="1:14">
      <c r="A50" s="760" t="s">
        <v>636</v>
      </c>
      <c r="B50" s="756"/>
      <c r="C50" s="756">
        <v>613896</v>
      </c>
      <c r="D50" s="759"/>
      <c r="E50" s="759"/>
      <c r="F50" s="759"/>
      <c r="G50" s="753"/>
      <c r="H50" s="764">
        <v>3892652</v>
      </c>
      <c r="I50" s="763"/>
      <c r="J50" s="759"/>
      <c r="K50" s="755">
        <v>1324670</v>
      </c>
      <c r="L50" s="754">
        <v>2172735</v>
      </c>
      <c r="M50" s="761">
        <v>2149861</v>
      </c>
      <c r="N50" s="744">
        <f t="shared" si="4"/>
        <v>10153814</v>
      </c>
    </row>
    <row r="51" spans="1:14">
      <c r="A51" s="773" t="s">
        <v>635</v>
      </c>
      <c r="B51" s="758"/>
      <c r="C51" s="772"/>
      <c r="D51" s="758"/>
      <c r="E51" s="758"/>
      <c r="F51" s="758"/>
      <c r="G51" s="771"/>
      <c r="H51" s="764"/>
      <c r="I51" s="772"/>
      <c r="J51" s="758"/>
      <c r="K51" s="758"/>
      <c r="L51" s="758"/>
      <c r="M51" s="771"/>
      <c r="N51" s="744">
        <f t="shared" si="4"/>
        <v>0</v>
      </c>
    </row>
    <row r="52" spans="1:14">
      <c r="A52" s="773" t="s">
        <v>634</v>
      </c>
      <c r="B52" s="758"/>
      <c r="C52" s="772"/>
      <c r="D52" s="764"/>
      <c r="E52" s="758"/>
      <c r="F52" s="758"/>
      <c r="G52" s="771"/>
      <c r="H52" s="764"/>
      <c r="I52" s="772"/>
      <c r="J52" s="764"/>
      <c r="K52" s="758"/>
      <c r="L52" s="758"/>
      <c r="M52" s="771"/>
      <c r="N52" s="744">
        <f t="shared" si="4"/>
        <v>0</v>
      </c>
    </row>
    <row r="53" spans="1:14">
      <c r="A53" s="760" t="s">
        <v>82</v>
      </c>
      <c r="B53" s="759">
        <v>5280178</v>
      </c>
      <c r="C53" s="759"/>
      <c r="D53" s="756">
        <v>291000</v>
      </c>
      <c r="E53" s="759">
        <v>14331698</v>
      </c>
      <c r="F53" s="759">
        <v>1154676</v>
      </c>
      <c r="G53" s="753">
        <v>267076248</v>
      </c>
      <c r="H53" s="764">
        <v>12306000</v>
      </c>
      <c r="I53" s="763"/>
      <c r="J53" s="759">
        <v>3356073</v>
      </c>
      <c r="K53" s="759"/>
      <c r="L53" s="759"/>
      <c r="M53" s="770" t="s">
        <v>633</v>
      </c>
      <c r="N53" s="744">
        <f t="shared" si="4"/>
        <v>303795873</v>
      </c>
    </row>
    <row r="54" spans="1:14">
      <c r="A54" s="751"/>
      <c r="B54" s="706">
        <f t="shared" ref="B54:M54" si="5">SUM(B43:B53)</f>
        <v>5424178</v>
      </c>
      <c r="C54" s="750">
        <f t="shared" si="5"/>
        <v>903717</v>
      </c>
      <c r="D54" s="706">
        <f t="shared" si="5"/>
        <v>3560412</v>
      </c>
      <c r="E54" s="750">
        <f t="shared" si="5"/>
        <v>15365764</v>
      </c>
      <c r="F54" s="706">
        <f t="shared" si="5"/>
        <v>1288019</v>
      </c>
      <c r="G54" s="750">
        <f t="shared" si="5"/>
        <v>381801538</v>
      </c>
      <c r="H54" s="752">
        <f t="shared" si="5"/>
        <v>17626652</v>
      </c>
      <c r="I54" s="750">
        <f t="shared" si="5"/>
        <v>-2352631</v>
      </c>
      <c r="J54" s="706">
        <f t="shared" si="5"/>
        <v>3780870</v>
      </c>
      <c r="K54" s="750">
        <f t="shared" si="5"/>
        <v>3340782</v>
      </c>
      <c r="L54" s="706">
        <f t="shared" si="5"/>
        <v>4648384</v>
      </c>
      <c r="M54" s="750">
        <f t="shared" si="5"/>
        <v>6083965</v>
      </c>
      <c r="N54" s="744">
        <f t="shared" si="4"/>
        <v>441471650</v>
      </c>
    </row>
    <row r="55" spans="1:14" s="767" customFormat="1">
      <c r="A55" s="766" t="s">
        <v>81</v>
      </c>
      <c r="B55" s="769"/>
      <c r="C55" s="768"/>
      <c r="D55" s="769"/>
      <c r="E55" s="768"/>
      <c r="F55" s="769"/>
      <c r="G55" s="768"/>
      <c r="H55" s="708"/>
      <c r="I55" s="768"/>
      <c r="J55" s="769"/>
      <c r="K55" s="768"/>
      <c r="L55" s="769"/>
      <c r="M55" s="768"/>
      <c r="N55" s="744">
        <f t="shared" si="4"/>
        <v>0</v>
      </c>
    </row>
    <row r="56" spans="1:14">
      <c r="A56" s="760" t="s">
        <v>80</v>
      </c>
      <c r="B56" s="759">
        <v>64780</v>
      </c>
      <c r="C56" s="759"/>
      <c r="D56" s="759"/>
      <c r="E56" s="759">
        <v>700024</v>
      </c>
      <c r="F56" s="759">
        <v>38250</v>
      </c>
      <c r="G56" s="753"/>
      <c r="H56" s="758"/>
      <c r="I56" s="763"/>
      <c r="J56" s="759"/>
      <c r="K56" s="755">
        <v>299403</v>
      </c>
      <c r="L56" s="759"/>
      <c r="M56" s="761">
        <v>354312</v>
      </c>
      <c r="N56" s="744">
        <f t="shared" si="4"/>
        <v>1456769</v>
      </c>
    </row>
    <row r="57" spans="1:14">
      <c r="A57" s="760" t="s">
        <v>632</v>
      </c>
      <c r="B57" s="759"/>
      <c r="C57" s="759"/>
      <c r="D57" s="759"/>
      <c r="E57" s="759"/>
      <c r="F57" s="759"/>
      <c r="G57" s="753"/>
      <c r="H57" s="764">
        <v>11829</v>
      </c>
      <c r="I57" s="763"/>
      <c r="J57" s="759"/>
      <c r="K57" s="755">
        <v>1020748</v>
      </c>
      <c r="L57" s="759"/>
      <c r="M57" s="761"/>
      <c r="N57" s="744">
        <f t="shared" si="4"/>
        <v>1032577</v>
      </c>
    </row>
    <row r="58" spans="1:14">
      <c r="A58" s="760" t="s">
        <v>123</v>
      </c>
      <c r="B58" s="759"/>
      <c r="C58" s="756">
        <v>78389</v>
      </c>
      <c r="D58" s="762">
        <v>116926</v>
      </c>
      <c r="E58" s="759"/>
      <c r="F58" s="759"/>
      <c r="G58" s="753"/>
      <c r="H58" s="764"/>
      <c r="I58" s="763"/>
      <c r="J58" s="759"/>
      <c r="K58" s="759"/>
      <c r="L58" s="754">
        <v>13045</v>
      </c>
      <c r="M58" s="753"/>
      <c r="N58" s="744">
        <f t="shared" si="4"/>
        <v>208360</v>
      </c>
    </row>
    <row r="59" spans="1:14">
      <c r="A59" s="760" t="s">
        <v>631</v>
      </c>
      <c r="B59" s="759"/>
      <c r="C59" s="756"/>
      <c r="D59" s="762"/>
      <c r="E59" s="759"/>
      <c r="F59" s="759">
        <v>2010</v>
      </c>
      <c r="G59" s="753">
        <v>5616202</v>
      </c>
      <c r="H59" s="764"/>
      <c r="I59" s="757">
        <v>12700</v>
      </c>
      <c r="J59" s="759"/>
      <c r="K59" s="755">
        <v>9351</v>
      </c>
      <c r="L59" s="759"/>
      <c r="M59" s="761">
        <v>8611</v>
      </c>
      <c r="N59" s="744">
        <f t="shared" si="4"/>
        <v>5648874</v>
      </c>
    </row>
    <row r="60" spans="1:14">
      <c r="A60" s="760" t="s">
        <v>122</v>
      </c>
      <c r="B60" s="759"/>
      <c r="C60" s="756">
        <v>51199</v>
      </c>
      <c r="D60" s="756">
        <v>181388</v>
      </c>
      <c r="E60" s="759">
        <v>296409</v>
      </c>
      <c r="F60" s="759">
        <v>989</v>
      </c>
      <c r="G60" s="753">
        <v>49618043</v>
      </c>
      <c r="H60" s="764">
        <v>164766</v>
      </c>
      <c r="I60" s="763"/>
      <c r="J60" s="759"/>
      <c r="K60" s="755">
        <v>336229</v>
      </c>
      <c r="L60" s="759"/>
      <c r="M60" s="753"/>
      <c r="N60" s="744">
        <f t="shared" si="4"/>
        <v>50649023</v>
      </c>
    </row>
    <row r="61" spans="1:14">
      <c r="A61" s="760" t="s">
        <v>471</v>
      </c>
      <c r="B61" s="759"/>
      <c r="C61" s="756"/>
      <c r="D61" s="756"/>
      <c r="E61" s="759"/>
      <c r="F61" s="759"/>
      <c r="G61" s="753"/>
      <c r="H61" s="758"/>
      <c r="I61" s="757">
        <v>4231</v>
      </c>
      <c r="J61" s="759"/>
      <c r="K61" s="759"/>
      <c r="L61" s="754">
        <v>19759</v>
      </c>
      <c r="M61" s="761"/>
      <c r="N61" s="744">
        <f t="shared" si="4"/>
        <v>23990</v>
      </c>
    </row>
    <row r="62" spans="1:14">
      <c r="A62" s="760" t="s">
        <v>79</v>
      </c>
      <c r="B62" s="759"/>
      <c r="C62" s="759"/>
      <c r="D62" s="759"/>
      <c r="E62" s="759"/>
      <c r="F62" s="759"/>
      <c r="G62" s="753"/>
      <c r="H62" s="764">
        <v>288058</v>
      </c>
      <c r="I62" s="763"/>
      <c r="J62" s="759"/>
      <c r="K62" s="759"/>
      <c r="L62" s="754">
        <v>51745</v>
      </c>
      <c r="M62" s="761">
        <v>44767</v>
      </c>
      <c r="N62" s="744">
        <f t="shared" si="4"/>
        <v>384570</v>
      </c>
    </row>
    <row r="63" spans="1:14">
      <c r="A63" s="751"/>
      <c r="B63" s="706">
        <f t="shared" ref="B63:M63" si="6">SUM(B56:B62)</f>
        <v>64780</v>
      </c>
      <c r="C63" s="750">
        <f t="shared" si="6"/>
        <v>129588</v>
      </c>
      <c r="D63" s="706">
        <f t="shared" si="6"/>
        <v>298314</v>
      </c>
      <c r="E63" s="750">
        <f t="shared" si="6"/>
        <v>996433</v>
      </c>
      <c r="F63" s="706">
        <f t="shared" si="6"/>
        <v>41249</v>
      </c>
      <c r="G63" s="750">
        <f t="shared" si="6"/>
        <v>55234245</v>
      </c>
      <c r="H63" s="752">
        <f t="shared" si="6"/>
        <v>464653</v>
      </c>
      <c r="I63" s="750">
        <f t="shared" si="6"/>
        <v>16931</v>
      </c>
      <c r="J63" s="706">
        <f t="shared" si="6"/>
        <v>0</v>
      </c>
      <c r="K63" s="750">
        <f t="shared" si="6"/>
        <v>1665731</v>
      </c>
      <c r="L63" s="706">
        <f t="shared" si="6"/>
        <v>84549</v>
      </c>
      <c r="M63" s="750">
        <f t="shared" si="6"/>
        <v>407690</v>
      </c>
      <c r="N63" s="744">
        <f t="shared" si="4"/>
        <v>59404163</v>
      </c>
    </row>
    <row r="64" spans="1:14">
      <c r="A64" s="766" t="s">
        <v>78</v>
      </c>
      <c r="B64" s="706"/>
      <c r="C64" s="750"/>
      <c r="D64" s="706"/>
      <c r="E64" s="750"/>
      <c r="F64" s="706"/>
      <c r="G64" s="750"/>
      <c r="H64" s="708"/>
      <c r="I64" s="750"/>
      <c r="J64" s="706"/>
      <c r="K64" s="750"/>
      <c r="L64" s="706"/>
      <c r="M64" s="750"/>
      <c r="N64" s="744">
        <f t="shared" si="4"/>
        <v>0</v>
      </c>
    </row>
    <row r="65" spans="1:14">
      <c r="A65" s="760" t="s">
        <v>77</v>
      </c>
      <c r="B65" s="759">
        <v>621539</v>
      </c>
      <c r="C65" s="756">
        <v>736098</v>
      </c>
      <c r="D65" s="756">
        <v>3343029</v>
      </c>
      <c r="E65" s="759">
        <v>15500137</v>
      </c>
      <c r="F65" s="759">
        <v>122709</v>
      </c>
      <c r="G65" s="753">
        <v>133449279</v>
      </c>
      <c r="H65" s="764">
        <v>13957974</v>
      </c>
      <c r="I65" s="757">
        <v>312666</v>
      </c>
      <c r="J65" s="756">
        <v>1182221</v>
      </c>
      <c r="K65" s="755">
        <v>1783757</v>
      </c>
      <c r="L65" s="754">
        <v>4582157</v>
      </c>
      <c r="M65" s="761">
        <v>381201</v>
      </c>
      <c r="N65" s="744">
        <f t="shared" si="4"/>
        <v>175972767</v>
      </c>
    </row>
    <row r="66" spans="1:14">
      <c r="A66" s="760" t="s">
        <v>630</v>
      </c>
      <c r="B66" s="759"/>
      <c r="C66" s="756"/>
      <c r="D66" s="756"/>
      <c r="E66" s="759"/>
      <c r="F66" s="759">
        <v>2580</v>
      </c>
      <c r="G66" s="753"/>
      <c r="H66" s="758"/>
      <c r="I66" s="763"/>
      <c r="J66" s="759"/>
      <c r="K66" s="759"/>
      <c r="L66" s="759"/>
      <c r="M66" s="753"/>
      <c r="N66" s="744">
        <f t="shared" si="4"/>
        <v>2580</v>
      </c>
    </row>
    <row r="67" spans="1:14">
      <c r="A67" s="760" t="s">
        <v>468</v>
      </c>
      <c r="B67" s="759"/>
      <c r="C67" s="756"/>
      <c r="D67" s="756"/>
      <c r="E67" s="759"/>
      <c r="F67" s="759"/>
      <c r="G67" s="753"/>
      <c r="H67" s="764">
        <v>5232</v>
      </c>
      <c r="I67" s="757">
        <v>1096930</v>
      </c>
      <c r="J67" s="759"/>
      <c r="K67" s="755">
        <v>608223</v>
      </c>
      <c r="L67" s="754">
        <v>13435</v>
      </c>
      <c r="M67" s="753"/>
      <c r="N67" s="744">
        <f t="shared" si="4"/>
        <v>1723820</v>
      </c>
    </row>
    <row r="68" spans="1:14">
      <c r="A68" s="760" t="s">
        <v>629</v>
      </c>
      <c r="B68" s="759"/>
      <c r="C68" s="756"/>
      <c r="D68" s="756"/>
      <c r="E68" s="759"/>
      <c r="F68" s="759"/>
      <c r="G68" s="753">
        <v>411485</v>
      </c>
      <c r="H68" s="758"/>
      <c r="I68" s="763"/>
      <c r="J68" s="759"/>
      <c r="K68" s="759"/>
      <c r="L68" s="759"/>
      <c r="M68" s="753"/>
      <c r="N68" s="744">
        <f t="shared" si="4"/>
        <v>411485</v>
      </c>
    </row>
    <row r="69" spans="1:14">
      <c r="A69" s="760" t="s">
        <v>76</v>
      </c>
      <c r="B69" s="759"/>
      <c r="C69" s="759"/>
      <c r="D69" s="759"/>
      <c r="E69" s="759"/>
      <c r="F69" s="759">
        <v>3747</v>
      </c>
      <c r="G69" s="753"/>
      <c r="H69" s="758"/>
      <c r="I69" s="763"/>
      <c r="J69" s="759"/>
      <c r="K69" s="759"/>
      <c r="L69" s="759"/>
      <c r="M69" s="765">
        <v>18564</v>
      </c>
      <c r="N69" s="744">
        <f t="shared" si="4"/>
        <v>22311</v>
      </c>
    </row>
    <row r="70" spans="1:14">
      <c r="A70" s="760" t="s">
        <v>628</v>
      </c>
      <c r="B70" s="759"/>
      <c r="C70" s="759"/>
      <c r="D70" s="759"/>
      <c r="E70" s="759"/>
      <c r="F70" s="759"/>
      <c r="G70" s="753"/>
      <c r="H70" s="764">
        <v>17</v>
      </c>
      <c r="I70" s="763"/>
      <c r="J70" s="756">
        <v>81683</v>
      </c>
      <c r="K70" s="755">
        <v>130836</v>
      </c>
      <c r="L70" s="754">
        <v>196453</v>
      </c>
      <c r="M70" s="761">
        <v>22287</v>
      </c>
      <c r="N70" s="744">
        <f t="shared" si="4"/>
        <v>431276</v>
      </c>
    </row>
    <row r="71" spans="1:14">
      <c r="A71" s="760" t="s">
        <v>429</v>
      </c>
      <c r="B71" s="759"/>
      <c r="C71" s="759"/>
      <c r="D71" s="759"/>
      <c r="E71" s="759"/>
      <c r="F71" s="759"/>
      <c r="G71" s="753"/>
      <c r="H71" s="758"/>
      <c r="I71" s="757">
        <v>253279</v>
      </c>
      <c r="J71" s="756">
        <v>305550</v>
      </c>
      <c r="K71" s="759"/>
      <c r="L71" s="759"/>
      <c r="M71" s="753"/>
      <c r="N71" s="744">
        <f t="shared" si="4"/>
        <v>558829</v>
      </c>
    </row>
    <row r="72" spans="1:14">
      <c r="A72" s="760" t="s">
        <v>75</v>
      </c>
      <c r="B72" s="759"/>
      <c r="C72" s="759"/>
      <c r="D72" s="759"/>
      <c r="E72" s="759"/>
      <c r="F72" s="759">
        <v>7046</v>
      </c>
      <c r="G72" s="753"/>
      <c r="H72" s="758"/>
      <c r="I72" s="763"/>
      <c r="J72" s="759"/>
      <c r="K72" s="759"/>
      <c r="L72" s="759"/>
      <c r="M72" s="753"/>
      <c r="N72" s="744">
        <f t="shared" si="4"/>
        <v>7046</v>
      </c>
    </row>
    <row r="73" spans="1:14" ht="16.5" customHeight="1">
      <c r="A73" s="760" t="s">
        <v>74</v>
      </c>
      <c r="B73" s="759">
        <v>7211</v>
      </c>
      <c r="C73" s="759"/>
      <c r="D73" s="759"/>
      <c r="E73" s="759"/>
      <c r="F73" s="759"/>
      <c r="G73" s="753"/>
      <c r="H73" s="758"/>
      <c r="I73" s="763"/>
      <c r="J73" s="759"/>
      <c r="K73" s="755">
        <v>8641</v>
      </c>
      <c r="L73" s="754">
        <v>78959</v>
      </c>
      <c r="M73" s="753"/>
      <c r="N73" s="744">
        <f t="shared" si="4"/>
        <v>94811</v>
      </c>
    </row>
    <row r="74" spans="1:14" ht="15.75" customHeight="1">
      <c r="A74" s="760" t="s">
        <v>73</v>
      </c>
      <c r="B74" s="759">
        <v>23055</v>
      </c>
      <c r="C74" s="762">
        <v>77084</v>
      </c>
      <c r="D74" s="756">
        <v>13524</v>
      </c>
      <c r="E74" s="759">
        <v>92582</v>
      </c>
      <c r="F74" s="759">
        <v>6846</v>
      </c>
      <c r="G74" s="753">
        <v>3524426</v>
      </c>
      <c r="H74" s="764">
        <v>46663</v>
      </c>
      <c r="I74" s="757">
        <v>1814</v>
      </c>
      <c r="J74" s="756">
        <v>6076</v>
      </c>
      <c r="K74" s="755">
        <v>12897</v>
      </c>
      <c r="L74" s="754">
        <v>22151</v>
      </c>
      <c r="M74" s="761">
        <v>10611</v>
      </c>
      <c r="N74" s="744">
        <f t="shared" si="4"/>
        <v>3837729</v>
      </c>
    </row>
    <row r="75" spans="1:14" ht="15.75" customHeight="1">
      <c r="A75" s="760" t="s">
        <v>149</v>
      </c>
      <c r="B75" s="759"/>
      <c r="C75" s="762"/>
      <c r="D75" s="756">
        <v>309323</v>
      </c>
      <c r="E75" s="759"/>
      <c r="F75" s="759">
        <v>1354</v>
      </c>
      <c r="G75" s="753"/>
      <c r="H75" s="758"/>
      <c r="I75" s="763"/>
      <c r="J75" s="759"/>
      <c r="K75" s="755">
        <v>48000</v>
      </c>
      <c r="L75" s="759"/>
      <c r="M75" s="753"/>
      <c r="N75" s="744">
        <f t="shared" si="4"/>
        <v>358677</v>
      </c>
    </row>
    <row r="76" spans="1:14" ht="15.75" customHeight="1">
      <c r="A76" s="760" t="s">
        <v>627</v>
      </c>
      <c r="B76" s="759"/>
      <c r="C76" s="762"/>
      <c r="D76" s="756"/>
      <c r="E76" s="759"/>
      <c r="F76" s="759"/>
      <c r="G76" s="753"/>
      <c r="H76" s="758"/>
      <c r="I76" s="763"/>
      <c r="J76" s="759"/>
      <c r="K76" s="755">
        <v>1350000</v>
      </c>
      <c r="L76" s="759"/>
      <c r="M76" s="753"/>
      <c r="N76" s="744">
        <f t="shared" si="4"/>
        <v>1350000</v>
      </c>
    </row>
    <row r="77" spans="1:14" ht="15.75" customHeight="1">
      <c r="A77" s="760" t="s">
        <v>626</v>
      </c>
      <c r="B77" s="759"/>
      <c r="C77" s="762"/>
      <c r="D77" s="756"/>
      <c r="E77" s="759"/>
      <c r="F77" s="759"/>
      <c r="G77" s="753"/>
      <c r="H77" s="758"/>
      <c r="I77" s="757"/>
      <c r="J77" s="756"/>
      <c r="K77" s="759"/>
      <c r="L77" s="754">
        <v>6296614</v>
      </c>
      <c r="M77" s="761">
        <v>173670</v>
      </c>
      <c r="N77" s="744">
        <f t="shared" si="4"/>
        <v>6470284</v>
      </c>
    </row>
    <row r="78" spans="1:14">
      <c r="A78" s="760" t="s">
        <v>72</v>
      </c>
      <c r="B78" s="759"/>
      <c r="C78" s="756">
        <v>3628896</v>
      </c>
      <c r="D78" s="756">
        <v>6766074</v>
      </c>
      <c r="E78" s="759"/>
      <c r="F78" s="759"/>
      <c r="G78" s="753">
        <v>607845445</v>
      </c>
      <c r="H78" s="758"/>
      <c r="I78" s="757">
        <v>4095913</v>
      </c>
      <c r="J78" s="756">
        <v>3199663</v>
      </c>
      <c r="K78" s="755">
        <v>3526185</v>
      </c>
      <c r="L78" s="754"/>
      <c r="M78" s="753"/>
      <c r="N78" s="744">
        <f t="shared" si="4"/>
        <v>629062176</v>
      </c>
    </row>
    <row r="79" spans="1:14">
      <c r="A79" s="751"/>
      <c r="B79" s="706">
        <f t="shared" ref="B79:M79" si="7">SUM(B65:B78)</f>
        <v>651805</v>
      </c>
      <c r="C79" s="750">
        <f t="shared" si="7"/>
        <v>4442078</v>
      </c>
      <c r="D79" s="706">
        <f t="shared" si="7"/>
        <v>10431950</v>
      </c>
      <c r="E79" s="750">
        <f t="shared" si="7"/>
        <v>15592719</v>
      </c>
      <c r="F79" s="706">
        <f t="shared" si="7"/>
        <v>144282</v>
      </c>
      <c r="G79" s="750">
        <f t="shared" si="7"/>
        <v>745230635</v>
      </c>
      <c r="H79" s="752">
        <f t="shared" si="7"/>
        <v>14009886</v>
      </c>
      <c r="I79" s="750">
        <f t="shared" si="7"/>
        <v>5760602</v>
      </c>
      <c r="J79" s="706">
        <f t="shared" si="7"/>
        <v>4775193</v>
      </c>
      <c r="K79" s="750">
        <f t="shared" si="7"/>
        <v>7468539</v>
      </c>
      <c r="L79" s="706">
        <f t="shared" si="7"/>
        <v>11189769</v>
      </c>
      <c r="M79" s="750">
        <f t="shared" si="7"/>
        <v>606333</v>
      </c>
      <c r="N79" s="744">
        <f t="shared" si="4"/>
        <v>820303791</v>
      </c>
    </row>
    <row r="80" spans="1:14">
      <c r="A80" s="751"/>
      <c r="B80" s="706"/>
      <c r="C80" s="750"/>
      <c r="D80" s="706"/>
      <c r="E80" s="750"/>
      <c r="F80" s="706"/>
      <c r="G80" s="750"/>
      <c r="H80" s="708"/>
      <c r="I80" s="750"/>
      <c r="J80" s="706"/>
      <c r="K80" s="750"/>
      <c r="L80" s="706"/>
      <c r="M80" s="750"/>
      <c r="N80" s="744">
        <f t="shared" si="4"/>
        <v>0</v>
      </c>
    </row>
    <row r="81" spans="1:14" s="145" customFormat="1" ht="15.75" thickBot="1">
      <c r="A81" s="749" t="s">
        <v>70</v>
      </c>
      <c r="B81" s="746">
        <f t="shared" ref="B81:M81" si="8">SUM(B54,B63,B79)</f>
        <v>6140763</v>
      </c>
      <c r="C81" s="747">
        <f t="shared" si="8"/>
        <v>5475383</v>
      </c>
      <c r="D81" s="746">
        <f t="shared" si="8"/>
        <v>14290676</v>
      </c>
      <c r="E81" s="747">
        <f t="shared" si="8"/>
        <v>31954916</v>
      </c>
      <c r="F81" s="746">
        <f t="shared" si="8"/>
        <v>1473550</v>
      </c>
      <c r="G81" s="747">
        <f t="shared" si="8"/>
        <v>1182266418</v>
      </c>
      <c r="H81" s="748">
        <f t="shared" si="8"/>
        <v>32101191</v>
      </c>
      <c r="I81" s="747">
        <f t="shared" si="8"/>
        <v>3424902</v>
      </c>
      <c r="J81" s="746">
        <f t="shared" si="8"/>
        <v>8556063</v>
      </c>
      <c r="K81" s="747">
        <f t="shared" si="8"/>
        <v>12475052</v>
      </c>
      <c r="L81" s="746">
        <f t="shared" si="8"/>
        <v>15922702</v>
      </c>
      <c r="M81" s="745">
        <f t="shared" si="8"/>
        <v>7097988</v>
      </c>
      <c r="N81" s="744">
        <f t="shared" si="4"/>
        <v>1321179604</v>
      </c>
    </row>
    <row r="82" spans="1:14" s="145" customFormat="1" ht="15.75" thickTop="1">
      <c r="A82" s="743"/>
      <c r="B82" s="742"/>
      <c r="C82" s="742"/>
      <c r="D82" s="742"/>
      <c r="E82" s="742"/>
      <c r="F82" s="742"/>
      <c r="G82" s="742"/>
      <c r="H82" s="189"/>
      <c r="I82" s="742"/>
      <c r="J82" s="742"/>
      <c r="K82" s="742"/>
      <c r="L82" s="742"/>
      <c r="M82" s="742"/>
      <c r="N82" s="741"/>
    </row>
    <row r="83" spans="1:14" s="145" customFormat="1">
      <c r="A83" s="743"/>
      <c r="B83" s="742"/>
      <c r="C83" s="742"/>
      <c r="D83" s="742"/>
      <c r="E83" s="742"/>
      <c r="F83" s="742"/>
      <c r="G83" s="742"/>
      <c r="H83" s="189"/>
      <c r="I83" s="742"/>
      <c r="J83" s="742"/>
      <c r="K83" s="742"/>
      <c r="L83" s="742"/>
      <c r="M83" s="742"/>
      <c r="N83" s="741"/>
    </row>
    <row r="84" spans="1:14" s="145" customFormat="1">
      <c r="A84" s="743"/>
      <c r="B84" s="742"/>
      <c r="C84" s="742"/>
      <c r="D84" s="742"/>
      <c r="E84" s="742"/>
      <c r="F84" s="742"/>
      <c r="G84" s="742"/>
      <c r="H84" s="189"/>
      <c r="I84" s="742"/>
      <c r="J84" s="742"/>
      <c r="K84" s="742"/>
      <c r="L84" s="742"/>
      <c r="M84" s="742"/>
      <c r="N84" s="741"/>
    </row>
    <row r="85" spans="1:14" ht="15" customHeight="1">
      <c r="A85" s="1139" t="s">
        <v>625</v>
      </c>
      <c r="B85" s="1139"/>
      <c r="C85" s="1139"/>
      <c r="D85" s="1139"/>
      <c r="E85" s="1139"/>
      <c r="F85" s="1139"/>
      <c r="G85" s="1139"/>
      <c r="H85" s="1139"/>
      <c r="I85" s="1139"/>
      <c r="J85" s="1139"/>
      <c r="K85" s="1139"/>
      <c r="L85" s="1139"/>
      <c r="M85" s="1139"/>
      <c r="N85" s="1139"/>
    </row>
    <row r="86" spans="1:14" ht="15" customHeight="1">
      <c r="A86" s="1139"/>
      <c r="B86" s="1139"/>
      <c r="C86" s="1139"/>
      <c r="D86" s="1139"/>
      <c r="E86" s="1139"/>
      <c r="F86" s="1139"/>
      <c r="G86" s="1139"/>
      <c r="H86" s="1139"/>
      <c r="I86" s="1139"/>
      <c r="J86" s="1139"/>
      <c r="K86" s="1139"/>
      <c r="L86" s="1139"/>
      <c r="M86" s="1139"/>
      <c r="N86" s="1139"/>
    </row>
    <row r="87" spans="1:14" ht="20.25" customHeight="1">
      <c r="A87" s="1139"/>
      <c r="B87" s="1139"/>
      <c r="C87" s="1139"/>
      <c r="D87" s="1139"/>
      <c r="E87" s="1139"/>
      <c r="F87" s="1139"/>
      <c r="G87" s="1139"/>
      <c r="H87" s="1139"/>
      <c r="I87" s="1139"/>
      <c r="J87" s="1139"/>
      <c r="K87" s="1139"/>
      <c r="L87" s="1139"/>
      <c r="M87" s="1139"/>
      <c r="N87" s="1139"/>
    </row>
    <row r="88" spans="1:14" ht="15" customHeight="1">
      <c r="A88" s="1139"/>
      <c r="B88" s="1139"/>
      <c r="C88" s="1139"/>
      <c r="D88" s="1139"/>
      <c r="E88" s="1139"/>
      <c r="F88" s="1139"/>
      <c r="G88" s="1139"/>
      <c r="H88" s="1139"/>
      <c r="I88" s="1139"/>
      <c r="J88" s="1139"/>
      <c r="K88" s="1139"/>
      <c r="L88" s="1139"/>
      <c r="M88" s="1139"/>
      <c r="N88" s="1139"/>
    </row>
    <row r="89" spans="1:14">
      <c r="A89" s="711" t="s">
        <v>63</v>
      </c>
      <c r="B89" s="710">
        <v>10128569</v>
      </c>
      <c r="C89" s="718">
        <v>13992388</v>
      </c>
      <c r="D89" s="716">
        <v>19130839</v>
      </c>
      <c r="E89" s="740">
        <v>82412548</v>
      </c>
      <c r="F89" s="706">
        <v>1587558</v>
      </c>
      <c r="G89" s="706">
        <v>1513636182</v>
      </c>
      <c r="H89" s="716">
        <v>95128289</v>
      </c>
      <c r="I89" s="713">
        <v>1529</v>
      </c>
      <c r="J89" s="729">
        <v>9506579</v>
      </c>
      <c r="K89" s="739">
        <v>10486282</v>
      </c>
      <c r="L89" s="713">
        <v>13909913</v>
      </c>
      <c r="M89" s="712">
        <v>2373750</v>
      </c>
      <c r="N89" s="705">
        <f t="shared" ref="N89:N106" si="9">SUM(B89:M89)</f>
        <v>1772294426</v>
      </c>
    </row>
    <row r="90" spans="1:14">
      <c r="A90" s="711" t="s">
        <v>62</v>
      </c>
      <c r="B90" s="710">
        <v>-8447418</v>
      </c>
      <c r="C90" s="718">
        <v>-11447672</v>
      </c>
      <c r="D90" s="716">
        <v>-18017525</v>
      </c>
      <c r="E90" s="738">
        <v>-75856677</v>
      </c>
      <c r="F90" s="706">
        <v>-1341776</v>
      </c>
      <c r="G90" s="706">
        <v>-1663413135</v>
      </c>
      <c r="H90" s="716">
        <v>-87824215</v>
      </c>
      <c r="I90" s="713">
        <v>-203854</v>
      </c>
      <c r="J90" s="729">
        <v>-8534355</v>
      </c>
      <c r="K90" s="737">
        <v>-8896798</v>
      </c>
      <c r="L90" s="713">
        <v>-12308321</v>
      </c>
      <c r="M90" s="712">
        <v>-2053661</v>
      </c>
      <c r="N90" s="705">
        <f t="shared" si="9"/>
        <v>-1898345407</v>
      </c>
    </row>
    <row r="91" spans="1:14" s="145" customFormat="1">
      <c r="A91" s="704" t="s">
        <v>61</v>
      </c>
      <c r="B91" s="733">
        <f t="shared" ref="B91:M91" si="10">SUM(B89:B90)</f>
        <v>1681151</v>
      </c>
      <c r="C91" s="733">
        <f t="shared" si="10"/>
        <v>2544716</v>
      </c>
      <c r="D91" s="732">
        <f t="shared" si="10"/>
        <v>1113314</v>
      </c>
      <c r="E91" s="732">
        <f t="shared" si="10"/>
        <v>6555871</v>
      </c>
      <c r="F91" s="732">
        <f t="shared" si="10"/>
        <v>245782</v>
      </c>
      <c r="G91" s="732">
        <f t="shared" si="10"/>
        <v>-149776953</v>
      </c>
      <c r="H91" s="723">
        <f t="shared" si="10"/>
        <v>7304074</v>
      </c>
      <c r="I91" s="733">
        <f t="shared" si="10"/>
        <v>-202325</v>
      </c>
      <c r="J91" s="732">
        <f t="shared" si="10"/>
        <v>972224</v>
      </c>
      <c r="K91" s="723">
        <f t="shared" si="10"/>
        <v>1589484</v>
      </c>
      <c r="L91" s="733">
        <f t="shared" si="10"/>
        <v>1601592</v>
      </c>
      <c r="M91" s="732">
        <f t="shared" si="10"/>
        <v>320089</v>
      </c>
      <c r="N91" s="719">
        <f t="shared" si="9"/>
        <v>-126050981</v>
      </c>
    </row>
    <row r="92" spans="1:14">
      <c r="A92" s="711" t="s">
        <v>624</v>
      </c>
      <c r="B92" s="710">
        <v>-138249</v>
      </c>
      <c r="C92" s="718">
        <v>-263946</v>
      </c>
      <c r="D92" s="716">
        <v>-379128</v>
      </c>
      <c r="E92" s="706">
        <v>-1924062</v>
      </c>
      <c r="F92" s="706">
        <v>-44945</v>
      </c>
      <c r="G92" s="706">
        <v>-49354120</v>
      </c>
      <c r="H92" s="716">
        <v>-931787</v>
      </c>
      <c r="I92" s="707"/>
      <c r="J92" s="716">
        <v>-938232</v>
      </c>
      <c r="K92" s="714">
        <v>-395422</v>
      </c>
      <c r="L92" s="713">
        <v>-534954</v>
      </c>
      <c r="M92" s="712">
        <v>-70051</v>
      </c>
      <c r="N92" s="705">
        <f t="shared" si="9"/>
        <v>-54974896</v>
      </c>
    </row>
    <row r="93" spans="1:14">
      <c r="A93" s="711" t="s">
        <v>59</v>
      </c>
      <c r="B93" s="710">
        <v>-245478</v>
      </c>
      <c r="C93" s="718">
        <v>-296763</v>
      </c>
      <c r="D93" s="716">
        <v>-378831</v>
      </c>
      <c r="E93" s="706">
        <v>-640209</v>
      </c>
      <c r="F93" s="706">
        <v>-92595</v>
      </c>
      <c r="G93" s="706">
        <v>-76439969</v>
      </c>
      <c r="H93" s="716">
        <v>-800040</v>
      </c>
      <c r="I93" s="713">
        <v>-26888</v>
      </c>
      <c r="J93" s="716">
        <v>-121858</v>
      </c>
      <c r="K93" s="714">
        <v>-296870</v>
      </c>
      <c r="L93" s="713">
        <v>-267664</v>
      </c>
      <c r="M93" s="712">
        <v>-228397</v>
      </c>
      <c r="N93" s="736">
        <f t="shared" si="9"/>
        <v>-79835562</v>
      </c>
    </row>
    <row r="94" spans="1:14">
      <c r="A94" s="711"/>
      <c r="B94" s="710">
        <f t="shared" ref="B94:M94" si="11">SUM(B92:B93)</f>
        <v>-383727</v>
      </c>
      <c r="C94" s="710">
        <f t="shared" si="11"/>
        <v>-560709</v>
      </c>
      <c r="D94" s="726">
        <f t="shared" si="11"/>
        <v>-757959</v>
      </c>
      <c r="E94" s="726">
        <f t="shared" si="11"/>
        <v>-2564271</v>
      </c>
      <c r="F94" s="726">
        <f t="shared" si="11"/>
        <v>-137540</v>
      </c>
      <c r="G94" s="726">
        <f t="shared" si="11"/>
        <v>-125794089</v>
      </c>
      <c r="H94" s="724">
        <f t="shared" si="11"/>
        <v>-1731827</v>
      </c>
      <c r="I94" s="710">
        <f t="shared" si="11"/>
        <v>-26888</v>
      </c>
      <c r="J94" s="735">
        <f t="shared" si="11"/>
        <v>-1060090</v>
      </c>
      <c r="K94" s="724">
        <f t="shared" si="11"/>
        <v>-692292</v>
      </c>
      <c r="L94" s="710">
        <f t="shared" si="11"/>
        <v>-802618</v>
      </c>
      <c r="M94" s="726">
        <f t="shared" si="11"/>
        <v>-298448</v>
      </c>
      <c r="N94" s="705">
        <f t="shared" si="9"/>
        <v>-134810458</v>
      </c>
    </row>
    <row r="95" spans="1:14" s="145" customFormat="1">
      <c r="A95" s="704" t="s">
        <v>58</v>
      </c>
      <c r="B95" s="733">
        <f>SUM(B91,'2019'!B94)</f>
        <v>1297424</v>
      </c>
      <c r="C95" s="733">
        <f t="shared" ref="C95:M95" si="12">SUM(C91,C94)</f>
        <v>1984007</v>
      </c>
      <c r="D95" s="732">
        <f t="shared" si="12"/>
        <v>355355</v>
      </c>
      <c r="E95" s="732">
        <f t="shared" si="12"/>
        <v>3991600</v>
      </c>
      <c r="F95" s="732">
        <f t="shared" si="12"/>
        <v>108242</v>
      </c>
      <c r="G95" s="732">
        <f t="shared" si="12"/>
        <v>-275571042</v>
      </c>
      <c r="H95" s="720">
        <f t="shared" si="12"/>
        <v>5572247</v>
      </c>
      <c r="I95" s="733">
        <f t="shared" si="12"/>
        <v>-229213</v>
      </c>
      <c r="J95" s="734">
        <f t="shared" si="12"/>
        <v>-87866</v>
      </c>
      <c r="K95" s="720">
        <f t="shared" si="12"/>
        <v>897192</v>
      </c>
      <c r="L95" s="733">
        <f t="shared" si="12"/>
        <v>798974</v>
      </c>
      <c r="M95" s="732">
        <f t="shared" si="12"/>
        <v>21641</v>
      </c>
      <c r="N95" s="719">
        <f t="shared" si="9"/>
        <v>-260861439</v>
      </c>
    </row>
    <row r="96" spans="1:14">
      <c r="A96" s="711"/>
      <c r="B96" s="710"/>
      <c r="C96" s="707"/>
      <c r="D96" s="706"/>
      <c r="E96" s="706"/>
      <c r="F96" s="706"/>
      <c r="G96" s="706"/>
      <c r="H96" s="727"/>
      <c r="I96" s="707"/>
      <c r="J96" s="715"/>
      <c r="K96" s="706"/>
      <c r="L96" s="707"/>
      <c r="M96" s="706"/>
      <c r="N96" s="705">
        <f t="shared" si="9"/>
        <v>0</v>
      </c>
    </row>
    <row r="97" spans="1:14" s="728" customFormat="1">
      <c r="A97" s="731" t="s">
        <v>57</v>
      </c>
      <c r="B97" s="710">
        <v>-112505</v>
      </c>
      <c r="C97" s="730">
        <v>-298443</v>
      </c>
      <c r="D97" s="716">
        <v>-1372</v>
      </c>
      <c r="E97" s="717">
        <v>-463793</v>
      </c>
      <c r="F97" s="706">
        <v>-12541</v>
      </c>
      <c r="G97" s="712"/>
      <c r="H97" s="716">
        <v>-1281007</v>
      </c>
      <c r="I97" s="730"/>
      <c r="J97" s="729">
        <v>-82385</v>
      </c>
      <c r="K97" s="714">
        <v>-130761</v>
      </c>
      <c r="L97" s="713">
        <v>-26368</v>
      </c>
      <c r="M97" s="712">
        <v>-12281</v>
      </c>
      <c r="N97" s="705">
        <f t="shared" si="9"/>
        <v>-2421456</v>
      </c>
    </row>
    <row r="98" spans="1:14">
      <c r="A98" s="711" t="s">
        <v>56</v>
      </c>
      <c r="B98" s="710">
        <v>72461</v>
      </c>
      <c r="C98" s="718">
        <v>61423</v>
      </c>
      <c r="D98" s="716">
        <v>147640</v>
      </c>
      <c r="E98" s="717">
        <v>1097636</v>
      </c>
      <c r="F98" s="706">
        <v>5045</v>
      </c>
      <c r="G98" s="706">
        <v>16709114</v>
      </c>
      <c r="H98" s="716">
        <v>1313522</v>
      </c>
      <c r="I98" s="713">
        <v>-14929</v>
      </c>
      <c r="J98" s="715">
        <v>18519</v>
      </c>
      <c r="K98" s="714">
        <v>69939</v>
      </c>
      <c r="L98" s="713">
        <v>117383</v>
      </c>
      <c r="M98" s="712">
        <v>259882</v>
      </c>
      <c r="N98" s="705">
        <f t="shared" si="9"/>
        <v>19857635</v>
      </c>
    </row>
    <row r="99" spans="1:14">
      <c r="A99" s="711" t="s">
        <v>55</v>
      </c>
      <c r="B99" s="710">
        <v>-628</v>
      </c>
      <c r="C99" s="718">
        <v>-398463</v>
      </c>
      <c r="D99" s="716">
        <v>-1021797</v>
      </c>
      <c r="E99" s="717">
        <v>-25818</v>
      </c>
      <c r="F99" s="706">
        <v>-6791</v>
      </c>
      <c r="G99" s="706">
        <v>-51258194</v>
      </c>
      <c r="H99" s="716">
        <v>-11189</v>
      </c>
      <c r="I99" s="713">
        <v>-143</v>
      </c>
      <c r="J99" s="715">
        <v>-259106</v>
      </c>
      <c r="K99" s="714">
        <v>-585032</v>
      </c>
      <c r="L99" s="713">
        <v>-751019</v>
      </c>
      <c r="M99" s="712">
        <v>-263821</v>
      </c>
      <c r="N99" s="705">
        <f t="shared" si="9"/>
        <v>-54582001</v>
      </c>
    </row>
    <row r="100" spans="1:14">
      <c r="A100" s="711" t="s">
        <v>623</v>
      </c>
      <c r="B100" s="710"/>
      <c r="C100" s="718"/>
      <c r="D100" s="716"/>
      <c r="E100" s="706">
        <v>15698</v>
      </c>
      <c r="F100" s="706"/>
      <c r="G100" s="706"/>
      <c r="H100" s="727"/>
      <c r="I100" s="707"/>
      <c r="J100" s="715"/>
      <c r="K100" s="714">
        <v>2299</v>
      </c>
      <c r="L100" s="707"/>
      <c r="M100" s="706"/>
      <c r="N100" s="705">
        <f t="shared" si="9"/>
        <v>17997</v>
      </c>
    </row>
    <row r="101" spans="1:14">
      <c r="A101" s="711"/>
      <c r="B101" s="710">
        <f t="shared" ref="B101:M101" si="13">SUM(B97:B100)</f>
        <v>-40672</v>
      </c>
      <c r="C101" s="710">
        <f t="shared" si="13"/>
        <v>-635483</v>
      </c>
      <c r="D101" s="726">
        <f t="shared" si="13"/>
        <v>-875529</v>
      </c>
      <c r="E101" s="726">
        <f t="shared" si="13"/>
        <v>623723</v>
      </c>
      <c r="F101" s="726">
        <f t="shared" si="13"/>
        <v>-14287</v>
      </c>
      <c r="G101" s="726">
        <f t="shared" si="13"/>
        <v>-34549080</v>
      </c>
      <c r="H101" s="726">
        <f t="shared" si="13"/>
        <v>21326</v>
      </c>
      <c r="I101" s="710">
        <f t="shared" si="13"/>
        <v>-15072</v>
      </c>
      <c r="J101" s="725">
        <f t="shared" si="13"/>
        <v>-322972</v>
      </c>
      <c r="K101" s="724">
        <f t="shared" si="13"/>
        <v>-643555</v>
      </c>
      <c r="L101" s="710">
        <f t="shared" si="13"/>
        <v>-660004</v>
      </c>
      <c r="M101" s="724">
        <f t="shared" si="13"/>
        <v>-16220</v>
      </c>
      <c r="N101" s="705">
        <f t="shared" si="9"/>
        <v>-37127825</v>
      </c>
    </row>
    <row r="102" spans="1:14" s="145" customFormat="1">
      <c r="A102" s="704" t="s">
        <v>54</v>
      </c>
      <c r="B102" s="723">
        <f t="shared" ref="B102:M102" si="14">SUM(B95,B101)</f>
        <v>1256752</v>
      </c>
      <c r="C102" s="721">
        <f t="shared" si="14"/>
        <v>1348524</v>
      </c>
      <c r="D102" s="723">
        <f t="shared" si="14"/>
        <v>-520174</v>
      </c>
      <c r="E102" s="723">
        <f t="shared" si="14"/>
        <v>4615323</v>
      </c>
      <c r="F102" s="723">
        <f t="shared" si="14"/>
        <v>93955</v>
      </c>
      <c r="G102" s="723">
        <f t="shared" si="14"/>
        <v>-310120122</v>
      </c>
      <c r="H102" s="723">
        <f t="shared" si="14"/>
        <v>5593573</v>
      </c>
      <c r="I102" s="721">
        <f t="shared" si="14"/>
        <v>-244285</v>
      </c>
      <c r="J102" s="722">
        <f t="shared" si="14"/>
        <v>-410838</v>
      </c>
      <c r="K102" s="720">
        <f t="shared" si="14"/>
        <v>253637</v>
      </c>
      <c r="L102" s="721">
        <f t="shared" si="14"/>
        <v>138970</v>
      </c>
      <c r="M102" s="720">
        <f t="shared" si="14"/>
        <v>5421</v>
      </c>
      <c r="N102" s="719">
        <f t="shared" si="9"/>
        <v>-297989264</v>
      </c>
    </row>
    <row r="103" spans="1:14">
      <c r="A103" s="711"/>
      <c r="B103" s="710"/>
      <c r="C103" s="707"/>
      <c r="D103" s="706"/>
      <c r="E103" s="706"/>
      <c r="F103" s="706"/>
      <c r="G103" s="706"/>
      <c r="H103" s="706"/>
      <c r="I103" s="707"/>
      <c r="J103" s="715"/>
      <c r="K103" s="706"/>
      <c r="L103" s="707"/>
      <c r="M103" s="706"/>
      <c r="N103" s="705">
        <f t="shared" si="9"/>
        <v>0</v>
      </c>
    </row>
    <row r="104" spans="1:14">
      <c r="A104" s="711" t="s">
        <v>53</v>
      </c>
      <c r="B104" s="710">
        <v>-202054</v>
      </c>
      <c r="C104" s="718">
        <v>-370872</v>
      </c>
      <c r="D104" s="716">
        <v>-353123</v>
      </c>
      <c r="E104" s="717">
        <v>-1406664</v>
      </c>
      <c r="F104" s="706">
        <v>-22443</v>
      </c>
      <c r="G104" s="706">
        <v>71120633</v>
      </c>
      <c r="H104" s="716">
        <v>-1742460</v>
      </c>
      <c r="I104" s="707">
        <v>-19</v>
      </c>
      <c r="J104" s="715">
        <v>-93673</v>
      </c>
      <c r="K104" s="714">
        <v>-130761</v>
      </c>
      <c r="L104" s="713">
        <v>-79022</v>
      </c>
      <c r="M104" s="712">
        <v>-34227</v>
      </c>
      <c r="N104" s="705">
        <f t="shared" si="9"/>
        <v>66685315</v>
      </c>
    </row>
    <row r="105" spans="1:14">
      <c r="A105" s="711"/>
      <c r="B105" s="710"/>
      <c r="C105" s="707"/>
      <c r="D105" s="706"/>
      <c r="E105" s="706"/>
      <c r="F105" s="708"/>
      <c r="G105" s="708"/>
      <c r="H105" s="706"/>
      <c r="I105" s="707"/>
      <c r="J105" s="709"/>
      <c r="K105" s="708"/>
      <c r="L105" s="707"/>
      <c r="M105" s="706"/>
      <c r="N105" s="705">
        <f t="shared" si="9"/>
        <v>0</v>
      </c>
    </row>
    <row r="106" spans="1:14" s="145" customFormat="1" ht="15.75" thickBot="1">
      <c r="A106" s="704" t="s">
        <v>52</v>
      </c>
      <c r="B106" s="702">
        <f t="shared" ref="B106:M106" si="15">SUM(B102:B105)</f>
        <v>1054698</v>
      </c>
      <c r="C106" s="702">
        <f t="shared" si="15"/>
        <v>977652</v>
      </c>
      <c r="D106" s="701">
        <f t="shared" si="15"/>
        <v>-873297</v>
      </c>
      <c r="E106" s="701">
        <f t="shared" si="15"/>
        <v>3208659</v>
      </c>
      <c r="F106" s="701">
        <f t="shared" si="15"/>
        <v>71512</v>
      </c>
      <c r="G106" s="701">
        <f t="shared" si="15"/>
        <v>-238999489</v>
      </c>
      <c r="H106" s="701">
        <f t="shared" si="15"/>
        <v>3851113</v>
      </c>
      <c r="I106" s="702">
        <f t="shared" si="15"/>
        <v>-244304</v>
      </c>
      <c r="J106" s="703">
        <f t="shared" si="15"/>
        <v>-504511</v>
      </c>
      <c r="K106" s="701">
        <f t="shared" si="15"/>
        <v>122876</v>
      </c>
      <c r="L106" s="702">
        <f t="shared" si="15"/>
        <v>59948</v>
      </c>
      <c r="M106" s="701">
        <f t="shared" si="15"/>
        <v>-28806</v>
      </c>
      <c r="N106" s="700">
        <f t="shared" si="9"/>
        <v>-231303949</v>
      </c>
    </row>
    <row r="107" spans="1:14" ht="15.75" thickTop="1">
      <c r="H107" s="189"/>
      <c r="N107" s="55"/>
    </row>
    <row r="108" spans="1:14">
      <c r="H108" s="189"/>
    </row>
    <row r="109" spans="1:14">
      <c r="H109" s="169"/>
    </row>
    <row r="110" spans="1:14">
      <c r="H110" s="189"/>
    </row>
    <row r="111" spans="1:14">
      <c r="H111" s="189"/>
    </row>
    <row r="112" spans="1:14">
      <c r="H112" s="699"/>
    </row>
    <row r="113" spans="8:8">
      <c r="H113" s="189"/>
    </row>
    <row r="114" spans="8:8">
      <c r="H114" s="189"/>
    </row>
    <row r="115" spans="8:8">
      <c r="H115" s="189"/>
    </row>
    <row r="116" spans="8:8">
      <c r="H116" s="699"/>
    </row>
  </sheetData>
  <mergeCells count="16">
    <mergeCell ref="L5:L6"/>
    <mergeCell ref="M5:M6"/>
    <mergeCell ref="A1:N4"/>
    <mergeCell ref="A85:N88"/>
    <mergeCell ref="A5:A6"/>
    <mergeCell ref="N5:N6"/>
    <mergeCell ref="B5:B6"/>
    <mergeCell ref="C5:C6"/>
    <mergeCell ref="D5:D6"/>
    <mergeCell ref="E5:E6"/>
    <mergeCell ref="F5:F6"/>
    <mergeCell ref="G5:G6"/>
    <mergeCell ref="H5:H6"/>
    <mergeCell ref="I5:I6"/>
    <mergeCell ref="J5:J6"/>
    <mergeCell ref="K5:K6"/>
  </mergeCells>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notContainsText" priority="1" operator="notContains" id="{C4250D6C-C614-4BBB-96D2-A382B98511FB}">
            <xm:f>ISERROR(SEARCH("-",B14))</xm:f>
            <xm:f>"-"</xm:f>
            <x14:dxf/>
          </x14:cfRule>
          <xm:sqref>B14</xm:sqref>
        </x14:conditionalFormatting>
      </x14:conditionalFormatting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17"/>
  <sheetViews>
    <sheetView zoomScale="96" zoomScaleNormal="96" workbookViewId="0">
      <selection sqref="A1:N4"/>
    </sheetView>
  </sheetViews>
  <sheetFormatPr defaultRowHeight="15"/>
  <cols>
    <col min="1" max="1" width="36.140625" customWidth="1"/>
    <col min="2" max="2" width="17.5703125" customWidth="1"/>
    <col min="3" max="3" width="14.85546875" customWidth="1"/>
    <col min="4" max="4" width="16.140625" customWidth="1"/>
    <col min="5" max="5" width="12.5703125" customWidth="1"/>
    <col min="6" max="6" width="11.140625" customWidth="1"/>
    <col min="7" max="7" width="17.85546875" customWidth="1"/>
    <col min="8" max="8" width="12.42578125" customWidth="1"/>
    <col min="9" max="9" width="11.7109375" customWidth="1"/>
    <col min="10" max="10" width="15.7109375" customWidth="1"/>
    <col min="11" max="11" width="13.7109375" customWidth="1"/>
    <col min="12" max="12" width="16" customWidth="1"/>
    <col min="13" max="13" width="11.28515625" customWidth="1"/>
    <col min="14" max="14" width="15.85546875" customWidth="1"/>
    <col min="15" max="15" width="4.28515625" customWidth="1"/>
  </cols>
  <sheetData>
    <row r="1" spans="1:15" ht="15" customHeight="1">
      <c r="A1" s="1138" t="s">
        <v>663</v>
      </c>
      <c r="B1" s="1139"/>
      <c r="C1" s="1139"/>
      <c r="D1" s="1139"/>
      <c r="E1" s="1139"/>
      <c r="F1" s="1139"/>
      <c r="G1" s="1139"/>
      <c r="H1" s="1139"/>
      <c r="I1" s="1139"/>
      <c r="J1" s="1139"/>
      <c r="K1" s="1139"/>
      <c r="L1" s="1139"/>
      <c r="M1" s="1139"/>
      <c r="N1" s="1139"/>
    </row>
    <row r="2" spans="1:15" ht="15" customHeight="1">
      <c r="A2" s="1138"/>
      <c r="B2" s="1139"/>
      <c r="C2" s="1139"/>
      <c r="D2" s="1139"/>
      <c r="E2" s="1139"/>
      <c r="F2" s="1139"/>
      <c r="G2" s="1139"/>
      <c r="H2" s="1139"/>
      <c r="I2" s="1139"/>
      <c r="J2" s="1139"/>
      <c r="K2" s="1139"/>
      <c r="L2" s="1139"/>
      <c r="M2" s="1139"/>
      <c r="N2" s="1139"/>
    </row>
    <row r="3" spans="1:15" ht="15" customHeight="1">
      <c r="A3" s="1138"/>
      <c r="B3" s="1139"/>
      <c r="C3" s="1139"/>
      <c r="D3" s="1139"/>
      <c r="E3" s="1139"/>
      <c r="F3" s="1139"/>
      <c r="G3" s="1139"/>
      <c r="H3" s="1139"/>
      <c r="I3" s="1139"/>
      <c r="J3" s="1139"/>
      <c r="K3" s="1139"/>
      <c r="L3" s="1139"/>
      <c r="M3" s="1139"/>
      <c r="N3" s="1139"/>
    </row>
    <row r="4" spans="1:15" ht="15" customHeight="1">
      <c r="A4" s="1143"/>
      <c r="B4" s="1144"/>
      <c r="C4" s="1139"/>
      <c r="D4" s="1144"/>
      <c r="E4" s="1144"/>
      <c r="F4" s="1144"/>
      <c r="G4" s="1139"/>
      <c r="H4" s="1144"/>
      <c r="I4" s="1144"/>
      <c r="J4" s="1144"/>
      <c r="K4" s="1144"/>
      <c r="L4" s="1144"/>
      <c r="M4" s="1144"/>
      <c r="N4" s="1144"/>
    </row>
    <row r="5" spans="1:15" ht="15" customHeight="1">
      <c r="A5" s="843"/>
      <c r="B5" s="1150" t="s">
        <v>655</v>
      </c>
      <c r="C5" s="1145" t="s">
        <v>654</v>
      </c>
      <c r="D5" s="1137" t="s">
        <v>653</v>
      </c>
      <c r="E5" s="1135" t="s">
        <v>652</v>
      </c>
      <c r="F5" s="1145" t="s">
        <v>651</v>
      </c>
      <c r="G5" s="1145" t="s">
        <v>650</v>
      </c>
      <c r="H5" s="1133" t="s">
        <v>649</v>
      </c>
      <c r="I5" s="1145" t="s">
        <v>648</v>
      </c>
      <c r="J5" s="1135" t="s">
        <v>647</v>
      </c>
      <c r="K5" s="1131" t="s">
        <v>646</v>
      </c>
      <c r="L5" s="1135" t="s">
        <v>645</v>
      </c>
      <c r="M5" s="1145" t="s">
        <v>644</v>
      </c>
      <c r="N5" s="1141" t="s">
        <v>643</v>
      </c>
    </row>
    <row r="6" spans="1:15" ht="15" customHeight="1">
      <c r="A6" s="842"/>
      <c r="B6" s="1131"/>
      <c r="C6" s="1136"/>
      <c r="D6" s="1137"/>
      <c r="E6" s="1135"/>
      <c r="F6" s="1136"/>
      <c r="G6" s="1136"/>
      <c r="H6" s="1134"/>
      <c r="I6" s="1136"/>
      <c r="J6" s="1135"/>
      <c r="K6" s="1131"/>
      <c r="L6" s="1135"/>
      <c r="M6" s="1136"/>
      <c r="N6" s="1142"/>
    </row>
    <row r="7" spans="1:15" ht="18.75">
      <c r="A7" s="839" t="s">
        <v>104</v>
      </c>
      <c r="B7" s="752"/>
      <c r="C7" s="752"/>
      <c r="D7" s="752"/>
      <c r="E7" s="841"/>
      <c r="F7" s="750"/>
      <c r="G7" s="752"/>
      <c r="H7" s="750"/>
      <c r="I7" s="750"/>
      <c r="J7" s="752"/>
      <c r="K7" s="752"/>
      <c r="L7" s="752"/>
      <c r="M7" s="752"/>
      <c r="N7" s="840"/>
    </row>
    <row r="8" spans="1:15" ht="18.75">
      <c r="A8" s="839"/>
      <c r="B8" s="750"/>
      <c r="C8" s="706"/>
      <c r="D8" s="706"/>
      <c r="E8" s="707"/>
      <c r="F8" s="750"/>
      <c r="G8" s="706"/>
      <c r="H8" s="750"/>
      <c r="I8" s="750"/>
      <c r="J8" s="706"/>
      <c r="K8" s="750"/>
      <c r="L8" s="706"/>
      <c r="M8" s="706"/>
      <c r="N8" s="705"/>
    </row>
    <row r="9" spans="1:15">
      <c r="A9" s="838" t="s">
        <v>103</v>
      </c>
      <c r="B9" s="750"/>
      <c r="C9" s="708"/>
      <c r="D9" s="709"/>
      <c r="E9" s="708"/>
      <c r="F9" s="750"/>
      <c r="G9" s="706"/>
      <c r="H9" s="750"/>
      <c r="I9" s="750"/>
      <c r="J9" s="708"/>
      <c r="K9" s="750"/>
      <c r="L9" s="708"/>
      <c r="M9" s="708"/>
      <c r="N9" s="705"/>
    </row>
    <row r="10" spans="1:15">
      <c r="A10" s="789" t="s">
        <v>35</v>
      </c>
      <c r="B10" s="772"/>
      <c r="C10" s="837">
        <v>1066974</v>
      </c>
      <c r="D10" s="758"/>
      <c r="E10" s="758"/>
      <c r="F10" s="771"/>
      <c r="G10" s="758"/>
      <c r="H10" s="758"/>
      <c r="I10" s="772"/>
      <c r="J10" s="764">
        <v>1340079</v>
      </c>
      <c r="K10" s="758"/>
      <c r="L10" s="758"/>
      <c r="M10" s="758"/>
      <c r="N10" s="744">
        <f t="shared" ref="N10:N40" si="0">SUM(B10:M10)</f>
        <v>2407053</v>
      </c>
    </row>
    <row r="11" spans="1:15">
      <c r="A11" s="789" t="s">
        <v>138</v>
      </c>
      <c r="B11" s="772"/>
      <c r="C11" s="787">
        <v>111756</v>
      </c>
      <c r="D11" s="758"/>
      <c r="E11" s="758"/>
      <c r="F11" s="758"/>
      <c r="G11" s="708">
        <v>95524645</v>
      </c>
      <c r="H11" s="758"/>
      <c r="I11" s="772"/>
      <c r="J11" s="758"/>
      <c r="K11" s="758"/>
      <c r="L11" s="755">
        <v>2473</v>
      </c>
      <c r="M11" s="758"/>
      <c r="N11" s="744">
        <f t="shared" si="0"/>
        <v>95638874</v>
      </c>
    </row>
    <row r="12" spans="1:15">
      <c r="A12" s="789" t="s">
        <v>642</v>
      </c>
      <c r="B12" s="758"/>
      <c r="C12" s="764"/>
      <c r="D12" s="758"/>
      <c r="E12" s="758"/>
      <c r="F12" s="758"/>
      <c r="G12" s="771"/>
      <c r="H12" s="764">
        <v>117080</v>
      </c>
      <c r="I12" s="772"/>
      <c r="J12" s="758"/>
      <c r="K12" s="758"/>
      <c r="L12" s="755"/>
      <c r="M12" s="758"/>
      <c r="N12" s="744">
        <f t="shared" si="0"/>
        <v>117080</v>
      </c>
    </row>
    <row r="13" spans="1:15">
      <c r="A13" s="773" t="s">
        <v>407</v>
      </c>
      <c r="B13" s="758"/>
      <c r="C13" s="787">
        <v>781</v>
      </c>
      <c r="D13" s="758"/>
      <c r="E13" s="758">
        <v>322240</v>
      </c>
      <c r="F13" s="758"/>
      <c r="G13" s="758">
        <v>17459875</v>
      </c>
      <c r="H13" s="764"/>
      <c r="I13" s="787">
        <v>1094361</v>
      </c>
      <c r="J13" s="764">
        <v>224</v>
      </c>
      <c r="K13" s="755">
        <v>13240</v>
      </c>
      <c r="L13" s="755">
        <v>1400</v>
      </c>
      <c r="M13" s="755">
        <v>222906</v>
      </c>
      <c r="N13" s="744">
        <f t="shared" si="0"/>
        <v>19115027</v>
      </c>
    </row>
    <row r="14" spans="1:15">
      <c r="A14" s="773" t="s">
        <v>137</v>
      </c>
      <c r="B14" s="758"/>
      <c r="C14" s="772"/>
      <c r="D14" s="764">
        <v>25063</v>
      </c>
      <c r="E14" s="758">
        <v>36671</v>
      </c>
      <c r="F14" s="758">
        <v>3826</v>
      </c>
      <c r="G14" s="758">
        <v>829000</v>
      </c>
      <c r="H14" s="764">
        <v>213814</v>
      </c>
      <c r="I14" s="772"/>
      <c r="J14" s="758">
        <v>491</v>
      </c>
      <c r="K14" s="755">
        <v>5445</v>
      </c>
      <c r="L14" s="755">
        <v>1957</v>
      </c>
      <c r="M14" s="755">
        <v>8444</v>
      </c>
      <c r="N14" s="744">
        <f t="shared" si="0"/>
        <v>1124711</v>
      </c>
      <c r="O14" s="55"/>
    </row>
    <row r="15" spans="1:15">
      <c r="A15" s="773" t="s">
        <v>135</v>
      </c>
      <c r="B15" s="758"/>
      <c r="C15" s="787">
        <v>36197</v>
      </c>
      <c r="D15" s="764">
        <v>11750</v>
      </c>
      <c r="E15" s="758"/>
      <c r="F15" s="758"/>
      <c r="G15" s="758">
        <v>25301704</v>
      </c>
      <c r="H15" s="758"/>
      <c r="I15" s="772"/>
      <c r="J15" s="758"/>
      <c r="K15" s="758"/>
      <c r="L15" s="758"/>
      <c r="M15" s="758"/>
      <c r="N15" s="744">
        <f t="shared" si="0"/>
        <v>25349651</v>
      </c>
    </row>
    <row r="16" spans="1:15">
      <c r="A16" s="773" t="s">
        <v>641</v>
      </c>
      <c r="B16" s="758"/>
      <c r="C16" s="772"/>
      <c r="D16" s="758"/>
      <c r="E16" s="758"/>
      <c r="F16" s="758"/>
      <c r="G16" s="758"/>
      <c r="H16" s="758"/>
      <c r="I16" s="772"/>
      <c r="J16" s="758"/>
      <c r="K16" s="758"/>
      <c r="L16" s="755">
        <v>88169</v>
      </c>
      <c r="M16" s="758"/>
      <c r="N16" s="744">
        <f t="shared" si="0"/>
        <v>88169</v>
      </c>
    </row>
    <row r="17" spans="1:14">
      <c r="A17" s="773" t="s">
        <v>102</v>
      </c>
      <c r="B17" s="758">
        <v>2159468</v>
      </c>
      <c r="C17" s="772"/>
      <c r="D17" s="764">
        <v>3638786</v>
      </c>
      <c r="E17" s="758">
        <v>10041495</v>
      </c>
      <c r="F17" s="758">
        <v>414291</v>
      </c>
      <c r="G17" s="758">
        <v>228900903</v>
      </c>
      <c r="H17" s="764">
        <v>4518634</v>
      </c>
      <c r="I17" s="787">
        <v>877147</v>
      </c>
      <c r="J17" s="758"/>
      <c r="K17" s="755">
        <v>5043865</v>
      </c>
      <c r="L17" s="755">
        <v>4453947</v>
      </c>
      <c r="M17" s="755">
        <v>4105816</v>
      </c>
      <c r="N17" s="744">
        <f t="shared" si="0"/>
        <v>264154352</v>
      </c>
    </row>
    <row r="18" spans="1:14">
      <c r="A18" s="773" t="s">
        <v>101</v>
      </c>
      <c r="B18" s="836">
        <v>15351</v>
      </c>
      <c r="C18" s="772"/>
      <c r="D18" s="758"/>
      <c r="E18" s="758"/>
      <c r="F18" s="758"/>
      <c r="G18" s="758"/>
      <c r="H18" s="764">
        <v>97062</v>
      </c>
      <c r="I18" s="772"/>
      <c r="J18" s="758"/>
      <c r="K18" s="755">
        <v>43555</v>
      </c>
      <c r="L18" s="758"/>
      <c r="M18" s="758"/>
      <c r="N18" s="744">
        <f t="shared" si="0"/>
        <v>155968</v>
      </c>
    </row>
    <row r="19" spans="1:14">
      <c r="A19" s="773" t="s">
        <v>100</v>
      </c>
      <c r="B19" s="758">
        <v>59586</v>
      </c>
      <c r="C19" s="772"/>
      <c r="D19" s="764">
        <v>3163</v>
      </c>
      <c r="E19" s="758">
        <v>135121</v>
      </c>
      <c r="F19" s="758"/>
      <c r="G19" s="758"/>
      <c r="H19" s="764">
        <v>289015</v>
      </c>
      <c r="I19" s="772"/>
      <c r="J19" s="758"/>
      <c r="K19" s="755">
        <v>2655</v>
      </c>
      <c r="L19" s="755">
        <v>136</v>
      </c>
      <c r="M19" s="755">
        <v>1903</v>
      </c>
      <c r="N19" s="744">
        <f t="shared" si="0"/>
        <v>491579</v>
      </c>
    </row>
    <row r="20" spans="1:14">
      <c r="A20" s="835" t="s">
        <v>385</v>
      </c>
      <c r="B20" s="758"/>
      <c r="C20" s="772"/>
      <c r="D20" s="758"/>
      <c r="E20" s="758"/>
      <c r="F20" s="758"/>
      <c r="G20" s="758"/>
      <c r="H20" s="758"/>
      <c r="I20" s="772"/>
      <c r="J20" s="758"/>
      <c r="K20" s="758"/>
      <c r="L20" s="758"/>
      <c r="M20" s="755">
        <v>559724</v>
      </c>
      <c r="N20" s="744">
        <f t="shared" si="0"/>
        <v>559724</v>
      </c>
    </row>
    <row r="21" spans="1:14">
      <c r="A21" s="773" t="s">
        <v>99</v>
      </c>
      <c r="B21" s="758">
        <v>13438</v>
      </c>
      <c r="C21" s="787">
        <v>4160</v>
      </c>
      <c r="D21" s="764">
        <v>7227</v>
      </c>
      <c r="E21" s="758">
        <v>13025</v>
      </c>
      <c r="F21" s="758">
        <v>4418</v>
      </c>
      <c r="G21" s="758">
        <v>4077790</v>
      </c>
      <c r="H21" s="764">
        <v>4042</v>
      </c>
      <c r="I21" s="772"/>
      <c r="J21" s="764">
        <v>42480</v>
      </c>
      <c r="K21" s="755">
        <v>15851</v>
      </c>
      <c r="L21" s="755">
        <v>23738</v>
      </c>
      <c r="M21" s="755">
        <v>22541</v>
      </c>
      <c r="N21" s="744">
        <f t="shared" si="0"/>
        <v>4228710</v>
      </c>
    </row>
    <row r="22" spans="1:14">
      <c r="A22" s="751"/>
      <c r="B22" s="758">
        <f t="shared" ref="B22:M22" si="1">SUM(B10:B21)</f>
        <v>2247843</v>
      </c>
      <c r="C22" s="758">
        <f t="shared" si="1"/>
        <v>1219868</v>
      </c>
      <c r="D22" s="758">
        <f t="shared" si="1"/>
        <v>3685989</v>
      </c>
      <c r="E22" s="758">
        <f t="shared" si="1"/>
        <v>10548552</v>
      </c>
      <c r="F22" s="758">
        <f t="shared" si="1"/>
        <v>422535</v>
      </c>
      <c r="G22" s="758">
        <f t="shared" si="1"/>
        <v>372093917</v>
      </c>
      <c r="H22" s="758">
        <f t="shared" si="1"/>
        <v>5239647</v>
      </c>
      <c r="I22" s="772">
        <f t="shared" si="1"/>
        <v>1971508</v>
      </c>
      <c r="J22" s="758">
        <f t="shared" si="1"/>
        <v>1383274</v>
      </c>
      <c r="K22" s="758">
        <f t="shared" si="1"/>
        <v>5124611</v>
      </c>
      <c r="L22" s="758">
        <f t="shared" si="1"/>
        <v>4571820</v>
      </c>
      <c r="M22" s="758">
        <f t="shared" si="1"/>
        <v>4921334</v>
      </c>
      <c r="N22" s="744">
        <f t="shared" si="0"/>
        <v>413430898</v>
      </c>
    </row>
    <row r="23" spans="1:14">
      <c r="A23" s="766" t="s">
        <v>98</v>
      </c>
      <c r="B23" s="708"/>
      <c r="C23" s="750"/>
      <c r="D23" s="750"/>
      <c r="E23" s="750"/>
      <c r="F23" s="750"/>
      <c r="G23" s="750"/>
      <c r="H23" s="758"/>
      <c r="I23" s="750"/>
      <c r="J23" s="750"/>
      <c r="K23" s="750"/>
      <c r="L23" s="750"/>
      <c r="M23" s="750"/>
      <c r="N23" s="705">
        <f t="shared" si="0"/>
        <v>0</v>
      </c>
    </row>
    <row r="24" spans="1:14">
      <c r="A24" s="773" t="s">
        <v>97</v>
      </c>
      <c r="B24" s="758">
        <v>120816</v>
      </c>
      <c r="C24" s="772"/>
      <c r="D24" s="758"/>
      <c r="E24" s="758">
        <v>683123</v>
      </c>
      <c r="F24" s="758">
        <v>39345</v>
      </c>
      <c r="G24" s="758">
        <v>123843606</v>
      </c>
      <c r="H24" s="764">
        <v>194479</v>
      </c>
      <c r="I24" s="787">
        <v>52293</v>
      </c>
      <c r="J24" s="764">
        <v>112321</v>
      </c>
      <c r="K24" s="755">
        <v>629508</v>
      </c>
      <c r="L24" s="755">
        <v>22469</v>
      </c>
      <c r="M24" s="755">
        <v>136504</v>
      </c>
      <c r="N24" s="744">
        <f t="shared" si="0"/>
        <v>125834464</v>
      </c>
    </row>
    <row r="25" spans="1:14">
      <c r="A25" s="773" t="s">
        <v>96</v>
      </c>
      <c r="B25" s="758">
        <v>1937205</v>
      </c>
      <c r="C25" s="787">
        <v>2004517</v>
      </c>
      <c r="D25" s="764">
        <v>3837972</v>
      </c>
      <c r="E25" s="758">
        <v>4888616</v>
      </c>
      <c r="F25" s="758">
        <v>413575</v>
      </c>
      <c r="G25" s="758">
        <v>172157921</v>
      </c>
      <c r="H25" s="764">
        <v>11268644</v>
      </c>
      <c r="I25" s="787">
        <v>35320</v>
      </c>
      <c r="J25" s="764">
        <v>1881076</v>
      </c>
      <c r="K25" s="755">
        <v>3318231</v>
      </c>
      <c r="L25" s="755">
        <v>7547063</v>
      </c>
      <c r="M25" s="755">
        <v>902496</v>
      </c>
      <c r="N25" s="744">
        <f t="shared" si="0"/>
        <v>210192636</v>
      </c>
    </row>
    <row r="26" spans="1:14">
      <c r="A26" s="773" t="s">
        <v>95</v>
      </c>
      <c r="B26" s="758">
        <v>492234</v>
      </c>
      <c r="C26" s="772"/>
      <c r="D26" s="764">
        <v>369410</v>
      </c>
      <c r="E26" s="758">
        <v>813980</v>
      </c>
      <c r="F26" s="758">
        <v>108542</v>
      </c>
      <c r="G26" s="758"/>
      <c r="H26" s="792">
        <v>868505</v>
      </c>
      <c r="I26" s="787">
        <v>5620</v>
      </c>
      <c r="J26" s="764">
        <v>3155002</v>
      </c>
      <c r="K26" s="755">
        <v>1157946</v>
      </c>
      <c r="L26" s="755">
        <v>638588</v>
      </c>
      <c r="M26" s="755">
        <v>322111</v>
      </c>
      <c r="N26" s="744">
        <f t="shared" si="0"/>
        <v>7931938</v>
      </c>
    </row>
    <row r="27" spans="1:14" ht="30">
      <c r="A27" s="830" t="s">
        <v>94</v>
      </c>
      <c r="B27" s="758">
        <v>141916</v>
      </c>
      <c r="C27" s="772">
        <v>119711</v>
      </c>
      <c r="D27" s="758">
        <v>67179</v>
      </c>
      <c r="E27" s="758">
        <v>1058290</v>
      </c>
      <c r="F27" s="758">
        <v>25050</v>
      </c>
      <c r="G27" s="758">
        <v>9397164</v>
      </c>
      <c r="H27" s="764">
        <v>8653570</v>
      </c>
      <c r="I27" s="787">
        <v>970225</v>
      </c>
      <c r="J27" s="764">
        <v>70717</v>
      </c>
      <c r="K27" s="758">
        <v>310308</v>
      </c>
      <c r="L27" s="755">
        <v>4420738</v>
      </c>
      <c r="M27" s="755">
        <v>156799</v>
      </c>
      <c r="N27" s="744">
        <f t="shared" si="0"/>
        <v>25391667</v>
      </c>
    </row>
    <row r="28" spans="1:14">
      <c r="A28" s="773" t="s">
        <v>93</v>
      </c>
      <c r="B28" s="758">
        <v>1215</v>
      </c>
      <c r="C28" s="772"/>
      <c r="D28" s="758"/>
      <c r="E28" s="758"/>
      <c r="F28" s="758"/>
      <c r="G28" s="758"/>
      <c r="H28" s="758"/>
      <c r="I28" s="772"/>
      <c r="J28" s="758"/>
      <c r="K28" s="758"/>
      <c r="L28" s="758"/>
      <c r="M28" s="758"/>
      <c r="N28" s="744">
        <f t="shared" si="0"/>
        <v>1215</v>
      </c>
    </row>
    <row r="29" spans="1:14">
      <c r="A29" s="773" t="s">
        <v>92</v>
      </c>
      <c r="B29" s="758">
        <v>494329</v>
      </c>
      <c r="C29" s="772"/>
      <c r="D29" s="758"/>
      <c r="E29" s="758">
        <v>5248268</v>
      </c>
      <c r="F29" s="758">
        <v>333906</v>
      </c>
      <c r="G29" s="758"/>
      <c r="H29" s="764">
        <v>4053057</v>
      </c>
      <c r="I29" s="772"/>
      <c r="J29" s="758"/>
      <c r="K29" s="758"/>
      <c r="L29" s="758"/>
      <c r="M29" s="758"/>
      <c r="N29" s="744">
        <f t="shared" si="0"/>
        <v>10129560</v>
      </c>
    </row>
    <row r="30" spans="1:14">
      <c r="A30" s="773" t="s">
        <v>91</v>
      </c>
      <c r="B30" s="758">
        <v>168275</v>
      </c>
      <c r="C30" s="772"/>
      <c r="D30" s="758"/>
      <c r="E30" s="758"/>
      <c r="F30" s="758">
        <v>1826</v>
      </c>
      <c r="G30" s="758"/>
      <c r="H30" s="758"/>
      <c r="I30" s="772"/>
      <c r="J30" s="758"/>
      <c r="K30" s="758"/>
      <c r="L30" s="755">
        <v>162303</v>
      </c>
      <c r="M30" s="758"/>
      <c r="N30" s="744">
        <f t="shared" si="0"/>
        <v>332404</v>
      </c>
    </row>
    <row r="31" spans="1:14">
      <c r="A31" s="773" t="s">
        <v>90</v>
      </c>
      <c r="B31" s="758">
        <v>458746</v>
      </c>
      <c r="C31" s="772"/>
      <c r="D31" s="758"/>
      <c r="E31" s="758">
        <v>1487667</v>
      </c>
      <c r="F31" s="758">
        <v>103518</v>
      </c>
      <c r="G31" s="758"/>
      <c r="H31" s="758"/>
      <c r="I31" s="787">
        <v>23574</v>
      </c>
      <c r="J31" s="758"/>
      <c r="K31" s="755">
        <v>1147912</v>
      </c>
      <c r="L31" s="758"/>
      <c r="M31" s="755">
        <v>137035</v>
      </c>
      <c r="N31" s="744">
        <f t="shared" si="0"/>
        <v>3358452</v>
      </c>
    </row>
    <row r="32" spans="1:14">
      <c r="A32" s="773" t="s">
        <v>128</v>
      </c>
      <c r="B32" s="758"/>
      <c r="C32" s="787">
        <v>157786</v>
      </c>
      <c r="D32" s="764">
        <v>839063</v>
      </c>
      <c r="E32" s="758"/>
      <c r="F32" s="758"/>
      <c r="G32" s="758">
        <v>220833567</v>
      </c>
      <c r="H32" s="758"/>
      <c r="I32" s="772"/>
      <c r="J32" s="764">
        <v>1076443</v>
      </c>
      <c r="K32" s="758"/>
      <c r="L32" s="755">
        <v>1225567</v>
      </c>
      <c r="M32" s="758"/>
      <c r="N32" s="744">
        <f t="shared" si="0"/>
        <v>224132426</v>
      </c>
    </row>
    <row r="33" spans="1:14">
      <c r="A33" s="773" t="s">
        <v>127</v>
      </c>
      <c r="B33" s="758"/>
      <c r="C33" s="787">
        <v>1450847</v>
      </c>
      <c r="D33" s="764">
        <v>518540</v>
      </c>
      <c r="E33" s="758"/>
      <c r="F33" s="758"/>
      <c r="G33" s="758">
        <v>152002</v>
      </c>
      <c r="H33" s="758"/>
      <c r="I33" s="772"/>
      <c r="J33" s="758"/>
      <c r="K33" s="758"/>
      <c r="L33" s="758"/>
      <c r="M33" s="758"/>
      <c r="N33" s="744">
        <f t="shared" si="0"/>
        <v>2121389</v>
      </c>
    </row>
    <row r="34" spans="1:14">
      <c r="A34" s="773" t="s">
        <v>640</v>
      </c>
      <c r="B34" s="758"/>
      <c r="C34" s="787">
        <v>197</v>
      </c>
      <c r="D34" s="758"/>
      <c r="E34" s="758">
        <v>22392</v>
      </c>
      <c r="F34" s="758"/>
      <c r="G34" s="758"/>
      <c r="H34" s="758"/>
      <c r="I34" s="772"/>
      <c r="J34" s="758"/>
      <c r="K34" s="758"/>
      <c r="L34" s="758"/>
      <c r="M34" s="755">
        <v>14482</v>
      </c>
      <c r="N34" s="744">
        <f t="shared" si="0"/>
        <v>37071</v>
      </c>
    </row>
    <row r="35" spans="1:14">
      <c r="A35" s="773" t="s">
        <v>639</v>
      </c>
      <c r="B35" s="758"/>
      <c r="C35" s="772"/>
      <c r="D35" s="758"/>
      <c r="E35" s="758"/>
      <c r="F35" s="758"/>
      <c r="G35" s="758"/>
      <c r="H35" s="764">
        <v>42205</v>
      </c>
      <c r="I35" s="772"/>
      <c r="J35" s="758"/>
      <c r="K35" s="758"/>
      <c r="L35" s="758"/>
      <c r="M35" s="758"/>
      <c r="N35" s="744">
        <f t="shared" si="0"/>
        <v>42205</v>
      </c>
    </row>
    <row r="36" spans="1:14">
      <c r="A36" s="773" t="s">
        <v>441</v>
      </c>
      <c r="B36" s="758"/>
      <c r="C36" s="772"/>
      <c r="D36" s="758"/>
      <c r="E36" s="758"/>
      <c r="F36" s="758"/>
      <c r="G36" s="758"/>
      <c r="H36" s="758"/>
      <c r="I36" s="772"/>
      <c r="J36" s="764">
        <v>552015</v>
      </c>
      <c r="K36" s="758"/>
      <c r="L36" s="758"/>
      <c r="M36" s="758"/>
      <c r="N36" s="744">
        <f t="shared" si="0"/>
        <v>552015</v>
      </c>
    </row>
    <row r="37" spans="1:14">
      <c r="A37" s="773" t="s">
        <v>133</v>
      </c>
      <c r="B37" s="758"/>
      <c r="C37" s="772"/>
      <c r="D37" s="758"/>
      <c r="E37" s="758"/>
      <c r="F37" s="758"/>
      <c r="G37" s="758">
        <v>28228101</v>
      </c>
      <c r="H37" s="758"/>
      <c r="I37" s="772"/>
      <c r="J37" s="758"/>
      <c r="K37" s="758"/>
      <c r="L37" s="758"/>
      <c r="M37" s="758"/>
      <c r="N37" s="744">
        <f t="shared" si="0"/>
        <v>28228101</v>
      </c>
    </row>
    <row r="38" spans="1:14">
      <c r="A38" s="773" t="s">
        <v>89</v>
      </c>
      <c r="B38" s="758">
        <v>131195</v>
      </c>
      <c r="C38" s="764">
        <v>230518</v>
      </c>
      <c r="D38" s="764">
        <v>138607</v>
      </c>
      <c r="E38" s="758">
        <v>6308616</v>
      </c>
      <c r="F38" s="758">
        <v>60362</v>
      </c>
      <c r="G38" s="758">
        <v>6408170</v>
      </c>
      <c r="H38" s="764">
        <v>1521707</v>
      </c>
      <c r="I38" s="787">
        <v>125606</v>
      </c>
      <c r="J38" s="764">
        <v>140253</v>
      </c>
      <c r="K38" s="755">
        <v>182749</v>
      </c>
      <c r="L38" s="755">
        <v>340906</v>
      </c>
      <c r="M38" s="755">
        <v>311091</v>
      </c>
      <c r="N38" s="744">
        <f t="shared" si="0"/>
        <v>15899780</v>
      </c>
    </row>
    <row r="39" spans="1:14">
      <c r="A39" s="751"/>
      <c r="B39" s="758">
        <f t="shared" ref="B39:M39" si="2">SUM(B24:B38)</f>
        <v>3945931</v>
      </c>
      <c r="C39" s="758">
        <f t="shared" si="2"/>
        <v>3963576</v>
      </c>
      <c r="D39" s="758">
        <f t="shared" si="2"/>
        <v>5770771</v>
      </c>
      <c r="E39" s="758">
        <f t="shared" si="2"/>
        <v>20510952</v>
      </c>
      <c r="F39" s="758">
        <f t="shared" si="2"/>
        <v>1086124</v>
      </c>
      <c r="G39" s="758">
        <f t="shared" si="2"/>
        <v>561020531</v>
      </c>
      <c r="H39" s="758">
        <f t="shared" si="2"/>
        <v>26602167</v>
      </c>
      <c r="I39" s="772">
        <f t="shared" si="2"/>
        <v>1212638</v>
      </c>
      <c r="J39" s="758">
        <f t="shared" si="2"/>
        <v>6987827</v>
      </c>
      <c r="K39" s="758">
        <f t="shared" si="2"/>
        <v>6746654</v>
      </c>
      <c r="L39" s="758">
        <f t="shared" si="2"/>
        <v>14357634</v>
      </c>
      <c r="M39" s="758">
        <f t="shared" si="2"/>
        <v>1980518</v>
      </c>
      <c r="N39" s="744">
        <f t="shared" si="0"/>
        <v>654185323</v>
      </c>
    </row>
    <row r="40" spans="1:14" ht="15.75" thickBot="1">
      <c r="A40" s="826" t="s">
        <v>88</v>
      </c>
      <c r="B40" s="748">
        <f t="shared" ref="B40:M40" si="3">SUM(B22,B39)</f>
        <v>6193774</v>
      </c>
      <c r="C40" s="748">
        <f t="shared" si="3"/>
        <v>5183444</v>
      </c>
      <c r="D40" s="748">
        <f t="shared" si="3"/>
        <v>9456760</v>
      </c>
      <c r="E40" s="748">
        <f t="shared" si="3"/>
        <v>31059504</v>
      </c>
      <c r="F40" s="748">
        <f t="shared" si="3"/>
        <v>1508659</v>
      </c>
      <c r="G40" s="748">
        <f t="shared" si="3"/>
        <v>933114448</v>
      </c>
      <c r="H40" s="748">
        <f t="shared" si="3"/>
        <v>31841814</v>
      </c>
      <c r="I40" s="799">
        <f t="shared" si="3"/>
        <v>3184146</v>
      </c>
      <c r="J40" s="748">
        <f t="shared" si="3"/>
        <v>8371101</v>
      </c>
      <c r="K40" s="748">
        <f t="shared" si="3"/>
        <v>11871265</v>
      </c>
      <c r="L40" s="748">
        <f t="shared" si="3"/>
        <v>18929454</v>
      </c>
      <c r="M40" s="748">
        <f t="shared" si="3"/>
        <v>6901852</v>
      </c>
      <c r="N40" s="834">
        <f t="shared" si="0"/>
        <v>1067616221</v>
      </c>
    </row>
    <row r="41" spans="1:14" ht="15.75" thickTop="1">
      <c r="A41" s="751"/>
      <c r="B41" s="708"/>
      <c r="C41" s="708"/>
      <c r="D41" s="708"/>
      <c r="E41" s="708"/>
      <c r="F41" s="708"/>
      <c r="G41" s="708"/>
      <c r="H41" s="708"/>
      <c r="I41" s="803"/>
      <c r="J41" s="708"/>
      <c r="K41" s="708"/>
      <c r="L41" s="708"/>
      <c r="M41" s="708"/>
      <c r="N41" s="801"/>
    </row>
    <row r="42" spans="1:14" ht="18.75">
      <c r="A42" s="782" t="s">
        <v>87</v>
      </c>
      <c r="B42" s="758"/>
      <c r="C42" s="758"/>
      <c r="D42" s="758"/>
      <c r="E42" s="758"/>
      <c r="F42" s="758"/>
      <c r="G42" s="758"/>
      <c r="H42" s="758"/>
      <c r="I42" s="772"/>
      <c r="J42" s="833"/>
      <c r="K42" s="758"/>
      <c r="L42" s="758"/>
      <c r="M42" s="758"/>
      <c r="N42" s="744"/>
    </row>
    <row r="43" spans="1:14">
      <c r="A43" s="751"/>
      <c r="B43" s="758"/>
      <c r="C43" s="758"/>
      <c r="D43" s="758"/>
      <c r="E43" s="758"/>
      <c r="F43" s="758"/>
      <c r="G43" s="758"/>
      <c r="H43" s="758"/>
      <c r="I43" s="772"/>
      <c r="J43" s="758"/>
      <c r="K43" s="758"/>
      <c r="L43" s="758"/>
      <c r="M43" s="758"/>
      <c r="N43" s="744"/>
    </row>
    <row r="44" spans="1:14">
      <c r="A44" s="766" t="s">
        <v>86</v>
      </c>
      <c r="B44" s="758"/>
      <c r="C44" s="758"/>
      <c r="D44" s="758"/>
      <c r="E44" s="758"/>
      <c r="F44" s="758"/>
      <c r="G44" s="758"/>
      <c r="H44" s="758"/>
      <c r="I44" s="772"/>
      <c r="J44" s="758"/>
      <c r="K44" s="758"/>
      <c r="L44" s="758"/>
      <c r="M44" s="758"/>
      <c r="N44" s="744"/>
    </row>
    <row r="45" spans="1:14">
      <c r="A45" s="773" t="s">
        <v>638</v>
      </c>
      <c r="B45" s="758"/>
      <c r="C45" s="787">
        <v>289821</v>
      </c>
      <c r="D45" s="764">
        <v>124006</v>
      </c>
      <c r="E45" s="758">
        <v>1240879</v>
      </c>
      <c r="F45" s="758">
        <v>133343</v>
      </c>
      <c r="G45" s="758">
        <v>114725290</v>
      </c>
      <c r="H45" s="758"/>
      <c r="I45" s="772"/>
      <c r="J45" s="758"/>
      <c r="K45" s="758"/>
      <c r="L45" s="755">
        <v>426088</v>
      </c>
      <c r="M45" s="755">
        <v>570025</v>
      </c>
      <c r="N45" s="744">
        <f t="shared" ref="N45:N86" si="4">SUM(B45:M45)</f>
        <v>117509452</v>
      </c>
    </row>
    <row r="46" spans="1:14" ht="15.75" thickBot="1">
      <c r="A46" s="832" t="s">
        <v>637</v>
      </c>
      <c r="B46" s="758"/>
      <c r="C46" s="772"/>
      <c r="D46" s="758"/>
      <c r="E46" s="758"/>
      <c r="F46" s="758"/>
      <c r="G46" s="758"/>
      <c r="H46" s="758"/>
      <c r="I46" s="772"/>
      <c r="J46" s="758"/>
      <c r="K46" s="758"/>
      <c r="L46" s="758"/>
      <c r="M46" s="755">
        <v>1102721</v>
      </c>
      <c r="N46" s="744">
        <f t="shared" si="4"/>
        <v>1102721</v>
      </c>
    </row>
    <row r="47" spans="1:14" ht="15.75" thickTop="1">
      <c r="A47" s="831" t="s">
        <v>85</v>
      </c>
      <c r="B47" s="758"/>
      <c r="C47" s="772"/>
      <c r="D47" s="758"/>
      <c r="E47" s="758"/>
      <c r="F47" s="758"/>
      <c r="G47" s="758"/>
      <c r="H47" s="764"/>
      <c r="I47" s="772"/>
      <c r="J47" s="758"/>
      <c r="K47" s="758"/>
      <c r="L47" s="758"/>
      <c r="M47" s="758"/>
      <c r="N47" s="744">
        <f t="shared" si="4"/>
        <v>0</v>
      </c>
    </row>
    <row r="48" spans="1:14">
      <c r="A48" s="830" t="s">
        <v>83</v>
      </c>
      <c r="B48" s="758">
        <v>144000</v>
      </c>
      <c r="C48" s="772"/>
      <c r="D48" s="758"/>
      <c r="E48" s="758"/>
      <c r="F48" s="758"/>
      <c r="G48" s="758"/>
      <c r="H48" s="764">
        <v>1428000</v>
      </c>
      <c r="I48" s="787">
        <v>1387353</v>
      </c>
      <c r="J48" s="764">
        <v>77686</v>
      </c>
      <c r="K48" s="755">
        <v>1219334</v>
      </c>
      <c r="L48" s="758"/>
      <c r="M48" s="758"/>
      <c r="N48" s="744">
        <f t="shared" si="4"/>
        <v>4256373</v>
      </c>
    </row>
    <row r="49" spans="1:14">
      <c r="A49" s="773" t="s">
        <v>159</v>
      </c>
      <c r="B49" s="758"/>
      <c r="C49" s="772"/>
      <c r="D49" s="764">
        <v>1975241</v>
      </c>
      <c r="E49" s="758"/>
      <c r="F49" s="758"/>
      <c r="G49" s="758"/>
      <c r="H49" s="764"/>
      <c r="I49" s="772"/>
      <c r="J49" s="764">
        <v>1095836</v>
      </c>
      <c r="K49" s="758"/>
      <c r="L49" s="755">
        <v>3751466</v>
      </c>
      <c r="M49" s="755">
        <v>2223294</v>
      </c>
      <c r="N49" s="744">
        <f t="shared" si="4"/>
        <v>9045837</v>
      </c>
    </row>
    <row r="50" spans="1:14">
      <c r="A50" s="773" t="s">
        <v>156</v>
      </c>
      <c r="B50" s="758"/>
      <c r="C50" s="772"/>
      <c r="D50" s="764">
        <v>-681159</v>
      </c>
      <c r="E50" s="758"/>
      <c r="F50" s="758"/>
      <c r="G50" s="758"/>
      <c r="H50" s="764"/>
      <c r="I50" s="787">
        <v>-4032506</v>
      </c>
      <c r="J50" s="764">
        <v>-725920</v>
      </c>
      <c r="K50" s="758"/>
      <c r="L50" s="758"/>
      <c r="M50" s="758"/>
      <c r="N50" s="744">
        <f t="shared" si="4"/>
        <v>-5439585</v>
      </c>
    </row>
    <row r="51" spans="1:14">
      <c r="A51" s="773" t="s">
        <v>636</v>
      </c>
      <c r="B51" s="758"/>
      <c r="C51" s="787">
        <v>949301</v>
      </c>
      <c r="D51" s="758"/>
      <c r="E51" s="758"/>
      <c r="F51" s="758"/>
      <c r="G51" s="758"/>
      <c r="H51" s="764">
        <v>823254</v>
      </c>
      <c r="I51" s="772"/>
      <c r="J51" s="764">
        <v>3329991</v>
      </c>
      <c r="K51" s="755">
        <v>734957</v>
      </c>
      <c r="L51" s="755">
        <v>897105</v>
      </c>
      <c r="M51" s="755">
        <v>1982600</v>
      </c>
      <c r="N51" s="744">
        <f t="shared" si="4"/>
        <v>8717208</v>
      </c>
    </row>
    <row r="52" spans="1:14">
      <c r="A52" s="773" t="s">
        <v>635</v>
      </c>
      <c r="B52" s="758"/>
      <c r="C52" s="772"/>
      <c r="D52" s="758"/>
      <c r="E52" s="758"/>
      <c r="F52" s="758"/>
      <c r="G52" s="758"/>
      <c r="H52" s="764"/>
      <c r="I52" s="772"/>
      <c r="J52" s="758"/>
      <c r="K52" s="758"/>
      <c r="L52" s="758"/>
      <c r="M52" s="758"/>
      <c r="N52" s="744">
        <f t="shared" si="4"/>
        <v>0</v>
      </c>
    </row>
    <row r="53" spans="1:14">
      <c r="A53" s="773" t="s">
        <v>634</v>
      </c>
      <c r="B53" s="758"/>
      <c r="C53" s="772"/>
      <c r="D53" s="764"/>
      <c r="E53" s="758"/>
      <c r="F53" s="758"/>
      <c r="G53" s="758"/>
      <c r="H53" s="758"/>
      <c r="I53" s="772"/>
      <c r="J53" s="764"/>
      <c r="K53" s="758"/>
      <c r="L53" s="758"/>
      <c r="M53" s="758"/>
      <c r="N53" s="744">
        <f t="shared" si="4"/>
        <v>0</v>
      </c>
    </row>
    <row r="54" spans="1:14">
      <c r="A54" s="773" t="s">
        <v>82</v>
      </c>
      <c r="B54" s="758">
        <v>4970140</v>
      </c>
      <c r="C54" s="787">
        <v>1049000</v>
      </c>
      <c r="D54" s="764">
        <v>291000</v>
      </c>
      <c r="E54" s="758">
        <v>15339529</v>
      </c>
      <c r="F54" s="758">
        <v>1161311</v>
      </c>
      <c r="G54" s="758">
        <v>-20332740</v>
      </c>
      <c r="H54" s="764">
        <v>14306000</v>
      </c>
      <c r="I54" s="772"/>
      <c r="J54" s="764">
        <v>259</v>
      </c>
      <c r="K54" s="755">
        <v>1000000</v>
      </c>
      <c r="L54" s="758"/>
      <c r="M54" s="758"/>
      <c r="N54" s="744">
        <f t="shared" si="4"/>
        <v>17784499</v>
      </c>
    </row>
    <row r="55" spans="1:14">
      <c r="A55" s="773" t="s">
        <v>436</v>
      </c>
      <c r="B55" s="758"/>
      <c r="C55" s="772"/>
      <c r="D55" s="764"/>
      <c r="E55" s="758"/>
      <c r="F55" s="758"/>
      <c r="G55" s="758"/>
      <c r="H55" s="758"/>
      <c r="I55" s="772"/>
      <c r="J55" s="764">
        <v>25823</v>
      </c>
      <c r="K55" s="758"/>
      <c r="L55" s="758"/>
      <c r="M55" s="758"/>
      <c r="N55" s="744">
        <f t="shared" si="4"/>
        <v>25823</v>
      </c>
    </row>
    <row r="56" spans="1:14">
      <c r="A56" s="751"/>
      <c r="B56" s="758">
        <f t="shared" ref="B56:M56" si="5">SUM(B45:B55)</f>
        <v>5114140</v>
      </c>
      <c r="C56" s="758">
        <f t="shared" si="5"/>
        <v>2288122</v>
      </c>
      <c r="D56" s="758">
        <f t="shared" si="5"/>
        <v>1709088</v>
      </c>
      <c r="E56" s="758">
        <f t="shared" si="5"/>
        <v>16580408</v>
      </c>
      <c r="F56" s="758">
        <f t="shared" si="5"/>
        <v>1294654</v>
      </c>
      <c r="G56" s="758">
        <f t="shared" si="5"/>
        <v>94392550</v>
      </c>
      <c r="H56" s="758">
        <f t="shared" si="5"/>
        <v>16557254</v>
      </c>
      <c r="I56" s="772">
        <f t="shared" si="5"/>
        <v>-2645153</v>
      </c>
      <c r="J56" s="758">
        <f t="shared" si="5"/>
        <v>3803675</v>
      </c>
      <c r="K56" s="758">
        <f t="shared" si="5"/>
        <v>2954291</v>
      </c>
      <c r="L56" s="758">
        <f t="shared" si="5"/>
        <v>5074659</v>
      </c>
      <c r="M56" s="758">
        <f t="shared" si="5"/>
        <v>5878640</v>
      </c>
      <c r="N56" s="744">
        <f t="shared" si="4"/>
        <v>153002328</v>
      </c>
    </row>
    <row r="57" spans="1:14">
      <c r="A57" s="766" t="s">
        <v>81</v>
      </c>
      <c r="B57" s="758"/>
      <c r="C57" s="758"/>
      <c r="D57" s="758"/>
      <c r="E57" s="758"/>
      <c r="F57" s="758"/>
      <c r="G57" s="758"/>
      <c r="H57" s="764"/>
      <c r="I57" s="772"/>
      <c r="J57" s="758"/>
      <c r="K57" s="758"/>
      <c r="L57" s="758"/>
      <c r="M57" s="758"/>
      <c r="N57" s="744">
        <f t="shared" si="4"/>
        <v>0</v>
      </c>
    </row>
    <row r="58" spans="1:14">
      <c r="A58" s="773" t="s">
        <v>80</v>
      </c>
      <c r="B58" s="758">
        <v>62123</v>
      </c>
      <c r="C58" s="772"/>
      <c r="D58" s="764">
        <v>135209</v>
      </c>
      <c r="E58" s="758">
        <v>604200</v>
      </c>
      <c r="F58" s="758">
        <v>33292</v>
      </c>
      <c r="G58" s="758"/>
      <c r="H58" s="764">
        <v>270510</v>
      </c>
      <c r="I58" s="772"/>
      <c r="J58" s="758"/>
      <c r="K58" s="755">
        <v>54090</v>
      </c>
      <c r="L58" s="758"/>
      <c r="M58" s="755">
        <v>322399</v>
      </c>
      <c r="N58" s="744">
        <f t="shared" si="4"/>
        <v>1481823</v>
      </c>
    </row>
    <row r="59" spans="1:14">
      <c r="A59" s="773" t="s">
        <v>632</v>
      </c>
      <c r="B59" s="758"/>
      <c r="C59" s="787"/>
      <c r="D59" s="758"/>
      <c r="E59" s="758"/>
      <c r="F59" s="758">
        <v>30849</v>
      </c>
      <c r="G59" s="758">
        <v>17888910</v>
      </c>
      <c r="H59" s="764"/>
      <c r="I59" s="772"/>
      <c r="J59" s="764">
        <v>221894</v>
      </c>
      <c r="K59" s="755">
        <v>1096280</v>
      </c>
      <c r="L59" s="758"/>
      <c r="M59" s="755">
        <v>49345</v>
      </c>
      <c r="N59" s="744">
        <f t="shared" si="4"/>
        <v>19287278</v>
      </c>
    </row>
    <row r="60" spans="1:14">
      <c r="A60" s="773" t="s">
        <v>123</v>
      </c>
      <c r="B60" s="758"/>
      <c r="C60" s="787">
        <v>46083</v>
      </c>
      <c r="D60" s="758"/>
      <c r="E60" s="758">
        <v>342594</v>
      </c>
      <c r="F60" s="758"/>
      <c r="G60" s="758"/>
      <c r="H60" s="764"/>
      <c r="I60" s="772"/>
      <c r="J60" s="758"/>
      <c r="K60" s="755">
        <v>318917</v>
      </c>
      <c r="L60" s="755">
        <v>15802</v>
      </c>
      <c r="M60" s="758"/>
      <c r="N60" s="744">
        <f t="shared" si="4"/>
        <v>723396</v>
      </c>
    </row>
    <row r="61" spans="1:14">
      <c r="A61" s="773" t="s">
        <v>631</v>
      </c>
      <c r="B61" s="758"/>
      <c r="C61" s="787"/>
      <c r="D61" s="758"/>
      <c r="E61" s="758"/>
      <c r="F61" s="758">
        <v>982</v>
      </c>
      <c r="G61" s="758">
        <v>5231810</v>
      </c>
      <c r="H61" s="758"/>
      <c r="I61" s="787">
        <v>12700</v>
      </c>
      <c r="J61" s="758"/>
      <c r="K61" s="755">
        <v>9861</v>
      </c>
      <c r="L61" s="758"/>
      <c r="M61" s="755">
        <v>22611</v>
      </c>
      <c r="N61" s="744">
        <f t="shared" si="4"/>
        <v>5277964</v>
      </c>
    </row>
    <row r="62" spans="1:14">
      <c r="A62" s="773" t="s">
        <v>122</v>
      </c>
      <c r="B62" s="758"/>
      <c r="C62" s="772"/>
      <c r="D62" s="764">
        <v>168020</v>
      </c>
      <c r="E62" s="758"/>
      <c r="F62" s="758"/>
      <c r="G62" s="758">
        <v>89958811</v>
      </c>
      <c r="H62" s="764">
        <v>187484</v>
      </c>
      <c r="I62" s="772"/>
      <c r="J62" s="758"/>
      <c r="K62" s="758"/>
      <c r="L62" s="758"/>
      <c r="M62" s="758"/>
      <c r="N62" s="744">
        <f t="shared" si="4"/>
        <v>90314315</v>
      </c>
    </row>
    <row r="63" spans="1:14">
      <c r="A63" s="773" t="s">
        <v>471</v>
      </c>
      <c r="B63" s="758">
        <v>8712</v>
      </c>
      <c r="C63" s="772"/>
      <c r="D63" s="758"/>
      <c r="E63" s="758"/>
      <c r="F63" s="758">
        <v>6330</v>
      </c>
      <c r="G63" s="758"/>
      <c r="H63" s="764">
        <v>16438</v>
      </c>
      <c r="I63" s="787">
        <v>4231</v>
      </c>
      <c r="J63" s="758"/>
      <c r="K63" s="758"/>
      <c r="L63" s="755">
        <v>21425</v>
      </c>
      <c r="M63" s="758"/>
      <c r="N63" s="744">
        <f t="shared" si="4"/>
        <v>57136</v>
      </c>
    </row>
    <row r="64" spans="1:14">
      <c r="A64" s="773" t="s">
        <v>79</v>
      </c>
      <c r="B64" s="758"/>
      <c r="C64" s="772"/>
      <c r="D64" s="758"/>
      <c r="E64" s="758">
        <v>209148</v>
      </c>
      <c r="F64" s="758"/>
      <c r="G64" s="758">
        <v>1327863</v>
      </c>
      <c r="H64" s="758"/>
      <c r="I64" s="772"/>
      <c r="J64" s="758"/>
      <c r="K64" s="755">
        <v>39493</v>
      </c>
      <c r="L64" s="755">
        <v>66237</v>
      </c>
      <c r="M64" s="758"/>
      <c r="N64" s="744">
        <f t="shared" si="4"/>
        <v>1642741</v>
      </c>
    </row>
    <row r="65" spans="1:14">
      <c r="A65" s="773" t="s">
        <v>662</v>
      </c>
      <c r="B65" s="758"/>
      <c r="C65" s="787"/>
      <c r="D65" s="758"/>
      <c r="E65" s="758"/>
      <c r="F65" s="758"/>
      <c r="G65" s="758"/>
      <c r="H65" s="758"/>
      <c r="I65" s="787"/>
      <c r="J65" s="758"/>
      <c r="K65" s="758"/>
      <c r="L65" s="758"/>
      <c r="M65" s="755">
        <v>72259</v>
      </c>
      <c r="N65" s="744">
        <f t="shared" si="4"/>
        <v>72259</v>
      </c>
    </row>
    <row r="66" spans="1:14">
      <c r="A66" s="773" t="s">
        <v>661</v>
      </c>
      <c r="B66" s="758"/>
      <c r="C66" s="772"/>
      <c r="D66" s="758"/>
      <c r="E66" s="758"/>
      <c r="F66" s="758">
        <v>1923</v>
      </c>
      <c r="G66" s="758"/>
      <c r="H66" s="758"/>
      <c r="I66" s="772"/>
      <c r="J66" s="758"/>
      <c r="K66" s="758"/>
      <c r="L66" s="758"/>
      <c r="M66" s="755">
        <v>2072</v>
      </c>
      <c r="N66" s="744">
        <f t="shared" si="4"/>
        <v>3995</v>
      </c>
    </row>
    <row r="67" spans="1:14">
      <c r="A67" s="751"/>
      <c r="B67" s="758">
        <f t="shared" ref="B67:M67" si="6">SUM(B58:B66)</f>
        <v>70835</v>
      </c>
      <c r="C67" s="758">
        <f t="shared" si="6"/>
        <v>46083</v>
      </c>
      <c r="D67" s="758">
        <f t="shared" si="6"/>
        <v>303229</v>
      </c>
      <c r="E67" s="758">
        <f t="shared" si="6"/>
        <v>1155942</v>
      </c>
      <c r="F67" s="758">
        <f t="shared" si="6"/>
        <v>73376</v>
      </c>
      <c r="G67" s="758">
        <f t="shared" si="6"/>
        <v>114407394</v>
      </c>
      <c r="H67" s="758">
        <f t="shared" si="6"/>
        <v>474432</v>
      </c>
      <c r="I67" s="772">
        <f t="shared" si="6"/>
        <v>16931</v>
      </c>
      <c r="J67" s="758">
        <f t="shared" si="6"/>
        <v>221894</v>
      </c>
      <c r="K67" s="758">
        <f t="shared" si="6"/>
        <v>1518641</v>
      </c>
      <c r="L67" s="758">
        <f t="shared" si="6"/>
        <v>103464</v>
      </c>
      <c r="M67" s="758">
        <f t="shared" si="6"/>
        <v>468686</v>
      </c>
      <c r="N67" s="744">
        <f t="shared" si="4"/>
        <v>118860907</v>
      </c>
    </row>
    <row r="68" spans="1:14">
      <c r="A68" s="766" t="s">
        <v>78</v>
      </c>
      <c r="B68" s="758"/>
      <c r="C68" s="758"/>
      <c r="D68" s="758"/>
      <c r="E68" s="758"/>
      <c r="F68" s="758"/>
      <c r="G68" s="758"/>
      <c r="H68" s="758"/>
      <c r="I68" s="772"/>
      <c r="J68" s="758"/>
      <c r="K68" s="758"/>
      <c r="L68" s="758"/>
      <c r="M68" s="758"/>
      <c r="N68" s="744">
        <f t="shared" si="4"/>
        <v>0</v>
      </c>
    </row>
    <row r="69" spans="1:14">
      <c r="A69" s="773" t="s">
        <v>77</v>
      </c>
      <c r="B69" s="758">
        <v>970232</v>
      </c>
      <c r="C69" s="787">
        <v>1064923</v>
      </c>
      <c r="D69" s="764">
        <v>3315900</v>
      </c>
      <c r="E69" s="758">
        <v>13191935</v>
      </c>
      <c r="F69" s="758">
        <v>116995</v>
      </c>
      <c r="G69" s="758">
        <v>220513786</v>
      </c>
      <c r="H69" s="758">
        <v>12333799</v>
      </c>
      <c r="I69" s="787">
        <v>355648</v>
      </c>
      <c r="J69" s="764">
        <v>1784889</v>
      </c>
      <c r="K69" s="755">
        <v>1794516</v>
      </c>
      <c r="L69" s="755">
        <v>6872811</v>
      </c>
      <c r="M69" s="755">
        <v>433591</v>
      </c>
      <c r="N69" s="744">
        <f t="shared" si="4"/>
        <v>262749025</v>
      </c>
    </row>
    <row r="70" spans="1:14">
      <c r="A70" s="773" t="s">
        <v>660</v>
      </c>
      <c r="B70" s="758"/>
      <c r="C70" s="772"/>
      <c r="D70" s="758"/>
      <c r="E70" s="758"/>
      <c r="F70" s="758">
        <v>5302</v>
      </c>
      <c r="G70" s="758"/>
      <c r="H70" s="758">
        <v>2332246</v>
      </c>
      <c r="I70" s="772"/>
      <c r="J70" s="758"/>
      <c r="K70" s="758"/>
      <c r="L70" s="758"/>
      <c r="M70" s="758"/>
      <c r="N70" s="744">
        <f t="shared" si="4"/>
        <v>2337548</v>
      </c>
    </row>
    <row r="71" spans="1:14">
      <c r="A71" s="773" t="s">
        <v>468</v>
      </c>
      <c r="B71" s="758"/>
      <c r="C71" s="772"/>
      <c r="D71" s="758"/>
      <c r="E71" s="758"/>
      <c r="F71" s="758">
        <v>8711</v>
      </c>
      <c r="G71" s="758">
        <v>5661925</v>
      </c>
      <c r="H71" s="758"/>
      <c r="I71" s="787">
        <v>1096930</v>
      </c>
      <c r="J71" s="758"/>
      <c r="K71" s="755">
        <v>316262</v>
      </c>
      <c r="L71" s="755">
        <v>29410</v>
      </c>
      <c r="M71" s="829">
        <v>18409</v>
      </c>
      <c r="N71" s="744">
        <f t="shared" si="4"/>
        <v>7131647</v>
      </c>
    </row>
    <row r="72" spans="1:14">
      <c r="A72" s="773" t="s">
        <v>659</v>
      </c>
      <c r="B72" s="758"/>
      <c r="C72" s="772"/>
      <c r="D72" s="758"/>
      <c r="E72" s="758"/>
      <c r="F72" s="758">
        <v>1438</v>
      </c>
      <c r="G72" s="758"/>
      <c r="H72" s="758">
        <v>20498</v>
      </c>
      <c r="I72" s="772"/>
      <c r="J72" s="758"/>
      <c r="K72" s="758"/>
      <c r="L72" s="758"/>
      <c r="M72" s="829">
        <v>3811</v>
      </c>
      <c r="N72" s="744">
        <f t="shared" si="4"/>
        <v>25747</v>
      </c>
    </row>
    <row r="73" spans="1:14">
      <c r="A73" s="773" t="s">
        <v>629</v>
      </c>
      <c r="B73" s="758"/>
      <c r="C73" s="772"/>
      <c r="D73" s="758"/>
      <c r="E73" s="758"/>
      <c r="F73" s="758">
        <v>1457</v>
      </c>
      <c r="G73" s="758">
        <v>806454</v>
      </c>
      <c r="H73" s="758"/>
      <c r="I73" s="772"/>
      <c r="J73" s="758"/>
      <c r="K73" s="758"/>
      <c r="L73" s="758"/>
      <c r="M73" s="758"/>
      <c r="N73" s="744">
        <f t="shared" si="4"/>
        <v>807911</v>
      </c>
    </row>
    <row r="74" spans="1:14">
      <c r="A74" s="773" t="s">
        <v>76</v>
      </c>
      <c r="B74" s="758">
        <v>6325</v>
      </c>
      <c r="C74" s="772"/>
      <c r="D74" s="758"/>
      <c r="E74" s="758">
        <v>30234</v>
      </c>
      <c r="F74" s="758"/>
      <c r="G74" s="758"/>
      <c r="H74" s="758"/>
      <c r="I74" s="772"/>
      <c r="J74" s="758"/>
      <c r="K74" s="755">
        <v>26924</v>
      </c>
      <c r="L74" s="758"/>
      <c r="M74" s="828">
        <v>25221</v>
      </c>
      <c r="N74" s="744">
        <f t="shared" si="4"/>
        <v>88704</v>
      </c>
    </row>
    <row r="75" spans="1:14">
      <c r="A75" s="773" t="s">
        <v>628</v>
      </c>
      <c r="B75" s="758"/>
      <c r="C75" s="772"/>
      <c r="D75" s="758"/>
      <c r="E75" s="758"/>
      <c r="F75" s="758"/>
      <c r="G75" s="758"/>
      <c r="H75" s="758">
        <v>75547</v>
      </c>
      <c r="I75" s="772"/>
      <c r="J75" s="764">
        <v>98936</v>
      </c>
      <c r="K75" s="755">
        <v>171450</v>
      </c>
      <c r="L75" s="755">
        <v>229782</v>
      </c>
      <c r="M75" s="755">
        <v>12170</v>
      </c>
      <c r="N75" s="744">
        <f t="shared" si="4"/>
        <v>587885</v>
      </c>
    </row>
    <row r="76" spans="1:14">
      <c r="A76" s="773" t="s">
        <v>658</v>
      </c>
      <c r="B76" s="758"/>
      <c r="C76" s="787">
        <v>123304</v>
      </c>
      <c r="D76" s="758"/>
      <c r="E76" s="758"/>
      <c r="F76" s="758"/>
      <c r="G76" s="758"/>
      <c r="H76" s="758"/>
      <c r="I76" s="787">
        <v>262063</v>
      </c>
      <c r="J76" s="764">
        <v>110550</v>
      </c>
      <c r="K76" s="758"/>
      <c r="L76" s="758"/>
      <c r="M76" s="758"/>
      <c r="N76" s="744">
        <f t="shared" si="4"/>
        <v>495917</v>
      </c>
    </row>
    <row r="77" spans="1:14">
      <c r="A77" s="773" t="s">
        <v>75</v>
      </c>
      <c r="B77" s="758"/>
      <c r="C77" s="772"/>
      <c r="D77" s="758"/>
      <c r="E77" s="758"/>
      <c r="F77" s="758"/>
      <c r="G77" s="758"/>
      <c r="H77" s="758"/>
      <c r="I77" s="772"/>
      <c r="J77" s="758"/>
      <c r="K77" s="758"/>
      <c r="L77" s="758"/>
      <c r="M77" s="758"/>
      <c r="N77" s="744">
        <f t="shared" si="4"/>
        <v>0</v>
      </c>
    </row>
    <row r="78" spans="1:14">
      <c r="A78" s="773" t="s">
        <v>74</v>
      </c>
      <c r="B78" s="758">
        <v>11971</v>
      </c>
      <c r="C78" s="772"/>
      <c r="D78" s="758"/>
      <c r="E78" s="758"/>
      <c r="F78" s="758"/>
      <c r="G78" s="758"/>
      <c r="H78" s="758"/>
      <c r="I78" s="772"/>
      <c r="J78" s="758"/>
      <c r="K78" s="755">
        <v>2902</v>
      </c>
      <c r="L78" s="755">
        <v>78959</v>
      </c>
      <c r="M78" s="758"/>
      <c r="N78" s="744">
        <f t="shared" si="4"/>
        <v>93832</v>
      </c>
    </row>
    <row r="79" spans="1:14">
      <c r="A79" s="773" t="s">
        <v>73</v>
      </c>
      <c r="B79" s="758">
        <v>20271</v>
      </c>
      <c r="C79" s="787">
        <v>72376</v>
      </c>
      <c r="D79" s="764">
        <v>13305</v>
      </c>
      <c r="E79" s="758">
        <v>100985</v>
      </c>
      <c r="F79" s="758">
        <v>5913</v>
      </c>
      <c r="G79" s="758">
        <v>3487166</v>
      </c>
      <c r="H79" s="758">
        <v>48038</v>
      </c>
      <c r="I79" s="787">
        <v>1814</v>
      </c>
      <c r="J79" s="764">
        <v>5873</v>
      </c>
      <c r="K79" s="755">
        <v>16885</v>
      </c>
      <c r="L79" s="755">
        <v>21973</v>
      </c>
      <c r="M79" s="755">
        <v>10603</v>
      </c>
      <c r="N79" s="744">
        <f t="shared" si="4"/>
        <v>3805202</v>
      </c>
    </row>
    <row r="80" spans="1:14">
      <c r="A80" s="773" t="s">
        <v>149</v>
      </c>
      <c r="B80" s="758"/>
      <c r="C80" s="772"/>
      <c r="D80" s="758"/>
      <c r="E80" s="758"/>
      <c r="F80" s="758">
        <v>813</v>
      </c>
      <c r="G80" s="758"/>
      <c r="H80" s="758"/>
      <c r="I80" s="772"/>
      <c r="J80" s="758"/>
      <c r="K80" s="755">
        <v>48700</v>
      </c>
      <c r="L80" s="758"/>
      <c r="M80" s="758"/>
      <c r="N80" s="744">
        <f t="shared" si="4"/>
        <v>49513</v>
      </c>
    </row>
    <row r="81" spans="1:14" ht="15.75" customHeight="1">
      <c r="A81" s="760" t="s">
        <v>627</v>
      </c>
      <c r="B81" s="759"/>
      <c r="C81" s="762"/>
      <c r="D81" s="756"/>
      <c r="E81" s="759"/>
      <c r="F81" s="759"/>
      <c r="G81" s="759"/>
      <c r="H81" s="758"/>
      <c r="I81" s="763"/>
      <c r="J81" s="759"/>
      <c r="K81" s="755">
        <v>1070447</v>
      </c>
      <c r="L81" s="759"/>
      <c r="M81" s="759"/>
      <c r="N81" s="744">
        <f t="shared" si="4"/>
        <v>1070447</v>
      </c>
    </row>
    <row r="82" spans="1:14">
      <c r="A82" s="773" t="s">
        <v>626</v>
      </c>
      <c r="B82" s="758"/>
      <c r="C82" s="772"/>
      <c r="D82" s="764">
        <v>4115238</v>
      </c>
      <c r="E82" s="758"/>
      <c r="F82" s="758"/>
      <c r="G82" s="758"/>
      <c r="H82" s="758"/>
      <c r="I82" s="772"/>
      <c r="J82" s="764">
        <v>2345284</v>
      </c>
      <c r="K82" s="758"/>
      <c r="L82" s="755">
        <v>6518396</v>
      </c>
      <c r="M82" s="755">
        <v>50721</v>
      </c>
      <c r="N82" s="744">
        <f t="shared" si="4"/>
        <v>13029639</v>
      </c>
    </row>
    <row r="83" spans="1:14">
      <c r="A83" s="773" t="s">
        <v>72</v>
      </c>
      <c r="B83" s="758"/>
      <c r="C83" s="764">
        <v>1588636</v>
      </c>
      <c r="D83" s="758"/>
      <c r="E83" s="758"/>
      <c r="F83" s="758"/>
      <c r="G83" s="758">
        <v>493845173</v>
      </c>
      <c r="H83" s="758"/>
      <c r="I83" s="787">
        <v>4095913</v>
      </c>
      <c r="J83" s="758"/>
      <c r="K83" s="755">
        <v>3950247</v>
      </c>
      <c r="L83" s="758"/>
      <c r="M83" s="758"/>
      <c r="N83" s="744">
        <f t="shared" si="4"/>
        <v>503479969</v>
      </c>
    </row>
    <row r="84" spans="1:14">
      <c r="A84" s="751"/>
      <c r="B84" s="758">
        <f t="shared" ref="B84:M84" si="7">SUM(B69:B83)</f>
        <v>1008799</v>
      </c>
      <c r="C84" s="758">
        <f t="shared" si="7"/>
        <v>2849239</v>
      </c>
      <c r="D84" s="758">
        <f t="shared" si="7"/>
        <v>7444443</v>
      </c>
      <c r="E84" s="758">
        <f t="shared" si="7"/>
        <v>13323154</v>
      </c>
      <c r="F84" s="758">
        <f t="shared" si="7"/>
        <v>140629</v>
      </c>
      <c r="G84" s="758">
        <f t="shared" si="7"/>
        <v>724314504</v>
      </c>
      <c r="H84" s="758">
        <f t="shared" si="7"/>
        <v>14810128</v>
      </c>
      <c r="I84" s="772">
        <f t="shared" si="7"/>
        <v>5812368</v>
      </c>
      <c r="J84" s="758">
        <f t="shared" si="7"/>
        <v>4345532</v>
      </c>
      <c r="K84" s="758">
        <f t="shared" si="7"/>
        <v>7398333</v>
      </c>
      <c r="L84" s="758">
        <f t="shared" si="7"/>
        <v>13751331</v>
      </c>
      <c r="M84" s="758">
        <f t="shared" si="7"/>
        <v>554526</v>
      </c>
      <c r="N84" s="744">
        <f t="shared" si="4"/>
        <v>795752986</v>
      </c>
    </row>
    <row r="85" spans="1:14">
      <c r="A85" s="751"/>
      <c r="B85" s="771"/>
      <c r="C85" s="827"/>
      <c r="D85" s="827"/>
      <c r="E85" s="750"/>
      <c r="F85" s="750"/>
      <c r="G85" s="750"/>
      <c r="H85" s="758"/>
      <c r="I85" s="750"/>
      <c r="J85" s="750"/>
      <c r="K85" s="750"/>
      <c r="L85" s="750"/>
      <c r="M85" s="750"/>
      <c r="N85" s="744">
        <f t="shared" si="4"/>
        <v>0</v>
      </c>
    </row>
    <row r="86" spans="1:14" ht="15.75" thickBot="1">
      <c r="A86" s="826" t="s">
        <v>70</v>
      </c>
      <c r="B86" s="748">
        <f t="shared" ref="B86:M86" si="8">SUM(B56,B67,B84)</f>
        <v>6193774</v>
      </c>
      <c r="C86" s="800">
        <f t="shared" si="8"/>
        <v>5183444</v>
      </c>
      <c r="D86" s="748">
        <f t="shared" si="8"/>
        <v>9456760</v>
      </c>
      <c r="E86" s="748">
        <f t="shared" si="8"/>
        <v>31059504</v>
      </c>
      <c r="F86" s="800">
        <f t="shared" si="8"/>
        <v>1508659</v>
      </c>
      <c r="G86" s="748">
        <f t="shared" si="8"/>
        <v>933114448</v>
      </c>
      <c r="H86" s="748">
        <f t="shared" si="8"/>
        <v>31841814</v>
      </c>
      <c r="I86" s="800">
        <f t="shared" si="8"/>
        <v>3184146</v>
      </c>
      <c r="J86" s="798">
        <f t="shared" si="8"/>
        <v>8371101</v>
      </c>
      <c r="K86" s="798">
        <f t="shared" si="8"/>
        <v>11871265</v>
      </c>
      <c r="L86" s="798">
        <f t="shared" si="8"/>
        <v>18929454</v>
      </c>
      <c r="M86" s="748">
        <f t="shared" si="8"/>
        <v>6901852</v>
      </c>
      <c r="N86" s="744">
        <f t="shared" si="4"/>
        <v>1067616221</v>
      </c>
    </row>
    <row r="87" spans="1:14" ht="15.75" thickTop="1">
      <c r="H87" s="189"/>
    </row>
    <row r="88" spans="1:14">
      <c r="H88" s="189"/>
    </row>
    <row r="89" spans="1:14">
      <c r="H89" s="189"/>
    </row>
    <row r="90" spans="1:14" ht="15" customHeight="1">
      <c r="A90" s="1146" t="s">
        <v>657</v>
      </c>
      <c r="B90" s="1147"/>
      <c r="C90" s="1147"/>
      <c r="D90" s="1147"/>
      <c r="E90" s="1147"/>
      <c r="F90" s="1147"/>
      <c r="G90" s="1147"/>
      <c r="H90" s="1139"/>
      <c r="I90" s="1147"/>
      <c r="J90" s="1147"/>
      <c r="K90" s="1147"/>
      <c r="L90" s="1147"/>
      <c r="M90" s="1147"/>
      <c r="N90" s="1148"/>
    </row>
    <row r="91" spans="1:14" ht="15" customHeight="1">
      <c r="A91" s="1138"/>
      <c r="B91" s="1139"/>
      <c r="C91" s="1139"/>
      <c r="D91" s="1139"/>
      <c r="E91" s="1139"/>
      <c r="F91" s="1139"/>
      <c r="G91" s="1139"/>
      <c r="H91" s="1139"/>
      <c r="I91" s="1139"/>
      <c r="J91" s="1139"/>
      <c r="K91" s="1139"/>
      <c r="L91" s="1139"/>
      <c r="M91" s="1139"/>
      <c r="N91" s="1149"/>
    </row>
    <row r="92" spans="1:14" ht="15" customHeight="1">
      <c r="A92" s="1138"/>
      <c r="B92" s="1139"/>
      <c r="C92" s="1139"/>
      <c r="D92" s="1139"/>
      <c r="E92" s="1139"/>
      <c r="F92" s="1139"/>
      <c r="G92" s="1139"/>
      <c r="H92" s="1139"/>
      <c r="I92" s="1139"/>
      <c r="J92" s="1139"/>
      <c r="K92" s="1139"/>
      <c r="L92" s="1139"/>
      <c r="M92" s="1139"/>
      <c r="N92" s="1149"/>
    </row>
    <row r="93" spans="1:14" ht="15" customHeight="1">
      <c r="A93" s="1138"/>
      <c r="B93" s="1139"/>
      <c r="C93" s="1139"/>
      <c r="D93" s="1139"/>
      <c r="E93" s="1139"/>
      <c r="F93" s="1139"/>
      <c r="G93" s="1139"/>
      <c r="H93" s="1139"/>
      <c r="I93" s="1139"/>
      <c r="J93" s="1139"/>
      <c r="K93" s="1139"/>
      <c r="L93" s="1139"/>
      <c r="M93" s="1139"/>
      <c r="N93" s="1149"/>
    </row>
    <row r="94" spans="1:14">
      <c r="A94" s="751" t="s">
        <v>63</v>
      </c>
      <c r="B94" s="725">
        <v>5244651</v>
      </c>
      <c r="C94" s="808">
        <v>11935172</v>
      </c>
      <c r="D94" s="808">
        <v>13191060</v>
      </c>
      <c r="E94" s="825">
        <v>84775972</v>
      </c>
      <c r="F94" s="752">
        <v>912820</v>
      </c>
      <c r="G94" s="750">
        <v>1332568120</v>
      </c>
      <c r="H94" s="824">
        <v>55046264</v>
      </c>
      <c r="I94" s="806">
        <v>250</v>
      </c>
      <c r="J94" s="823">
        <v>8722283</v>
      </c>
      <c r="K94" s="713">
        <v>8793341</v>
      </c>
      <c r="L94" s="822">
        <v>11788254</v>
      </c>
      <c r="M94" s="806">
        <v>1663080</v>
      </c>
      <c r="N94" s="809">
        <f t="shared" ref="N94:N112" si="9">SUM(B94:M94)</f>
        <v>1534641267</v>
      </c>
    </row>
    <row r="95" spans="1:14">
      <c r="A95" s="711" t="s">
        <v>62</v>
      </c>
      <c r="B95" s="821">
        <v>-4993185</v>
      </c>
      <c r="C95" s="819">
        <v>-9164670</v>
      </c>
      <c r="D95" s="820">
        <v>-13361471</v>
      </c>
      <c r="E95" s="709">
        <v>-78660040</v>
      </c>
      <c r="F95" s="708">
        <v>-795406</v>
      </c>
      <c r="G95" s="802">
        <v>-1420700485</v>
      </c>
      <c r="H95" s="716">
        <v>-50955042</v>
      </c>
      <c r="I95" s="817">
        <v>-102440</v>
      </c>
      <c r="J95" s="819">
        <v>-7995164</v>
      </c>
      <c r="K95" s="737">
        <v>-7744581</v>
      </c>
      <c r="L95" s="818">
        <v>-11095490</v>
      </c>
      <c r="M95" s="817">
        <v>-1658058</v>
      </c>
      <c r="N95" s="801">
        <f t="shared" si="9"/>
        <v>-1607226032</v>
      </c>
    </row>
    <row r="96" spans="1:14">
      <c r="A96" s="704" t="s">
        <v>61</v>
      </c>
      <c r="B96" s="727">
        <f t="shared" ref="B96:M96" si="10">SUM(B94:B95)</f>
        <v>251466</v>
      </c>
      <c r="C96" s="727">
        <f t="shared" si="10"/>
        <v>2770502</v>
      </c>
      <c r="D96" s="810">
        <f t="shared" si="10"/>
        <v>-170411</v>
      </c>
      <c r="E96" s="813">
        <f t="shared" si="10"/>
        <v>6115932</v>
      </c>
      <c r="F96" s="727">
        <f t="shared" si="10"/>
        <v>117414</v>
      </c>
      <c r="G96" s="810">
        <f t="shared" si="10"/>
        <v>-88132365</v>
      </c>
      <c r="H96" s="812">
        <f t="shared" si="10"/>
        <v>4091222</v>
      </c>
      <c r="I96" s="810">
        <f t="shared" si="10"/>
        <v>-102190</v>
      </c>
      <c r="J96" s="727">
        <f t="shared" si="10"/>
        <v>727119</v>
      </c>
      <c r="K96" s="811">
        <f t="shared" si="10"/>
        <v>1048760</v>
      </c>
      <c r="L96" s="811">
        <f t="shared" si="10"/>
        <v>692764</v>
      </c>
      <c r="M96" s="810">
        <f t="shared" si="10"/>
        <v>5022</v>
      </c>
      <c r="N96" s="809">
        <f t="shared" si="9"/>
        <v>-72584765</v>
      </c>
    </row>
    <row r="97" spans="1:14">
      <c r="A97" s="711" t="s">
        <v>624</v>
      </c>
      <c r="B97" s="726">
        <v>-75446</v>
      </c>
      <c r="C97" s="716">
        <v>-221904</v>
      </c>
      <c r="D97" s="808">
        <v>-351114</v>
      </c>
      <c r="E97" s="715">
        <v>-2001683</v>
      </c>
      <c r="F97" s="706">
        <v>-35424</v>
      </c>
      <c r="G97" s="750">
        <v>-38176292</v>
      </c>
      <c r="H97" s="716">
        <v>-667901</v>
      </c>
      <c r="I97" s="806"/>
      <c r="J97" s="716">
        <v>-757940</v>
      </c>
      <c r="K97" s="755">
        <v>-415593</v>
      </c>
      <c r="L97" s="713">
        <v>-493750</v>
      </c>
      <c r="M97" s="806">
        <v>-72756</v>
      </c>
      <c r="N97" s="805">
        <f t="shared" si="9"/>
        <v>-43269803</v>
      </c>
    </row>
    <row r="98" spans="1:14">
      <c r="A98" s="711" t="s">
        <v>59</v>
      </c>
      <c r="B98" s="726">
        <v>-247122</v>
      </c>
      <c r="C98" s="716">
        <v>-322675</v>
      </c>
      <c r="D98" s="808">
        <v>-355666</v>
      </c>
      <c r="E98" s="715">
        <v>-632161</v>
      </c>
      <c r="F98" s="706">
        <v>-82148</v>
      </c>
      <c r="G98" s="750">
        <v>-65346781</v>
      </c>
      <c r="H98" s="716">
        <v>-738757</v>
      </c>
      <c r="I98" s="806">
        <v>-20170</v>
      </c>
      <c r="J98" s="716">
        <v>-118419</v>
      </c>
      <c r="K98" s="713">
        <v>-275675</v>
      </c>
      <c r="L98" s="713">
        <v>-272309</v>
      </c>
      <c r="M98" s="806">
        <v>-232861</v>
      </c>
      <c r="N98" s="805">
        <f t="shared" si="9"/>
        <v>-68644744</v>
      </c>
    </row>
    <row r="99" spans="1:14">
      <c r="A99" s="711"/>
      <c r="B99" s="706">
        <f t="shared" ref="B99:M99" si="11">SUM(B97:B98)</f>
        <v>-322568</v>
      </c>
      <c r="C99" s="706">
        <f t="shared" si="11"/>
        <v>-544579</v>
      </c>
      <c r="D99" s="750">
        <f t="shared" si="11"/>
        <v>-706780</v>
      </c>
      <c r="E99" s="715">
        <f t="shared" si="11"/>
        <v>-2633844</v>
      </c>
      <c r="F99" s="706">
        <f t="shared" si="11"/>
        <v>-117572</v>
      </c>
      <c r="G99" s="750">
        <f t="shared" si="11"/>
        <v>-103523073</v>
      </c>
      <c r="H99" s="706">
        <f t="shared" si="11"/>
        <v>-1406658</v>
      </c>
      <c r="I99" s="750">
        <f t="shared" si="11"/>
        <v>-20170</v>
      </c>
      <c r="J99" s="706">
        <f t="shared" si="11"/>
        <v>-876359</v>
      </c>
      <c r="K99" s="708">
        <f t="shared" si="11"/>
        <v>-691268</v>
      </c>
      <c r="L99" s="707">
        <f t="shared" si="11"/>
        <v>-766059</v>
      </c>
      <c r="M99" s="750">
        <f t="shared" si="11"/>
        <v>-305617</v>
      </c>
      <c r="N99" s="801">
        <f t="shared" si="9"/>
        <v>-111914547</v>
      </c>
    </row>
    <row r="100" spans="1:14">
      <c r="A100" s="704" t="s">
        <v>58</v>
      </c>
      <c r="B100" s="812">
        <f t="shared" ref="B100:M100" si="12">SUM(B96,B99)</f>
        <v>-71102</v>
      </c>
      <c r="C100" s="812">
        <f t="shared" si="12"/>
        <v>2225923</v>
      </c>
      <c r="D100" s="814">
        <f t="shared" si="12"/>
        <v>-877191</v>
      </c>
      <c r="E100" s="816">
        <f t="shared" si="12"/>
        <v>3482088</v>
      </c>
      <c r="F100" s="812">
        <f t="shared" si="12"/>
        <v>-158</v>
      </c>
      <c r="G100" s="814">
        <f t="shared" si="12"/>
        <v>-191655438</v>
      </c>
      <c r="H100" s="812">
        <f t="shared" si="12"/>
        <v>2684564</v>
      </c>
      <c r="I100" s="814">
        <f t="shared" si="12"/>
        <v>-122360</v>
      </c>
      <c r="J100" s="812">
        <f t="shared" si="12"/>
        <v>-149240</v>
      </c>
      <c r="K100" s="811">
        <f t="shared" si="12"/>
        <v>357492</v>
      </c>
      <c r="L100" s="815">
        <f t="shared" si="12"/>
        <v>-73295</v>
      </c>
      <c r="M100" s="814">
        <f t="shared" si="12"/>
        <v>-300595</v>
      </c>
      <c r="N100" s="809">
        <f t="shared" si="9"/>
        <v>-184499312</v>
      </c>
    </row>
    <row r="101" spans="1:14">
      <c r="A101" s="711"/>
      <c r="B101" s="706"/>
      <c r="C101" s="706"/>
      <c r="D101" s="750"/>
      <c r="E101" s="715"/>
      <c r="F101" s="706"/>
      <c r="G101" s="750"/>
      <c r="H101" s="716"/>
      <c r="I101" s="750"/>
      <c r="J101" s="706"/>
      <c r="K101" s="707"/>
      <c r="L101" s="707"/>
      <c r="M101" s="750"/>
      <c r="N101" s="805">
        <f t="shared" si="9"/>
        <v>0</v>
      </c>
    </row>
    <row r="102" spans="1:14">
      <c r="A102" s="731" t="s">
        <v>57</v>
      </c>
      <c r="B102" s="726">
        <v>-7544</v>
      </c>
      <c r="C102" s="716">
        <v>-211025</v>
      </c>
      <c r="D102" s="808">
        <v>-14917</v>
      </c>
      <c r="E102" s="715">
        <v>-388968</v>
      </c>
      <c r="F102" s="706">
        <v>-1784</v>
      </c>
      <c r="G102" s="750"/>
      <c r="H102" s="716">
        <v>-1048538</v>
      </c>
      <c r="I102" s="750"/>
      <c r="J102" s="716">
        <v>-52011</v>
      </c>
      <c r="K102" s="713">
        <v>-20605</v>
      </c>
      <c r="L102" s="713">
        <v>-22852</v>
      </c>
      <c r="M102" s="750"/>
      <c r="N102" s="805">
        <f t="shared" si="9"/>
        <v>-1768244</v>
      </c>
    </row>
    <row r="103" spans="1:14">
      <c r="A103" s="711" t="s">
        <v>56</v>
      </c>
      <c r="B103" s="726">
        <v>56886</v>
      </c>
      <c r="C103" s="716">
        <v>58798</v>
      </c>
      <c r="D103" s="808">
        <v>82889</v>
      </c>
      <c r="E103" s="715">
        <v>1370948</v>
      </c>
      <c r="F103" s="706">
        <v>27990</v>
      </c>
      <c r="G103" s="750">
        <v>10368052</v>
      </c>
      <c r="H103" s="807">
        <v>638618</v>
      </c>
      <c r="I103" s="806">
        <v>-158690</v>
      </c>
      <c r="J103" s="706">
        <v>166560</v>
      </c>
      <c r="K103" s="713">
        <v>68106</v>
      </c>
      <c r="L103" s="713">
        <v>54656</v>
      </c>
      <c r="M103" s="806">
        <v>148757</v>
      </c>
      <c r="N103" s="805">
        <f t="shared" si="9"/>
        <v>12883570</v>
      </c>
    </row>
    <row r="104" spans="1:14">
      <c r="A104" s="711" t="s">
        <v>456</v>
      </c>
      <c r="B104" s="726"/>
      <c r="C104" s="716"/>
      <c r="D104" s="808"/>
      <c r="E104" s="715"/>
      <c r="F104" s="706"/>
      <c r="G104" s="750"/>
      <c r="H104" s="727"/>
      <c r="I104" s="806">
        <v>-11465</v>
      </c>
      <c r="J104" s="706"/>
      <c r="K104" s="707"/>
      <c r="L104" s="707"/>
      <c r="M104" s="750"/>
      <c r="N104" s="805">
        <f t="shared" si="9"/>
        <v>-11465</v>
      </c>
    </row>
    <row r="105" spans="1:14">
      <c r="A105" s="711" t="s">
        <v>55</v>
      </c>
      <c r="B105" s="726">
        <v>-3209</v>
      </c>
      <c r="C105" s="716">
        <v>-145789</v>
      </c>
      <c r="D105" s="808">
        <v>-1034779</v>
      </c>
      <c r="E105" s="715">
        <v>-56718</v>
      </c>
      <c r="F105" s="706">
        <v>-2353</v>
      </c>
      <c r="G105" s="750">
        <v>-78330091</v>
      </c>
      <c r="H105" s="716">
        <v>-727444</v>
      </c>
      <c r="I105" s="806">
        <v>-3</v>
      </c>
      <c r="J105" s="716">
        <v>-403128</v>
      </c>
      <c r="K105" s="713">
        <v>-848806</v>
      </c>
      <c r="L105" s="713">
        <v>-970785</v>
      </c>
      <c r="M105" s="806">
        <v>-64094</v>
      </c>
      <c r="N105" s="805">
        <f t="shared" si="9"/>
        <v>-82587199</v>
      </c>
    </row>
    <row r="106" spans="1:14">
      <c r="A106" s="711" t="s">
        <v>623</v>
      </c>
      <c r="B106" s="706"/>
      <c r="C106" s="706"/>
      <c r="D106" s="750"/>
      <c r="E106" s="715">
        <v>4443</v>
      </c>
      <c r="F106" s="706"/>
      <c r="G106" s="750"/>
      <c r="H106" s="716"/>
      <c r="I106" s="750"/>
      <c r="J106" s="706"/>
      <c r="K106" s="713">
        <v>-2851</v>
      </c>
      <c r="L106" s="707"/>
      <c r="M106" s="750"/>
      <c r="N106" s="805">
        <f t="shared" si="9"/>
        <v>1592</v>
      </c>
    </row>
    <row r="107" spans="1:14">
      <c r="A107" s="711"/>
      <c r="B107" s="708">
        <f t="shared" ref="B107:M107" si="13">SUM(B102:B106)</f>
        <v>46133</v>
      </c>
      <c r="C107" s="708">
        <f t="shared" si="13"/>
        <v>-298016</v>
      </c>
      <c r="D107" s="708">
        <f t="shared" si="13"/>
        <v>-966807</v>
      </c>
      <c r="E107" s="708">
        <f t="shared" si="13"/>
        <v>929705</v>
      </c>
      <c r="F107" s="708">
        <f t="shared" si="13"/>
        <v>23853</v>
      </c>
      <c r="G107" s="708">
        <f t="shared" si="13"/>
        <v>-67962039</v>
      </c>
      <c r="H107" s="708">
        <f t="shared" si="13"/>
        <v>-1137364</v>
      </c>
      <c r="I107" s="803">
        <f t="shared" si="13"/>
        <v>-170158</v>
      </c>
      <c r="J107" s="708">
        <f t="shared" si="13"/>
        <v>-288579</v>
      </c>
      <c r="K107" s="707">
        <f t="shared" si="13"/>
        <v>-804156</v>
      </c>
      <c r="L107" s="803">
        <f t="shared" si="13"/>
        <v>-938981</v>
      </c>
      <c r="M107" s="708">
        <f t="shared" si="13"/>
        <v>84663</v>
      </c>
      <c r="N107" s="805">
        <f t="shared" si="9"/>
        <v>-71481746</v>
      </c>
    </row>
    <row r="108" spans="1:14">
      <c r="A108" s="704" t="s">
        <v>54</v>
      </c>
      <c r="B108" s="727">
        <f t="shared" ref="B108:M108" si="14">SUM(B100,B107)</f>
        <v>-24969</v>
      </c>
      <c r="C108" s="727">
        <f t="shared" si="14"/>
        <v>1927907</v>
      </c>
      <c r="D108" s="810">
        <f t="shared" si="14"/>
        <v>-1843998</v>
      </c>
      <c r="E108" s="813">
        <f t="shared" si="14"/>
        <v>4411793</v>
      </c>
      <c r="F108" s="727">
        <f t="shared" si="14"/>
        <v>23695</v>
      </c>
      <c r="G108" s="810">
        <f t="shared" si="14"/>
        <v>-259617477</v>
      </c>
      <c r="H108" s="727">
        <f t="shared" si="14"/>
        <v>1547200</v>
      </c>
      <c r="I108" s="810">
        <f t="shared" si="14"/>
        <v>-292518</v>
      </c>
      <c r="J108" s="727">
        <f t="shared" si="14"/>
        <v>-437819</v>
      </c>
      <c r="K108" s="812">
        <f t="shared" si="14"/>
        <v>-446664</v>
      </c>
      <c r="L108" s="811">
        <f t="shared" si="14"/>
        <v>-1012276</v>
      </c>
      <c r="M108" s="810">
        <f t="shared" si="14"/>
        <v>-215932</v>
      </c>
      <c r="N108" s="809">
        <f t="shared" si="9"/>
        <v>-255981058</v>
      </c>
    </row>
    <row r="109" spans="1:14">
      <c r="A109" s="711"/>
      <c r="B109" s="706"/>
      <c r="C109" s="706"/>
      <c r="D109" s="750"/>
      <c r="E109" s="715"/>
      <c r="F109" s="706"/>
      <c r="G109" s="750"/>
      <c r="H109" s="716"/>
      <c r="I109" s="750"/>
      <c r="J109" s="706"/>
      <c r="K109" s="707"/>
      <c r="L109" s="707"/>
      <c r="M109" s="750"/>
      <c r="N109" s="805">
        <f t="shared" si="9"/>
        <v>0</v>
      </c>
    </row>
    <row r="110" spans="1:14">
      <c r="A110" s="711" t="s">
        <v>53</v>
      </c>
      <c r="B110" s="726">
        <v>-83469</v>
      </c>
      <c r="C110" s="716">
        <v>-578250</v>
      </c>
      <c r="D110" s="808">
        <v>-210978</v>
      </c>
      <c r="E110" s="715">
        <v>-1333393</v>
      </c>
      <c r="F110" s="706">
        <v>-4775</v>
      </c>
      <c r="G110" s="750">
        <v>-12070847</v>
      </c>
      <c r="H110" s="807">
        <v>-865448</v>
      </c>
      <c r="I110" s="806">
        <v>-4</v>
      </c>
      <c r="J110" s="716">
        <v>-123033</v>
      </c>
      <c r="K110" s="713">
        <v>114573</v>
      </c>
      <c r="L110" s="713">
        <v>-270607</v>
      </c>
      <c r="M110" s="806">
        <v>9309</v>
      </c>
      <c r="N110" s="805">
        <f t="shared" si="9"/>
        <v>-15416922</v>
      </c>
    </row>
    <row r="111" spans="1:14" ht="15.75" thickBot="1">
      <c r="A111" s="804"/>
      <c r="B111" s="708"/>
      <c r="C111" s="708"/>
      <c r="D111" s="802"/>
      <c r="E111" s="709"/>
      <c r="F111" s="708"/>
      <c r="G111" s="802"/>
      <c r="H111" s="708"/>
      <c r="I111" s="802"/>
      <c r="J111" s="708"/>
      <c r="K111" s="708"/>
      <c r="L111" s="803"/>
      <c r="M111" s="802"/>
      <c r="N111" s="801">
        <f t="shared" si="9"/>
        <v>0</v>
      </c>
    </row>
    <row r="112" spans="1:14" ht="16.5" thickTop="1" thickBot="1">
      <c r="A112" s="704" t="s">
        <v>52</v>
      </c>
      <c r="B112" s="748">
        <f t="shared" ref="B112:M112" si="15">SUM(B108,B110)</f>
        <v>-108438</v>
      </c>
      <c r="C112" s="748">
        <f t="shared" si="15"/>
        <v>1349657</v>
      </c>
      <c r="D112" s="800">
        <f t="shared" si="15"/>
        <v>-2054976</v>
      </c>
      <c r="E112" s="798">
        <f t="shared" si="15"/>
        <v>3078400</v>
      </c>
      <c r="F112" s="748">
        <f t="shared" si="15"/>
        <v>18920</v>
      </c>
      <c r="G112" s="800">
        <f t="shared" si="15"/>
        <v>-271688324</v>
      </c>
      <c r="H112" s="748">
        <f t="shared" si="15"/>
        <v>681752</v>
      </c>
      <c r="I112" s="800">
        <f t="shared" si="15"/>
        <v>-292522</v>
      </c>
      <c r="J112" s="748">
        <f t="shared" si="15"/>
        <v>-560852</v>
      </c>
      <c r="K112" s="748">
        <f t="shared" si="15"/>
        <v>-332091</v>
      </c>
      <c r="L112" s="799">
        <f t="shared" si="15"/>
        <v>-1282883</v>
      </c>
      <c r="M112" s="798">
        <f t="shared" si="15"/>
        <v>-206623</v>
      </c>
      <c r="N112" s="797">
        <f t="shared" si="9"/>
        <v>-271397980</v>
      </c>
    </row>
    <row r="113" spans="8:8" ht="15.75" thickTop="1">
      <c r="H113" s="189"/>
    </row>
    <row r="114" spans="8:8">
      <c r="H114" s="189"/>
    </row>
    <row r="115" spans="8:8">
      <c r="H115" s="189"/>
    </row>
    <row r="116" spans="8:8">
      <c r="H116" s="699"/>
    </row>
    <row r="117" spans="8:8">
      <c r="H117" s="64"/>
    </row>
  </sheetData>
  <mergeCells count="15">
    <mergeCell ref="A90:N93"/>
    <mergeCell ref="B5:B6"/>
    <mergeCell ref="C5:C6"/>
    <mergeCell ref="D5:D6"/>
    <mergeCell ref="E5:E6"/>
    <mergeCell ref="F5:F6"/>
    <mergeCell ref="G5:G6"/>
    <mergeCell ref="I5:I6"/>
    <mergeCell ref="A1:N4"/>
    <mergeCell ref="J5:J6"/>
    <mergeCell ref="K5:K6"/>
    <mergeCell ref="L5:L6"/>
    <mergeCell ref="M5:M6"/>
    <mergeCell ref="N5:N6"/>
    <mergeCell ref="H5:H6"/>
  </mergeCell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19"/>
  <sheetViews>
    <sheetView zoomScale="86" zoomScaleNormal="86" workbookViewId="0">
      <selection sqref="A1:N4"/>
    </sheetView>
  </sheetViews>
  <sheetFormatPr defaultRowHeight="15"/>
  <cols>
    <col min="1" max="1" width="43" customWidth="1"/>
    <col min="2" max="2" width="13.7109375" customWidth="1"/>
    <col min="3" max="3" width="12.85546875" customWidth="1"/>
    <col min="4" max="4" width="14.7109375" customWidth="1"/>
    <col min="5" max="5" width="18.140625" customWidth="1"/>
    <col min="6" max="6" width="17.5703125" customWidth="1"/>
    <col min="7" max="7" width="17" customWidth="1"/>
    <col min="8" max="9" width="15.85546875" customWidth="1"/>
    <col min="10" max="12" width="15.7109375" customWidth="1"/>
    <col min="13" max="13" width="15.85546875" customWidth="1"/>
    <col min="14" max="14" width="20.85546875" customWidth="1"/>
  </cols>
  <sheetData>
    <row r="1" spans="1:14">
      <c r="A1" s="1152" t="s">
        <v>669</v>
      </c>
      <c r="B1" s="1153"/>
      <c r="C1" s="1153"/>
      <c r="D1" s="1153"/>
      <c r="E1" s="1153"/>
      <c r="F1" s="1153"/>
      <c r="G1" s="1153"/>
      <c r="H1" s="1153"/>
      <c r="I1" s="1153"/>
      <c r="J1" s="1153"/>
      <c r="K1" s="1153"/>
      <c r="L1" s="1153"/>
      <c r="M1" s="1153"/>
      <c r="N1" s="1154"/>
    </row>
    <row r="2" spans="1:14">
      <c r="A2" s="1155"/>
      <c r="B2" s="1139"/>
      <c r="C2" s="1139"/>
      <c r="D2" s="1139"/>
      <c r="E2" s="1139"/>
      <c r="F2" s="1139"/>
      <c r="G2" s="1139"/>
      <c r="H2" s="1139"/>
      <c r="I2" s="1139"/>
      <c r="J2" s="1139"/>
      <c r="K2" s="1139"/>
      <c r="L2" s="1139"/>
      <c r="M2" s="1139"/>
      <c r="N2" s="1156"/>
    </row>
    <row r="3" spans="1:14">
      <c r="A3" s="1155"/>
      <c r="B3" s="1139"/>
      <c r="C3" s="1139"/>
      <c r="D3" s="1139"/>
      <c r="E3" s="1139"/>
      <c r="F3" s="1139"/>
      <c r="G3" s="1139"/>
      <c r="H3" s="1139"/>
      <c r="I3" s="1139"/>
      <c r="J3" s="1139"/>
      <c r="K3" s="1139"/>
      <c r="L3" s="1139"/>
      <c r="M3" s="1139"/>
      <c r="N3" s="1156"/>
    </row>
    <row r="4" spans="1:14" ht="15.75" thickBot="1">
      <c r="A4" s="1157"/>
      <c r="B4" s="1139"/>
      <c r="C4" s="1139"/>
      <c r="D4" s="1139"/>
      <c r="E4" s="1139"/>
      <c r="F4" s="1139"/>
      <c r="G4" s="1139"/>
      <c r="H4" s="1139"/>
      <c r="I4" s="1139"/>
      <c r="J4" s="1158"/>
      <c r="K4" s="1139"/>
      <c r="L4" s="1139"/>
      <c r="M4" s="1139"/>
      <c r="N4" s="1159"/>
    </row>
    <row r="5" spans="1:14" ht="26.25" customHeight="1">
      <c r="A5" s="843"/>
      <c r="B5" s="1145" t="s">
        <v>655</v>
      </c>
      <c r="C5" s="1160" t="s">
        <v>654</v>
      </c>
      <c r="D5" s="1145" t="s">
        <v>653</v>
      </c>
      <c r="E5" s="1133" t="s">
        <v>652</v>
      </c>
      <c r="F5" s="1145" t="s">
        <v>651</v>
      </c>
      <c r="G5" s="1160" t="s">
        <v>650</v>
      </c>
      <c r="H5" s="1161" t="s">
        <v>649</v>
      </c>
      <c r="I5" s="1133" t="s">
        <v>648</v>
      </c>
      <c r="J5" s="1150" t="s">
        <v>647</v>
      </c>
      <c r="K5" s="1151" t="s">
        <v>646</v>
      </c>
      <c r="L5" s="1145" t="s">
        <v>645</v>
      </c>
      <c r="M5" s="1145" t="s">
        <v>644</v>
      </c>
      <c r="N5" s="1141" t="s">
        <v>643</v>
      </c>
    </row>
    <row r="6" spans="1:14" ht="26.25">
      <c r="A6" s="843"/>
      <c r="B6" s="1136"/>
      <c r="C6" s="1132"/>
      <c r="D6" s="1136"/>
      <c r="E6" s="1134"/>
      <c r="F6" s="1136"/>
      <c r="G6" s="1132"/>
      <c r="H6" s="1161"/>
      <c r="I6" s="1134"/>
      <c r="J6" s="1150"/>
      <c r="K6" s="1150"/>
      <c r="L6" s="1136"/>
      <c r="M6" s="1136"/>
      <c r="N6" s="1142"/>
    </row>
    <row r="7" spans="1:14" ht="18.75">
      <c r="A7" s="839" t="s">
        <v>104</v>
      </c>
      <c r="B7" s="707"/>
      <c r="C7" s="750"/>
      <c r="D7" s="706"/>
      <c r="E7" s="706"/>
      <c r="F7" s="706"/>
      <c r="G7" s="750"/>
      <c r="H7" s="752"/>
      <c r="I7" s="750"/>
      <c r="J7" s="855"/>
      <c r="K7" s="752"/>
      <c r="L7" s="707"/>
      <c r="M7" s="706"/>
      <c r="N7" s="705"/>
    </row>
    <row r="8" spans="1:14" ht="18.75">
      <c r="A8" s="839"/>
      <c r="B8" s="707"/>
      <c r="C8" s="750"/>
      <c r="D8" s="706"/>
      <c r="E8" s="706"/>
      <c r="F8" s="706"/>
      <c r="G8" s="750"/>
      <c r="H8" s="706"/>
      <c r="I8" s="750"/>
      <c r="J8" s="715"/>
      <c r="K8" s="706"/>
      <c r="L8" s="707"/>
      <c r="M8" s="706"/>
      <c r="N8" s="796"/>
    </row>
    <row r="9" spans="1:14">
      <c r="A9" s="838" t="s">
        <v>103</v>
      </c>
      <c r="B9" s="707"/>
      <c r="C9" s="750"/>
      <c r="D9" s="706"/>
      <c r="E9" s="706"/>
      <c r="F9" s="706"/>
      <c r="G9" s="750"/>
      <c r="H9" s="708"/>
      <c r="I9" s="750"/>
      <c r="J9" s="715"/>
      <c r="K9" s="708"/>
      <c r="L9" s="803"/>
      <c r="M9" s="750"/>
      <c r="N9" s="868"/>
    </row>
    <row r="10" spans="1:14">
      <c r="A10" s="789" t="s">
        <v>35</v>
      </c>
      <c r="B10" s="772"/>
      <c r="C10" s="827"/>
      <c r="D10" s="758"/>
      <c r="E10" s="758"/>
      <c r="F10" s="772"/>
      <c r="G10" s="771"/>
      <c r="H10" s="758"/>
      <c r="I10" s="827"/>
      <c r="J10" s="764">
        <v>1271461</v>
      </c>
      <c r="K10" s="758"/>
      <c r="L10" s="772"/>
      <c r="M10" s="758"/>
      <c r="N10" s="744">
        <f t="shared" ref="N10:N39" si="0">SUM(B10:M10)</f>
        <v>1271461</v>
      </c>
    </row>
    <row r="11" spans="1:14">
      <c r="A11" s="789" t="s">
        <v>138</v>
      </c>
      <c r="B11" s="758"/>
      <c r="C11" s="867">
        <v>1108805</v>
      </c>
      <c r="D11" s="758"/>
      <c r="E11" s="758"/>
      <c r="F11" s="772"/>
      <c r="G11" s="771">
        <v>95524645</v>
      </c>
      <c r="H11" s="758"/>
      <c r="I11" s="772"/>
      <c r="J11" s="758"/>
      <c r="K11" s="758"/>
      <c r="L11" s="755">
        <v>96249</v>
      </c>
      <c r="M11" s="758"/>
      <c r="N11" s="744">
        <f t="shared" si="0"/>
        <v>96729699</v>
      </c>
    </row>
    <row r="12" spans="1:14">
      <c r="A12" s="789" t="s">
        <v>642</v>
      </c>
      <c r="B12" s="758"/>
      <c r="C12" s="764"/>
      <c r="D12" s="758"/>
      <c r="E12" s="758"/>
      <c r="F12" s="758"/>
      <c r="G12" s="771"/>
      <c r="H12" s="764">
        <v>56157</v>
      </c>
      <c r="I12" s="772"/>
      <c r="J12" s="758"/>
      <c r="K12" s="758"/>
      <c r="L12" s="755"/>
      <c r="M12" s="758"/>
      <c r="N12" s="744">
        <f t="shared" si="0"/>
        <v>56157</v>
      </c>
    </row>
    <row r="13" spans="1:14">
      <c r="A13" s="789" t="s">
        <v>407</v>
      </c>
      <c r="B13" s="758"/>
      <c r="C13" s="866">
        <v>85553</v>
      </c>
      <c r="D13" s="758"/>
      <c r="E13" s="772">
        <v>329669</v>
      </c>
      <c r="F13" s="758"/>
      <c r="G13" s="771">
        <v>22709625</v>
      </c>
      <c r="H13" s="764"/>
      <c r="I13" s="787">
        <v>1004392</v>
      </c>
      <c r="J13" s="758"/>
      <c r="K13" s="755">
        <v>19408</v>
      </c>
      <c r="L13" s="755">
        <v>1400</v>
      </c>
      <c r="M13" s="755">
        <v>222906</v>
      </c>
      <c r="N13" s="744">
        <f t="shared" si="0"/>
        <v>24372953</v>
      </c>
    </row>
    <row r="14" spans="1:14">
      <c r="A14" s="789" t="s">
        <v>137</v>
      </c>
      <c r="B14" s="758"/>
      <c r="C14" s="764">
        <v>1927</v>
      </c>
      <c r="D14" s="819">
        <v>27382</v>
      </c>
      <c r="E14" s="758">
        <v>48253</v>
      </c>
      <c r="F14" s="758">
        <v>6176</v>
      </c>
      <c r="G14" s="771">
        <v>865000</v>
      </c>
      <c r="H14" s="764">
        <v>170209</v>
      </c>
      <c r="I14" s="772"/>
      <c r="J14" s="764">
        <v>7317</v>
      </c>
      <c r="K14" s="755">
        <v>9039</v>
      </c>
      <c r="L14" s="755">
        <v>1317</v>
      </c>
      <c r="M14" s="755">
        <v>5834</v>
      </c>
      <c r="N14" s="744">
        <f t="shared" si="0"/>
        <v>1142454</v>
      </c>
    </row>
    <row r="15" spans="1:14">
      <c r="A15" s="789" t="s">
        <v>135</v>
      </c>
      <c r="B15" s="758"/>
      <c r="C15" s="764">
        <v>8481</v>
      </c>
      <c r="D15" s="764">
        <v>17189</v>
      </c>
      <c r="E15" s="758"/>
      <c r="F15" s="758"/>
      <c r="G15" s="771">
        <v>13383876</v>
      </c>
      <c r="H15" s="758"/>
      <c r="I15" s="772"/>
      <c r="J15" s="758"/>
      <c r="K15" s="758"/>
      <c r="L15" s="758"/>
      <c r="M15" s="758"/>
      <c r="N15" s="744">
        <f t="shared" si="0"/>
        <v>13409546</v>
      </c>
    </row>
    <row r="16" spans="1:14">
      <c r="A16" s="789" t="s">
        <v>641</v>
      </c>
      <c r="B16" s="758"/>
      <c r="C16" s="758"/>
      <c r="D16" s="758"/>
      <c r="E16" s="758"/>
      <c r="F16" s="758"/>
      <c r="G16" s="771"/>
      <c r="H16" s="758"/>
      <c r="I16" s="772"/>
      <c r="J16" s="758"/>
      <c r="K16" s="758"/>
      <c r="L16" s="755">
        <v>87926</v>
      </c>
      <c r="M16" s="758"/>
      <c r="N16" s="744">
        <f t="shared" si="0"/>
        <v>87926</v>
      </c>
    </row>
    <row r="17" spans="1:14">
      <c r="A17" s="789" t="s">
        <v>102</v>
      </c>
      <c r="B17" s="758">
        <v>2281986</v>
      </c>
      <c r="C17" s="758"/>
      <c r="D17" s="764">
        <v>3546025</v>
      </c>
      <c r="E17" s="758">
        <v>9788162</v>
      </c>
      <c r="F17" s="758">
        <v>950050</v>
      </c>
      <c r="G17" s="771">
        <v>206739160</v>
      </c>
      <c r="H17" s="764">
        <v>4000261</v>
      </c>
      <c r="I17" s="787">
        <v>819033</v>
      </c>
      <c r="J17" s="758"/>
      <c r="K17" s="755">
        <v>5197325</v>
      </c>
      <c r="L17" s="755">
        <v>4321244</v>
      </c>
      <c r="M17" s="755">
        <v>4065389</v>
      </c>
      <c r="N17" s="744">
        <f t="shared" si="0"/>
        <v>241708635</v>
      </c>
    </row>
    <row r="18" spans="1:14">
      <c r="A18" s="789" t="s">
        <v>101</v>
      </c>
      <c r="B18" s="758">
        <v>18740</v>
      </c>
      <c r="C18" s="758"/>
      <c r="D18" s="764">
        <v>16565</v>
      </c>
      <c r="E18" s="758"/>
      <c r="F18" s="758"/>
      <c r="G18" s="771"/>
      <c r="H18" s="764">
        <v>3788001</v>
      </c>
      <c r="I18" s="772"/>
      <c r="J18" s="758"/>
      <c r="K18" s="755">
        <v>4838</v>
      </c>
      <c r="L18" s="758"/>
      <c r="M18" s="758"/>
      <c r="N18" s="744">
        <f t="shared" si="0"/>
        <v>3828144</v>
      </c>
    </row>
    <row r="19" spans="1:14">
      <c r="A19" s="789" t="s">
        <v>100</v>
      </c>
      <c r="B19" s="758">
        <v>36225</v>
      </c>
      <c r="C19" s="758"/>
      <c r="D19" s="764">
        <v>19515</v>
      </c>
      <c r="E19" s="758">
        <v>101813</v>
      </c>
      <c r="F19" s="758"/>
      <c r="G19" s="771"/>
      <c r="H19" s="863">
        <v>186188</v>
      </c>
      <c r="I19" s="772"/>
      <c r="J19" s="758"/>
      <c r="K19" s="755">
        <v>2698</v>
      </c>
      <c r="L19" s="755">
        <v>3082</v>
      </c>
      <c r="M19" s="755">
        <v>1976</v>
      </c>
      <c r="N19" s="744">
        <f t="shared" si="0"/>
        <v>351497</v>
      </c>
    </row>
    <row r="20" spans="1:14">
      <c r="A20" s="795" t="s">
        <v>385</v>
      </c>
      <c r="B20" s="758"/>
      <c r="C20" s="758"/>
      <c r="D20" s="758"/>
      <c r="E20" s="758"/>
      <c r="F20" s="758"/>
      <c r="G20" s="771"/>
      <c r="H20" s="758"/>
      <c r="I20" s="772"/>
      <c r="J20" s="758"/>
      <c r="K20" s="758"/>
      <c r="L20" s="758"/>
      <c r="M20" s="755">
        <v>549285</v>
      </c>
      <c r="N20" s="744">
        <f t="shared" si="0"/>
        <v>549285</v>
      </c>
    </row>
    <row r="21" spans="1:14">
      <c r="A21" s="789" t="s">
        <v>99</v>
      </c>
      <c r="B21" s="758">
        <v>13605</v>
      </c>
      <c r="C21" s="764">
        <v>9407</v>
      </c>
      <c r="D21" s="764">
        <v>7358</v>
      </c>
      <c r="E21" s="758">
        <v>12071</v>
      </c>
      <c r="F21" s="758">
        <v>7709</v>
      </c>
      <c r="G21" s="771">
        <v>4047790</v>
      </c>
      <c r="H21" s="863">
        <v>4042</v>
      </c>
      <c r="I21" s="772"/>
      <c r="J21" s="764">
        <v>42039</v>
      </c>
      <c r="K21" s="755">
        <v>22028</v>
      </c>
      <c r="L21" s="755">
        <v>25215</v>
      </c>
      <c r="M21" s="755">
        <v>27461</v>
      </c>
      <c r="N21" s="744">
        <f t="shared" si="0"/>
        <v>4218725</v>
      </c>
    </row>
    <row r="22" spans="1:14">
      <c r="A22" s="789"/>
      <c r="B22" s="758">
        <f t="shared" ref="B22:M22" si="1">SUM(B10:B21)</f>
        <v>2350556</v>
      </c>
      <c r="C22" s="758">
        <f t="shared" si="1"/>
        <v>1214173</v>
      </c>
      <c r="D22" s="758">
        <f t="shared" si="1"/>
        <v>3634034</v>
      </c>
      <c r="E22" s="758">
        <f t="shared" si="1"/>
        <v>10279968</v>
      </c>
      <c r="F22" s="758">
        <f t="shared" si="1"/>
        <v>963935</v>
      </c>
      <c r="G22" s="771">
        <f t="shared" si="1"/>
        <v>343270096</v>
      </c>
      <c r="H22" s="758">
        <f t="shared" si="1"/>
        <v>8204858</v>
      </c>
      <c r="I22" s="772">
        <f t="shared" si="1"/>
        <v>1823425</v>
      </c>
      <c r="J22" s="758">
        <f t="shared" si="1"/>
        <v>1320817</v>
      </c>
      <c r="K22" s="758">
        <f t="shared" si="1"/>
        <v>5255336</v>
      </c>
      <c r="L22" s="758">
        <f t="shared" si="1"/>
        <v>4536433</v>
      </c>
      <c r="M22" s="758">
        <f t="shared" si="1"/>
        <v>4872851</v>
      </c>
      <c r="N22" s="744">
        <f t="shared" si="0"/>
        <v>387726482</v>
      </c>
    </row>
    <row r="23" spans="1:14">
      <c r="A23" s="766" t="s">
        <v>98</v>
      </c>
      <c r="B23" s="750"/>
      <c r="C23" s="750"/>
      <c r="D23" s="750"/>
      <c r="E23" s="750"/>
      <c r="F23" s="750"/>
      <c r="G23" s="750"/>
      <c r="H23" s="758"/>
      <c r="I23" s="750"/>
      <c r="J23" s="750"/>
      <c r="K23" s="750"/>
      <c r="L23" s="750"/>
      <c r="M23" s="750"/>
      <c r="N23" s="744">
        <f t="shared" si="0"/>
        <v>0</v>
      </c>
    </row>
    <row r="24" spans="1:14">
      <c r="A24" s="789" t="s">
        <v>97</v>
      </c>
      <c r="B24" s="758">
        <v>129991</v>
      </c>
      <c r="C24" s="758"/>
      <c r="D24" s="758"/>
      <c r="E24" s="758">
        <v>647035</v>
      </c>
      <c r="F24" s="758">
        <v>37804</v>
      </c>
      <c r="G24" s="771">
        <v>131120491</v>
      </c>
      <c r="H24" s="863">
        <v>185370</v>
      </c>
      <c r="I24" s="787">
        <v>52293</v>
      </c>
      <c r="J24" s="764">
        <v>106165</v>
      </c>
      <c r="K24" s="755">
        <v>636040</v>
      </c>
      <c r="L24" s="755">
        <v>20887</v>
      </c>
      <c r="M24" s="755">
        <v>136467</v>
      </c>
      <c r="N24" s="744">
        <f t="shared" si="0"/>
        <v>133072543</v>
      </c>
    </row>
    <row r="25" spans="1:14">
      <c r="A25" s="789" t="s">
        <v>96</v>
      </c>
      <c r="B25" s="758">
        <v>1726252</v>
      </c>
      <c r="C25" s="764">
        <v>2875085</v>
      </c>
      <c r="D25" s="764">
        <v>2083760</v>
      </c>
      <c r="E25" s="758">
        <v>4026612</v>
      </c>
      <c r="F25" s="758">
        <v>343671</v>
      </c>
      <c r="G25" s="771">
        <v>359077415</v>
      </c>
      <c r="H25" s="865">
        <v>11648838</v>
      </c>
      <c r="I25" s="787">
        <v>17193</v>
      </c>
      <c r="J25" s="764">
        <v>2748574</v>
      </c>
      <c r="K25" s="755">
        <v>4841207</v>
      </c>
      <c r="L25" s="755">
        <v>6431131</v>
      </c>
      <c r="M25" s="755">
        <v>687788</v>
      </c>
      <c r="N25" s="744">
        <f t="shared" si="0"/>
        <v>396507526</v>
      </c>
    </row>
    <row r="26" spans="1:14">
      <c r="A26" s="789" t="s">
        <v>95</v>
      </c>
      <c r="B26" s="758">
        <v>1159086</v>
      </c>
      <c r="C26" s="758"/>
      <c r="D26" s="764">
        <v>575086</v>
      </c>
      <c r="E26" s="758">
        <v>1501925</v>
      </c>
      <c r="F26" s="758">
        <v>264625</v>
      </c>
      <c r="G26" s="771">
        <v>47914306</v>
      </c>
      <c r="H26" s="865">
        <v>845765</v>
      </c>
      <c r="I26" s="787">
        <v>672</v>
      </c>
      <c r="J26" s="764">
        <v>2333976</v>
      </c>
      <c r="K26" s="755">
        <v>1717939</v>
      </c>
      <c r="L26" s="755">
        <v>580945</v>
      </c>
      <c r="M26" s="755">
        <v>355971</v>
      </c>
      <c r="N26" s="744">
        <f t="shared" si="0"/>
        <v>57250296</v>
      </c>
    </row>
    <row r="27" spans="1:14" ht="30">
      <c r="A27" s="791" t="s">
        <v>94</v>
      </c>
      <c r="B27" s="758">
        <v>882286</v>
      </c>
      <c r="C27" s="758">
        <v>270929</v>
      </c>
      <c r="D27" s="758">
        <v>76215</v>
      </c>
      <c r="E27" s="758">
        <v>1437777</v>
      </c>
      <c r="F27" s="758">
        <v>62546</v>
      </c>
      <c r="G27" s="771">
        <v>11462544</v>
      </c>
      <c r="H27" s="865">
        <v>9349859</v>
      </c>
      <c r="I27" s="787">
        <v>982354</v>
      </c>
      <c r="J27" s="764">
        <v>118692</v>
      </c>
      <c r="K27" s="758">
        <v>349192</v>
      </c>
      <c r="L27" s="755">
        <v>1080788</v>
      </c>
      <c r="M27" s="755">
        <v>86940</v>
      </c>
      <c r="N27" s="744">
        <f t="shared" si="0"/>
        <v>26160122</v>
      </c>
    </row>
    <row r="28" spans="1:14">
      <c r="A28" s="789" t="s">
        <v>93</v>
      </c>
      <c r="B28" s="758">
        <v>1295</v>
      </c>
      <c r="C28" s="758"/>
      <c r="D28" s="758"/>
      <c r="E28" s="758"/>
      <c r="F28" s="758"/>
      <c r="G28" s="771"/>
      <c r="H28" s="758"/>
      <c r="I28" s="772"/>
      <c r="J28" s="758"/>
      <c r="K28" s="758"/>
      <c r="L28" s="758"/>
      <c r="M28" s="758"/>
      <c r="N28" s="744">
        <f t="shared" si="0"/>
        <v>1295</v>
      </c>
    </row>
    <row r="29" spans="1:14">
      <c r="A29" s="789" t="s">
        <v>92</v>
      </c>
      <c r="B29" s="758">
        <v>266780</v>
      </c>
      <c r="C29" s="758"/>
      <c r="D29" s="758"/>
      <c r="E29" s="758">
        <v>10063915</v>
      </c>
      <c r="F29" s="758">
        <v>550573</v>
      </c>
      <c r="G29" s="771"/>
      <c r="H29" s="758"/>
      <c r="I29" s="772"/>
      <c r="J29" s="758"/>
      <c r="K29" s="758"/>
      <c r="L29" s="758"/>
      <c r="M29" s="758"/>
      <c r="N29" s="744">
        <f t="shared" si="0"/>
        <v>10881268</v>
      </c>
    </row>
    <row r="30" spans="1:14">
      <c r="A30" s="789" t="s">
        <v>91</v>
      </c>
      <c r="B30" s="758">
        <v>29461</v>
      </c>
      <c r="C30" s="758"/>
      <c r="D30" s="758"/>
      <c r="E30" s="758"/>
      <c r="F30" s="758">
        <v>595</v>
      </c>
      <c r="G30" s="771"/>
      <c r="H30" s="758"/>
      <c r="I30" s="772"/>
      <c r="J30" s="758"/>
      <c r="K30" s="758"/>
      <c r="L30" s="755">
        <v>268831</v>
      </c>
      <c r="M30" s="758"/>
      <c r="N30" s="744">
        <f t="shared" si="0"/>
        <v>298887</v>
      </c>
    </row>
    <row r="31" spans="1:14">
      <c r="A31" s="789" t="s">
        <v>90</v>
      </c>
      <c r="B31" s="758">
        <v>346860</v>
      </c>
      <c r="C31" s="758"/>
      <c r="D31" s="758"/>
      <c r="E31" s="758">
        <v>770419</v>
      </c>
      <c r="F31" s="758">
        <v>32690</v>
      </c>
      <c r="G31" s="771"/>
      <c r="H31" s="758"/>
      <c r="I31" s="787">
        <v>23627</v>
      </c>
      <c r="J31" s="758"/>
      <c r="K31" s="864">
        <v>1148891</v>
      </c>
      <c r="L31" s="758"/>
      <c r="M31" s="755">
        <v>110854</v>
      </c>
      <c r="N31" s="744">
        <f t="shared" si="0"/>
        <v>2433341</v>
      </c>
    </row>
    <row r="32" spans="1:14">
      <c r="A32" s="789" t="s">
        <v>128</v>
      </c>
      <c r="B32" s="758"/>
      <c r="C32" s="764">
        <v>142313</v>
      </c>
      <c r="D32" s="764">
        <v>841705</v>
      </c>
      <c r="E32" s="758"/>
      <c r="F32" s="758"/>
      <c r="G32" s="771">
        <v>53621976</v>
      </c>
      <c r="H32" s="758"/>
      <c r="I32" s="772"/>
      <c r="J32" s="764">
        <v>941995</v>
      </c>
      <c r="K32" s="758"/>
      <c r="L32" s="755">
        <v>1253821</v>
      </c>
      <c r="M32" s="758"/>
      <c r="N32" s="744">
        <f t="shared" si="0"/>
        <v>56801810</v>
      </c>
    </row>
    <row r="33" spans="1:14">
      <c r="A33" s="789" t="s">
        <v>127</v>
      </c>
      <c r="B33" s="758"/>
      <c r="C33" s="764">
        <v>2983446</v>
      </c>
      <c r="D33" s="764">
        <v>145025</v>
      </c>
      <c r="E33" s="758"/>
      <c r="F33" s="758"/>
      <c r="G33" s="771">
        <v>6376049</v>
      </c>
      <c r="H33" s="758"/>
      <c r="I33" s="772"/>
      <c r="J33" s="758"/>
      <c r="K33" s="758"/>
      <c r="L33" s="758"/>
      <c r="M33" s="758"/>
      <c r="N33" s="744">
        <f t="shared" si="0"/>
        <v>9504520</v>
      </c>
    </row>
    <row r="34" spans="1:14">
      <c r="A34" s="789" t="s">
        <v>640</v>
      </c>
      <c r="B34" s="758"/>
      <c r="C34" s="764">
        <v>1396</v>
      </c>
      <c r="D34" s="758"/>
      <c r="E34" s="758">
        <v>14657</v>
      </c>
      <c r="F34" s="758"/>
      <c r="G34" s="771"/>
      <c r="H34" s="758"/>
      <c r="I34" s="772"/>
      <c r="J34" s="758"/>
      <c r="K34" s="758"/>
      <c r="L34" s="755">
        <v>241</v>
      </c>
      <c r="M34" s="755">
        <v>20405</v>
      </c>
      <c r="N34" s="744">
        <f t="shared" si="0"/>
        <v>36699</v>
      </c>
    </row>
    <row r="35" spans="1:14">
      <c r="A35" s="789" t="s">
        <v>639</v>
      </c>
      <c r="B35" s="758"/>
      <c r="C35" s="758"/>
      <c r="D35" s="758"/>
      <c r="E35" s="758"/>
      <c r="F35" s="758"/>
      <c r="G35" s="771"/>
      <c r="H35" s="758"/>
      <c r="I35" s="772"/>
      <c r="J35" s="758"/>
      <c r="K35" s="758"/>
      <c r="L35" s="758"/>
      <c r="M35" s="758"/>
      <c r="N35" s="744">
        <f t="shared" si="0"/>
        <v>0</v>
      </c>
    </row>
    <row r="36" spans="1:14">
      <c r="A36" s="789" t="s">
        <v>133</v>
      </c>
      <c r="B36" s="758"/>
      <c r="C36" s="764">
        <v>4651</v>
      </c>
      <c r="D36" s="758"/>
      <c r="E36" s="758"/>
      <c r="F36" s="758"/>
      <c r="G36" s="771"/>
      <c r="H36" s="758"/>
      <c r="I36" s="772"/>
      <c r="J36" s="758"/>
      <c r="K36" s="758"/>
      <c r="L36" s="758"/>
      <c r="M36" s="758"/>
      <c r="N36" s="744">
        <f t="shared" si="0"/>
        <v>4651</v>
      </c>
    </row>
    <row r="37" spans="1:14">
      <c r="A37" s="789" t="s">
        <v>89</v>
      </c>
      <c r="B37" s="758">
        <v>225861</v>
      </c>
      <c r="C37" s="764">
        <v>1998122</v>
      </c>
      <c r="D37" s="764">
        <v>396379</v>
      </c>
      <c r="E37" s="758">
        <v>14288180</v>
      </c>
      <c r="F37" s="758">
        <v>19320</v>
      </c>
      <c r="G37" s="771">
        <v>58747791</v>
      </c>
      <c r="H37" s="863">
        <v>14920536</v>
      </c>
      <c r="I37" s="787">
        <v>125143</v>
      </c>
      <c r="J37" s="764">
        <v>94226</v>
      </c>
      <c r="K37" s="857">
        <v>74398</v>
      </c>
      <c r="L37" s="755">
        <v>731461</v>
      </c>
      <c r="M37" s="755">
        <v>1029202</v>
      </c>
      <c r="N37" s="744">
        <f t="shared" si="0"/>
        <v>92650619</v>
      </c>
    </row>
    <row r="38" spans="1:14">
      <c r="A38" s="789"/>
      <c r="B38" s="758">
        <f t="shared" ref="B38:M38" si="2">SUM(B24:B37)</f>
        <v>4767872</v>
      </c>
      <c r="C38" s="758">
        <f t="shared" si="2"/>
        <v>8275942</v>
      </c>
      <c r="D38" s="758">
        <f t="shared" si="2"/>
        <v>4118170</v>
      </c>
      <c r="E38" s="758">
        <f t="shared" si="2"/>
        <v>32750520</v>
      </c>
      <c r="F38" s="758">
        <f t="shared" si="2"/>
        <v>1311824</v>
      </c>
      <c r="G38" s="771">
        <f t="shared" si="2"/>
        <v>668320572</v>
      </c>
      <c r="H38" s="758">
        <f t="shared" si="2"/>
        <v>36950368</v>
      </c>
      <c r="I38" s="772">
        <f t="shared" si="2"/>
        <v>1201282</v>
      </c>
      <c r="J38" s="758">
        <f t="shared" si="2"/>
        <v>6343628</v>
      </c>
      <c r="K38" s="758">
        <f t="shared" si="2"/>
        <v>8767667</v>
      </c>
      <c r="L38" s="758">
        <f t="shared" si="2"/>
        <v>10368105</v>
      </c>
      <c r="M38" s="758">
        <f t="shared" si="2"/>
        <v>2427627</v>
      </c>
      <c r="N38" s="744">
        <f t="shared" si="0"/>
        <v>785603577</v>
      </c>
    </row>
    <row r="39" spans="1:14" ht="15.75" thickBot="1">
      <c r="A39" s="786" t="s">
        <v>88</v>
      </c>
      <c r="B39" s="748">
        <f t="shared" ref="B39:M39" si="3">SUM(B22,B38)</f>
        <v>7118428</v>
      </c>
      <c r="C39" s="748">
        <f t="shared" si="3"/>
        <v>9490115</v>
      </c>
      <c r="D39" s="748">
        <f t="shared" si="3"/>
        <v>7752204</v>
      </c>
      <c r="E39" s="748">
        <f t="shared" si="3"/>
        <v>43030488</v>
      </c>
      <c r="F39" s="748">
        <f t="shared" si="3"/>
        <v>2275759</v>
      </c>
      <c r="G39" s="798">
        <f t="shared" si="3"/>
        <v>1011590668</v>
      </c>
      <c r="H39" s="748">
        <f t="shared" si="3"/>
        <v>45155226</v>
      </c>
      <c r="I39" s="799">
        <f t="shared" si="3"/>
        <v>3024707</v>
      </c>
      <c r="J39" s="748">
        <f t="shared" si="3"/>
        <v>7664445</v>
      </c>
      <c r="K39" s="748">
        <f t="shared" si="3"/>
        <v>14023003</v>
      </c>
      <c r="L39" s="748">
        <f t="shared" si="3"/>
        <v>14904538</v>
      </c>
      <c r="M39" s="748">
        <f t="shared" si="3"/>
        <v>7300478</v>
      </c>
      <c r="N39" s="744">
        <f t="shared" si="0"/>
        <v>1173330059</v>
      </c>
    </row>
    <row r="40" spans="1:14" ht="15.75" thickTop="1">
      <c r="A40" s="862"/>
      <c r="B40" s="750"/>
      <c r="C40" s="750"/>
      <c r="D40" s="750"/>
      <c r="E40" s="750"/>
      <c r="F40" s="750"/>
      <c r="G40" s="750"/>
      <c r="H40" s="750"/>
      <c r="I40" s="750"/>
      <c r="J40" s="750"/>
      <c r="K40" s="750"/>
      <c r="L40" s="750"/>
      <c r="M40" s="750"/>
      <c r="N40" s="705"/>
    </row>
    <row r="41" spans="1:14" ht="18.75">
      <c r="A41" s="839" t="s">
        <v>87</v>
      </c>
      <c r="B41" s="750"/>
      <c r="C41" s="750"/>
      <c r="D41" s="750"/>
      <c r="E41" s="750"/>
      <c r="F41" s="750"/>
      <c r="G41" s="750"/>
      <c r="H41" s="750"/>
      <c r="I41" s="750"/>
      <c r="J41" s="750"/>
      <c r="K41" s="750"/>
      <c r="L41" s="750"/>
      <c r="M41" s="750"/>
      <c r="N41" s="705"/>
    </row>
    <row r="42" spans="1:14">
      <c r="A42" s="861"/>
      <c r="B42" s="750"/>
      <c r="C42" s="750"/>
      <c r="D42" s="750"/>
      <c r="E42" s="750"/>
      <c r="F42" s="750"/>
      <c r="G42" s="750"/>
      <c r="H42" s="750"/>
      <c r="I42" s="750"/>
      <c r="J42" s="750"/>
      <c r="K42" s="750"/>
      <c r="L42" s="750"/>
      <c r="M42" s="750"/>
      <c r="N42" s="705"/>
    </row>
    <row r="43" spans="1:14">
      <c r="A43" s="860" t="s">
        <v>86</v>
      </c>
      <c r="B43" s="750"/>
      <c r="C43" s="750"/>
      <c r="D43" s="750"/>
      <c r="E43" s="750"/>
      <c r="F43" s="750"/>
      <c r="G43" s="750"/>
      <c r="H43" s="802"/>
      <c r="I43" s="750"/>
      <c r="J43" s="750"/>
      <c r="K43" s="750"/>
      <c r="L43" s="750"/>
      <c r="M43" s="750"/>
      <c r="N43" s="705"/>
    </row>
    <row r="44" spans="1:14">
      <c r="A44" s="789" t="s">
        <v>638</v>
      </c>
      <c r="B44" s="758"/>
      <c r="C44" s="764">
        <v>289821</v>
      </c>
      <c r="D44" s="764">
        <v>248011</v>
      </c>
      <c r="E44" s="758">
        <v>1240879</v>
      </c>
      <c r="F44" s="758">
        <v>133343</v>
      </c>
      <c r="G44" s="771">
        <v>114725290</v>
      </c>
      <c r="H44" s="758"/>
      <c r="I44" s="772"/>
      <c r="J44" s="758"/>
      <c r="K44" s="758"/>
      <c r="L44" s="755">
        <v>426088</v>
      </c>
      <c r="M44" s="755">
        <v>570025</v>
      </c>
      <c r="N44" s="744">
        <f t="shared" ref="N44:N90" si="4">SUM(B44:M44)</f>
        <v>117633457</v>
      </c>
    </row>
    <row r="45" spans="1:14">
      <c r="A45" s="789" t="s">
        <v>637</v>
      </c>
      <c r="B45" s="758"/>
      <c r="C45" s="758"/>
      <c r="D45" s="764">
        <v>2771525</v>
      </c>
      <c r="E45" s="758"/>
      <c r="F45" s="758"/>
      <c r="G45" s="771"/>
      <c r="H45" s="758"/>
      <c r="I45" s="772"/>
      <c r="J45" s="758"/>
      <c r="K45" s="758"/>
      <c r="L45" s="758"/>
      <c r="M45" s="755">
        <v>1102721</v>
      </c>
      <c r="N45" s="744">
        <f t="shared" si="4"/>
        <v>3874246</v>
      </c>
    </row>
    <row r="46" spans="1:14">
      <c r="A46" s="789" t="s">
        <v>85</v>
      </c>
      <c r="B46" s="758"/>
      <c r="C46" s="758"/>
      <c r="D46" s="758"/>
      <c r="E46" s="758"/>
      <c r="F46" s="758"/>
      <c r="G46" s="771"/>
      <c r="H46" s="758"/>
      <c r="I46" s="772"/>
      <c r="J46" s="758"/>
      <c r="K46" s="758"/>
      <c r="L46" s="758"/>
      <c r="M46" s="758"/>
      <c r="N46" s="744">
        <f t="shared" si="4"/>
        <v>0</v>
      </c>
    </row>
    <row r="47" spans="1:14">
      <c r="A47" s="795" t="s">
        <v>83</v>
      </c>
      <c r="B47" s="758">
        <v>144000</v>
      </c>
      <c r="C47" s="758"/>
      <c r="D47" s="758"/>
      <c r="E47" s="758"/>
      <c r="F47" s="758"/>
      <c r="G47" s="771"/>
      <c r="H47" s="764">
        <v>1428000</v>
      </c>
      <c r="I47" s="787">
        <v>1387353</v>
      </c>
      <c r="J47" s="764">
        <v>77686</v>
      </c>
      <c r="K47" s="857">
        <v>1219334</v>
      </c>
      <c r="L47" s="758"/>
      <c r="M47" s="758"/>
      <c r="N47" s="744">
        <f t="shared" si="4"/>
        <v>4256373</v>
      </c>
    </row>
    <row r="48" spans="1:14">
      <c r="A48" s="789" t="s">
        <v>159</v>
      </c>
      <c r="B48" s="758"/>
      <c r="C48" s="758"/>
      <c r="D48" s="764">
        <v>1942333</v>
      </c>
      <c r="E48" s="758"/>
      <c r="F48" s="758">
        <v>538518</v>
      </c>
      <c r="G48" s="771"/>
      <c r="H48" s="764"/>
      <c r="I48" s="772"/>
      <c r="J48" s="764">
        <v>1081204</v>
      </c>
      <c r="K48" s="758"/>
      <c r="L48" s="755">
        <v>3739787</v>
      </c>
      <c r="M48" s="755">
        <v>2176240</v>
      </c>
      <c r="N48" s="744">
        <f t="shared" si="4"/>
        <v>9478082</v>
      </c>
    </row>
    <row r="49" spans="1:14">
      <c r="A49" s="789" t="s">
        <v>156</v>
      </c>
      <c r="B49" s="758"/>
      <c r="C49" s="758"/>
      <c r="D49" s="764">
        <v>-935260</v>
      </c>
      <c r="E49" s="758"/>
      <c r="F49" s="758"/>
      <c r="G49" s="771"/>
      <c r="H49" s="764"/>
      <c r="I49" s="787">
        <v>-4221758</v>
      </c>
      <c r="J49" s="764">
        <v>-706091</v>
      </c>
      <c r="K49" s="758"/>
      <c r="L49" s="758"/>
      <c r="M49" s="758"/>
      <c r="N49" s="744">
        <f t="shared" si="4"/>
        <v>-5863109</v>
      </c>
    </row>
    <row r="50" spans="1:14">
      <c r="A50" s="789" t="s">
        <v>436</v>
      </c>
      <c r="B50" s="758"/>
      <c r="C50" s="758"/>
      <c r="D50" s="764"/>
      <c r="E50" s="758"/>
      <c r="F50" s="758"/>
      <c r="G50" s="771"/>
      <c r="H50" s="764"/>
      <c r="I50" s="772"/>
      <c r="J50" s="764">
        <v>25823</v>
      </c>
      <c r="K50" s="758"/>
      <c r="L50" s="758"/>
      <c r="M50" s="758"/>
      <c r="N50" s="744">
        <f t="shared" si="4"/>
        <v>25823</v>
      </c>
    </row>
    <row r="51" spans="1:14">
      <c r="A51" s="789" t="s">
        <v>634</v>
      </c>
      <c r="B51" s="758"/>
      <c r="C51" s="758"/>
      <c r="D51" s="764"/>
      <c r="E51" s="758"/>
      <c r="F51" s="758"/>
      <c r="G51" s="771"/>
      <c r="H51" s="764"/>
      <c r="I51" s="772"/>
      <c r="J51" s="764"/>
      <c r="K51" s="758"/>
      <c r="L51" s="758"/>
      <c r="M51" s="758"/>
      <c r="N51" s="744">
        <f t="shared" si="4"/>
        <v>0</v>
      </c>
    </row>
    <row r="52" spans="1:14">
      <c r="A52" s="789" t="s">
        <v>635</v>
      </c>
      <c r="B52" s="758"/>
      <c r="C52" s="758"/>
      <c r="D52" s="764"/>
      <c r="E52" s="758"/>
      <c r="F52" s="758"/>
      <c r="G52" s="771"/>
      <c r="H52" s="764"/>
      <c r="I52" s="772"/>
      <c r="J52" s="764"/>
      <c r="K52" s="758"/>
      <c r="L52" s="758"/>
      <c r="M52" s="758"/>
      <c r="N52" s="744">
        <f t="shared" si="4"/>
        <v>0</v>
      </c>
    </row>
    <row r="53" spans="1:14">
      <c r="A53" s="789" t="s">
        <v>636</v>
      </c>
      <c r="B53" s="758"/>
      <c r="C53" s="764">
        <v>3683446</v>
      </c>
      <c r="D53" s="758"/>
      <c r="E53" s="758"/>
      <c r="F53" s="758"/>
      <c r="G53" s="771"/>
      <c r="H53" s="764">
        <v>1812163</v>
      </c>
      <c r="I53" s="772"/>
      <c r="J53" s="764">
        <v>3329991</v>
      </c>
      <c r="K53" s="857">
        <v>1296281</v>
      </c>
      <c r="L53" s="755">
        <v>1509076</v>
      </c>
      <c r="M53" s="755">
        <v>2158630</v>
      </c>
      <c r="N53" s="744">
        <f t="shared" si="4"/>
        <v>13789587</v>
      </c>
    </row>
    <row r="54" spans="1:14">
      <c r="A54" s="789" t="s">
        <v>82</v>
      </c>
      <c r="B54" s="758">
        <v>5627004</v>
      </c>
      <c r="C54" s="758"/>
      <c r="D54" s="764">
        <v>291000</v>
      </c>
      <c r="E54" s="758">
        <v>17389648</v>
      </c>
      <c r="F54" s="758">
        <v>1249035</v>
      </c>
      <c r="G54" s="771">
        <v>92797348</v>
      </c>
      <c r="H54" s="764">
        <v>14956000</v>
      </c>
      <c r="I54" s="772"/>
      <c r="J54" s="764">
        <v>259</v>
      </c>
      <c r="K54" s="857">
        <v>1000000</v>
      </c>
      <c r="L54" s="758"/>
      <c r="M54" s="758"/>
      <c r="N54" s="744">
        <f t="shared" si="4"/>
        <v>133310294</v>
      </c>
    </row>
    <row r="55" spans="1:14">
      <c r="A55" s="789"/>
      <c r="B55" s="758">
        <f t="shared" ref="B55:M55" si="5">SUM(B44:B54)</f>
        <v>5771004</v>
      </c>
      <c r="C55" s="758">
        <f t="shared" si="5"/>
        <v>3973267</v>
      </c>
      <c r="D55" s="758">
        <f t="shared" si="5"/>
        <v>4317609</v>
      </c>
      <c r="E55" s="758">
        <f t="shared" si="5"/>
        <v>18630527</v>
      </c>
      <c r="F55" s="758">
        <f t="shared" si="5"/>
        <v>1920896</v>
      </c>
      <c r="G55" s="771">
        <f t="shared" si="5"/>
        <v>207522638</v>
      </c>
      <c r="H55" s="758">
        <f t="shared" si="5"/>
        <v>18196163</v>
      </c>
      <c r="I55" s="772">
        <f t="shared" si="5"/>
        <v>-2834405</v>
      </c>
      <c r="J55" s="758">
        <f t="shared" si="5"/>
        <v>3808872</v>
      </c>
      <c r="K55" s="758">
        <f t="shared" si="5"/>
        <v>3515615</v>
      </c>
      <c r="L55" s="758">
        <f t="shared" si="5"/>
        <v>5674951</v>
      </c>
      <c r="M55" s="758">
        <f t="shared" si="5"/>
        <v>6007616</v>
      </c>
      <c r="N55" s="744">
        <f t="shared" si="4"/>
        <v>276504753</v>
      </c>
    </row>
    <row r="56" spans="1:14">
      <c r="A56" s="766" t="s">
        <v>81</v>
      </c>
      <c r="B56" s="750"/>
      <c r="C56" s="750"/>
      <c r="D56" s="750"/>
      <c r="E56" s="750"/>
      <c r="F56" s="750"/>
      <c r="G56" s="750"/>
      <c r="H56" s="827"/>
      <c r="I56" s="827"/>
      <c r="J56" s="750"/>
      <c r="K56" s="750"/>
      <c r="L56" s="750"/>
      <c r="M56" s="750"/>
      <c r="N56" s="744">
        <f t="shared" si="4"/>
        <v>0</v>
      </c>
    </row>
    <row r="57" spans="1:14">
      <c r="A57" s="789" t="s">
        <v>80</v>
      </c>
      <c r="B57" s="758">
        <v>85003</v>
      </c>
      <c r="C57" s="758"/>
      <c r="D57" s="764">
        <v>117645</v>
      </c>
      <c r="E57" s="758">
        <v>528062</v>
      </c>
      <c r="F57" s="758">
        <v>33694</v>
      </c>
      <c r="G57" s="771"/>
      <c r="H57" s="764">
        <v>13535</v>
      </c>
      <c r="I57" s="772"/>
      <c r="J57" s="758"/>
      <c r="K57" s="857">
        <v>62268</v>
      </c>
      <c r="L57" s="758"/>
      <c r="M57" s="755">
        <v>296879</v>
      </c>
      <c r="N57" s="744">
        <f t="shared" si="4"/>
        <v>1137086</v>
      </c>
    </row>
    <row r="58" spans="1:14">
      <c r="A58" s="789" t="s">
        <v>123</v>
      </c>
      <c r="B58" s="758"/>
      <c r="C58" s="764">
        <v>48914</v>
      </c>
      <c r="D58" s="758"/>
      <c r="E58" s="758">
        <v>393569</v>
      </c>
      <c r="F58" s="758"/>
      <c r="G58" s="771"/>
      <c r="H58" s="764"/>
      <c r="I58" s="772"/>
      <c r="J58" s="758"/>
      <c r="K58" s="857">
        <v>382630</v>
      </c>
      <c r="L58" s="755">
        <v>18954</v>
      </c>
      <c r="M58" s="758"/>
      <c r="N58" s="744">
        <f t="shared" si="4"/>
        <v>844067</v>
      </c>
    </row>
    <row r="59" spans="1:14">
      <c r="A59" s="789" t="s">
        <v>668</v>
      </c>
      <c r="B59" s="758"/>
      <c r="C59" s="764"/>
      <c r="D59" s="758"/>
      <c r="E59" s="758"/>
      <c r="F59" s="758">
        <v>10418</v>
      </c>
      <c r="G59" s="771">
        <v>24903695</v>
      </c>
      <c r="H59" s="764">
        <v>2068693</v>
      </c>
      <c r="I59" s="772"/>
      <c r="J59" s="764">
        <v>80331</v>
      </c>
      <c r="K59" s="857">
        <v>989453</v>
      </c>
      <c r="L59" s="755">
        <v>51900</v>
      </c>
      <c r="M59" s="755">
        <v>46397</v>
      </c>
      <c r="N59" s="744">
        <f t="shared" si="4"/>
        <v>28150887</v>
      </c>
    </row>
    <row r="60" spans="1:14">
      <c r="A60" s="789" t="s">
        <v>662</v>
      </c>
      <c r="B60" s="758"/>
      <c r="C60" s="764"/>
      <c r="D60" s="758"/>
      <c r="E60" s="758"/>
      <c r="F60" s="758"/>
      <c r="G60" s="771"/>
      <c r="H60" s="764"/>
      <c r="I60" s="772"/>
      <c r="J60" s="764"/>
      <c r="K60" s="758"/>
      <c r="L60" s="758"/>
      <c r="M60" s="755">
        <v>62858</v>
      </c>
      <c r="N60" s="744">
        <f t="shared" si="4"/>
        <v>62858</v>
      </c>
    </row>
    <row r="61" spans="1:14">
      <c r="A61" s="789" t="s">
        <v>631</v>
      </c>
      <c r="B61" s="758"/>
      <c r="C61" s="758"/>
      <c r="D61" s="758"/>
      <c r="E61" s="758">
        <v>187382</v>
      </c>
      <c r="F61" s="758">
        <v>1405</v>
      </c>
      <c r="G61" s="771">
        <v>3707636</v>
      </c>
      <c r="H61" s="758"/>
      <c r="I61" s="787">
        <v>12700</v>
      </c>
      <c r="J61" s="758"/>
      <c r="K61" s="857">
        <v>9960</v>
      </c>
      <c r="L61" s="758"/>
      <c r="M61" s="755">
        <v>27726</v>
      </c>
      <c r="N61" s="744">
        <f t="shared" si="4"/>
        <v>3946809</v>
      </c>
    </row>
    <row r="62" spans="1:14">
      <c r="A62" s="789" t="s">
        <v>667</v>
      </c>
      <c r="B62" s="758"/>
      <c r="C62" s="758"/>
      <c r="D62" s="758"/>
      <c r="E62" s="758"/>
      <c r="F62" s="758">
        <v>1311</v>
      </c>
      <c r="G62" s="771"/>
      <c r="H62" s="758"/>
      <c r="I62" s="772"/>
      <c r="J62" s="758"/>
      <c r="K62" s="758"/>
      <c r="L62" s="758"/>
      <c r="M62" s="758"/>
      <c r="N62" s="744">
        <f t="shared" si="4"/>
        <v>1311</v>
      </c>
    </row>
    <row r="63" spans="1:14">
      <c r="A63" s="789" t="s">
        <v>300</v>
      </c>
      <c r="B63" s="758"/>
      <c r="C63" s="758"/>
      <c r="D63" s="758"/>
      <c r="E63" s="758"/>
      <c r="F63" s="758"/>
      <c r="G63" s="771"/>
      <c r="H63" s="758"/>
      <c r="I63" s="772"/>
      <c r="J63" s="758"/>
      <c r="K63" s="857">
        <v>186641</v>
      </c>
      <c r="L63" s="758"/>
      <c r="M63" s="758"/>
      <c r="N63" s="744">
        <f t="shared" si="4"/>
        <v>186641</v>
      </c>
    </row>
    <row r="64" spans="1:14">
      <c r="A64" s="789" t="s">
        <v>661</v>
      </c>
      <c r="B64" s="758"/>
      <c r="C64" s="758"/>
      <c r="D64" s="758"/>
      <c r="E64" s="758"/>
      <c r="F64" s="758">
        <v>91</v>
      </c>
      <c r="G64" s="771">
        <v>559745</v>
      </c>
      <c r="H64" s="764">
        <v>595838</v>
      </c>
      <c r="I64" s="772"/>
      <c r="J64" s="764">
        <v>5806</v>
      </c>
      <c r="K64" s="758"/>
      <c r="L64" s="755">
        <v>1256</v>
      </c>
      <c r="M64" s="755">
        <v>953</v>
      </c>
      <c r="N64" s="744">
        <f t="shared" si="4"/>
        <v>1163689</v>
      </c>
    </row>
    <row r="65" spans="1:14">
      <c r="A65" s="789" t="s">
        <v>122</v>
      </c>
      <c r="B65" s="758"/>
      <c r="C65" s="758"/>
      <c r="D65" s="764">
        <v>190487</v>
      </c>
      <c r="E65" s="758"/>
      <c r="F65" s="758"/>
      <c r="G65" s="771">
        <v>34817327</v>
      </c>
      <c r="H65" s="764">
        <v>173374</v>
      </c>
      <c r="I65" s="772"/>
      <c r="J65" s="764">
        <v>113287</v>
      </c>
      <c r="K65" s="758"/>
      <c r="L65" s="758"/>
      <c r="M65" s="758"/>
      <c r="N65" s="744">
        <f t="shared" si="4"/>
        <v>35294475</v>
      </c>
    </row>
    <row r="66" spans="1:14">
      <c r="A66" s="789" t="s">
        <v>471</v>
      </c>
      <c r="B66" s="758"/>
      <c r="C66" s="758"/>
      <c r="D66" s="758"/>
      <c r="E66" s="758">
        <v>3525</v>
      </c>
      <c r="F66" s="758"/>
      <c r="G66" s="771"/>
      <c r="H66" s="764">
        <v>201780</v>
      </c>
      <c r="I66" s="787">
        <v>4231</v>
      </c>
      <c r="J66" s="758"/>
      <c r="K66" s="758"/>
      <c r="L66" s="755">
        <v>27326</v>
      </c>
      <c r="M66" s="758"/>
      <c r="N66" s="744">
        <f t="shared" si="4"/>
        <v>236862</v>
      </c>
    </row>
    <row r="67" spans="1:14">
      <c r="A67" s="789" t="s">
        <v>79</v>
      </c>
      <c r="B67" s="758">
        <v>13305</v>
      </c>
      <c r="C67" s="758"/>
      <c r="D67" s="764">
        <v>14013</v>
      </c>
      <c r="E67" s="758">
        <v>168616</v>
      </c>
      <c r="F67" s="758">
        <v>23477</v>
      </c>
      <c r="G67" s="771"/>
      <c r="H67" s="758"/>
      <c r="I67" s="772"/>
      <c r="J67" s="758"/>
      <c r="K67" s="857">
        <v>3262</v>
      </c>
      <c r="L67" s="755">
        <v>71460</v>
      </c>
      <c r="M67" s="758"/>
      <c r="N67" s="744">
        <f t="shared" si="4"/>
        <v>294133</v>
      </c>
    </row>
    <row r="68" spans="1:14">
      <c r="A68" s="789"/>
      <c r="B68" s="758">
        <f t="shared" ref="B68:M68" si="6">SUM(B57:B67)</f>
        <v>98308</v>
      </c>
      <c r="C68" s="758">
        <f t="shared" si="6"/>
        <v>48914</v>
      </c>
      <c r="D68" s="758">
        <f t="shared" si="6"/>
        <v>322145</v>
      </c>
      <c r="E68" s="758">
        <f t="shared" si="6"/>
        <v>1281154</v>
      </c>
      <c r="F68" s="758">
        <f t="shared" si="6"/>
        <v>70396</v>
      </c>
      <c r="G68" s="771">
        <f t="shared" si="6"/>
        <v>63988403</v>
      </c>
      <c r="H68" s="758">
        <f t="shared" si="6"/>
        <v>3053220</v>
      </c>
      <c r="I68" s="772">
        <f t="shared" si="6"/>
        <v>16931</v>
      </c>
      <c r="J68" s="758">
        <f t="shared" si="6"/>
        <v>199424</v>
      </c>
      <c r="K68" s="758">
        <f t="shared" si="6"/>
        <v>1634214</v>
      </c>
      <c r="L68" s="758">
        <f t="shared" si="6"/>
        <v>170896</v>
      </c>
      <c r="M68" s="758">
        <f t="shared" si="6"/>
        <v>434813</v>
      </c>
      <c r="N68" s="744">
        <f t="shared" si="4"/>
        <v>71318818</v>
      </c>
    </row>
    <row r="69" spans="1:14">
      <c r="A69" s="859" t="s">
        <v>78</v>
      </c>
      <c r="B69" s="758"/>
      <c r="C69" s="758"/>
      <c r="D69" s="758"/>
      <c r="E69" s="758"/>
      <c r="F69" s="758"/>
      <c r="G69" s="771"/>
      <c r="H69" s="758"/>
      <c r="I69" s="772"/>
      <c r="J69" s="758"/>
      <c r="K69" s="758"/>
      <c r="L69" s="758"/>
      <c r="M69" s="758"/>
      <c r="N69" s="744">
        <f t="shared" si="4"/>
        <v>0</v>
      </c>
    </row>
    <row r="70" spans="1:14">
      <c r="A70" s="789" t="s">
        <v>77</v>
      </c>
      <c r="B70" s="758">
        <v>1134084</v>
      </c>
      <c r="C70" s="764">
        <v>1907361</v>
      </c>
      <c r="D70" s="764">
        <v>3095997</v>
      </c>
      <c r="E70" s="758">
        <v>22723173</v>
      </c>
      <c r="F70" s="758">
        <v>240350</v>
      </c>
      <c r="G70" s="771">
        <v>294550224</v>
      </c>
      <c r="H70" s="758">
        <v>23490869</v>
      </c>
      <c r="I70" s="787">
        <v>374130</v>
      </c>
      <c r="J70" s="764">
        <v>1240777</v>
      </c>
      <c r="K70" s="857">
        <v>2467179</v>
      </c>
      <c r="L70" s="755">
        <v>5873696</v>
      </c>
      <c r="M70" s="755">
        <v>601834</v>
      </c>
      <c r="N70" s="744">
        <f t="shared" si="4"/>
        <v>357699674</v>
      </c>
    </row>
    <row r="71" spans="1:14">
      <c r="A71" s="789" t="s">
        <v>630</v>
      </c>
      <c r="B71" s="758"/>
      <c r="C71" s="758"/>
      <c r="D71" s="758"/>
      <c r="E71" s="758"/>
      <c r="F71" s="758"/>
      <c r="G71" s="771"/>
      <c r="H71" s="758"/>
      <c r="I71" s="772"/>
      <c r="J71" s="758"/>
      <c r="K71" s="758"/>
      <c r="L71" s="758"/>
      <c r="M71" s="758"/>
      <c r="N71" s="744">
        <f t="shared" si="4"/>
        <v>0</v>
      </c>
    </row>
    <row r="72" spans="1:14">
      <c r="A72" s="789" t="s">
        <v>660</v>
      </c>
      <c r="B72" s="758"/>
      <c r="C72" s="758"/>
      <c r="D72" s="758"/>
      <c r="E72" s="758"/>
      <c r="F72" s="758">
        <v>13973</v>
      </c>
      <c r="G72" s="771"/>
      <c r="H72" s="758"/>
      <c r="I72" s="772"/>
      <c r="J72" s="758"/>
      <c r="K72" s="758"/>
      <c r="L72" s="758"/>
      <c r="M72" s="758"/>
      <c r="N72" s="744">
        <f t="shared" si="4"/>
        <v>13973</v>
      </c>
    </row>
    <row r="73" spans="1:14">
      <c r="A73" s="789" t="s">
        <v>468</v>
      </c>
      <c r="B73" s="758"/>
      <c r="C73" s="758"/>
      <c r="D73" s="758"/>
      <c r="E73" s="758">
        <v>226135</v>
      </c>
      <c r="F73" s="758">
        <v>19768</v>
      </c>
      <c r="G73" s="771">
        <v>38055682</v>
      </c>
      <c r="H73" s="758"/>
      <c r="I73" s="787">
        <v>1096930</v>
      </c>
      <c r="J73" s="764">
        <v>113250</v>
      </c>
      <c r="K73" s="857">
        <v>844077</v>
      </c>
      <c r="L73" s="755">
        <v>31455</v>
      </c>
      <c r="M73" s="755">
        <v>109100</v>
      </c>
      <c r="N73" s="744">
        <f t="shared" si="4"/>
        <v>40496397</v>
      </c>
    </row>
    <row r="74" spans="1:14">
      <c r="A74" s="789" t="s">
        <v>629</v>
      </c>
      <c r="B74" s="758"/>
      <c r="C74" s="758"/>
      <c r="D74" s="758"/>
      <c r="E74" s="758"/>
      <c r="F74" s="758">
        <v>563</v>
      </c>
      <c r="G74" s="771">
        <v>1571880</v>
      </c>
      <c r="H74" s="758"/>
      <c r="I74" s="772"/>
      <c r="J74" s="758"/>
      <c r="K74" s="758"/>
      <c r="L74" s="758"/>
      <c r="M74" s="758"/>
      <c r="N74" s="744">
        <f t="shared" si="4"/>
        <v>1572443</v>
      </c>
    </row>
    <row r="75" spans="1:14">
      <c r="A75" s="789" t="s">
        <v>666</v>
      </c>
      <c r="B75" s="758"/>
      <c r="C75" s="758"/>
      <c r="D75" s="758"/>
      <c r="E75" s="758">
        <v>20458</v>
      </c>
      <c r="F75" s="758">
        <v>1278</v>
      </c>
      <c r="G75" s="771"/>
      <c r="H75" s="758">
        <v>361713</v>
      </c>
      <c r="I75" s="772"/>
      <c r="J75" s="764">
        <v>8865</v>
      </c>
      <c r="K75" s="857">
        <v>100954</v>
      </c>
      <c r="L75" s="755">
        <v>7264</v>
      </c>
      <c r="M75" s="755">
        <v>7200</v>
      </c>
      <c r="N75" s="744">
        <f t="shared" si="4"/>
        <v>507732</v>
      </c>
    </row>
    <row r="76" spans="1:14">
      <c r="A76" s="789" t="s">
        <v>76</v>
      </c>
      <c r="B76" s="758">
        <v>7425</v>
      </c>
      <c r="C76" s="758"/>
      <c r="D76" s="792">
        <v>3218</v>
      </c>
      <c r="E76" s="758">
        <v>39610</v>
      </c>
      <c r="F76" s="758"/>
      <c r="G76" s="771"/>
      <c r="H76" s="758"/>
      <c r="I76" s="772"/>
      <c r="J76" s="758"/>
      <c r="K76" s="857">
        <v>5300</v>
      </c>
      <c r="L76" s="758"/>
      <c r="M76" s="828">
        <v>23928</v>
      </c>
      <c r="N76" s="744">
        <f t="shared" si="4"/>
        <v>79481</v>
      </c>
    </row>
    <row r="77" spans="1:14">
      <c r="A77" s="789" t="s">
        <v>665</v>
      </c>
      <c r="B77" s="758"/>
      <c r="C77" s="758"/>
      <c r="D77" s="792"/>
      <c r="E77" s="758"/>
      <c r="F77" s="758"/>
      <c r="G77" s="771"/>
      <c r="H77" s="758"/>
      <c r="I77" s="772"/>
      <c r="J77" s="758"/>
      <c r="K77" s="758"/>
      <c r="L77" s="755">
        <v>90977</v>
      </c>
      <c r="M77" s="828"/>
      <c r="N77" s="744">
        <f t="shared" si="4"/>
        <v>90977</v>
      </c>
    </row>
    <row r="78" spans="1:14">
      <c r="A78" s="789" t="s">
        <v>425</v>
      </c>
      <c r="B78" s="758"/>
      <c r="C78" s="758"/>
      <c r="D78" s="792"/>
      <c r="E78" s="758"/>
      <c r="F78" s="758"/>
      <c r="G78" s="771"/>
      <c r="H78" s="758"/>
      <c r="I78" s="772"/>
      <c r="J78" s="764">
        <v>137517</v>
      </c>
      <c r="K78" s="758"/>
      <c r="L78" s="758"/>
      <c r="M78" s="828"/>
      <c r="N78" s="744">
        <f t="shared" si="4"/>
        <v>137517</v>
      </c>
    </row>
    <row r="79" spans="1:14">
      <c r="A79" s="789" t="s">
        <v>628</v>
      </c>
      <c r="B79" s="758"/>
      <c r="C79" s="758"/>
      <c r="D79" s="758"/>
      <c r="E79" s="758">
        <v>1079</v>
      </c>
      <c r="F79" s="758"/>
      <c r="G79" s="771"/>
      <c r="H79" s="758">
        <v>6120</v>
      </c>
      <c r="I79" s="772"/>
      <c r="J79" s="764">
        <v>41843</v>
      </c>
      <c r="K79" s="857">
        <v>129176</v>
      </c>
      <c r="L79" s="755">
        <v>101703</v>
      </c>
      <c r="M79" s="755">
        <v>5386</v>
      </c>
      <c r="N79" s="744">
        <f t="shared" si="4"/>
        <v>285307</v>
      </c>
    </row>
    <row r="80" spans="1:14">
      <c r="A80" s="789" t="s">
        <v>658</v>
      </c>
      <c r="B80" s="758"/>
      <c r="C80" s="764">
        <v>3488532</v>
      </c>
      <c r="D80" s="758"/>
      <c r="E80" s="758"/>
      <c r="F80" s="758"/>
      <c r="G80" s="771"/>
      <c r="H80" s="758"/>
      <c r="I80" s="858">
        <v>273405</v>
      </c>
      <c r="J80" s="764">
        <v>103550</v>
      </c>
      <c r="K80" s="758"/>
      <c r="L80" s="758"/>
      <c r="M80" s="758"/>
      <c r="N80" s="744">
        <f t="shared" si="4"/>
        <v>3865487</v>
      </c>
    </row>
    <row r="81" spans="1:14">
      <c r="A81" s="789" t="s">
        <v>75</v>
      </c>
      <c r="B81" s="758">
        <v>36449</v>
      </c>
      <c r="C81" s="758"/>
      <c r="D81" s="758"/>
      <c r="E81" s="758"/>
      <c r="F81" s="758">
        <v>581</v>
      </c>
      <c r="G81" s="771"/>
      <c r="H81" s="758"/>
      <c r="I81" s="772"/>
      <c r="J81" s="758"/>
      <c r="K81" s="758"/>
      <c r="L81" s="758"/>
      <c r="M81" s="758"/>
      <c r="N81" s="744">
        <f t="shared" si="4"/>
        <v>37030</v>
      </c>
    </row>
    <row r="82" spans="1:14">
      <c r="A82" s="789" t="s">
        <v>74</v>
      </c>
      <c r="B82" s="758">
        <v>11655</v>
      </c>
      <c r="C82" s="758"/>
      <c r="D82" s="758"/>
      <c r="E82" s="758"/>
      <c r="F82" s="758"/>
      <c r="G82" s="771"/>
      <c r="H82" s="758"/>
      <c r="I82" s="772"/>
      <c r="J82" s="758"/>
      <c r="K82" s="758"/>
      <c r="L82" s="755">
        <v>78959</v>
      </c>
      <c r="M82" s="758"/>
      <c r="N82" s="744">
        <f t="shared" si="4"/>
        <v>90614</v>
      </c>
    </row>
    <row r="83" spans="1:14">
      <c r="A83" s="789" t="s">
        <v>73</v>
      </c>
      <c r="B83" s="758">
        <v>22857</v>
      </c>
      <c r="C83" s="764">
        <v>72041</v>
      </c>
      <c r="D83" s="764">
        <v>13235</v>
      </c>
      <c r="E83" s="758">
        <v>108352</v>
      </c>
      <c r="F83" s="758">
        <v>6065</v>
      </c>
      <c r="G83" s="771">
        <v>3442070</v>
      </c>
      <c r="H83" s="758">
        <v>47141</v>
      </c>
      <c r="I83" s="787">
        <v>1802</v>
      </c>
      <c r="J83" s="764">
        <v>5873</v>
      </c>
      <c r="K83" s="857">
        <v>19554</v>
      </c>
      <c r="L83" s="755">
        <v>21609</v>
      </c>
      <c r="M83" s="755">
        <v>10601</v>
      </c>
      <c r="N83" s="744">
        <f t="shared" si="4"/>
        <v>3771200</v>
      </c>
    </row>
    <row r="84" spans="1:14">
      <c r="A84" s="789" t="s">
        <v>149</v>
      </c>
      <c r="B84" s="758"/>
      <c r="C84" s="758"/>
      <c r="D84" s="758"/>
      <c r="E84" s="758"/>
      <c r="F84" s="758">
        <v>1889</v>
      </c>
      <c r="G84" s="771"/>
      <c r="H84" s="758"/>
      <c r="I84" s="772"/>
      <c r="J84" s="758"/>
      <c r="K84" s="857">
        <v>59038</v>
      </c>
      <c r="L84" s="758"/>
      <c r="M84" s="758"/>
      <c r="N84" s="744">
        <f t="shared" si="4"/>
        <v>60927</v>
      </c>
    </row>
    <row r="85" spans="1:14" ht="15.75" customHeight="1">
      <c r="A85" s="760" t="s">
        <v>627</v>
      </c>
      <c r="B85" s="759"/>
      <c r="C85" s="762"/>
      <c r="D85" s="756"/>
      <c r="E85" s="759"/>
      <c r="F85" s="759"/>
      <c r="G85" s="753"/>
      <c r="H85" s="758"/>
      <c r="I85" s="763"/>
      <c r="J85" s="759"/>
      <c r="K85" s="857">
        <v>1958553</v>
      </c>
      <c r="L85" s="759"/>
      <c r="M85" s="759"/>
      <c r="N85" s="744">
        <f t="shared" si="4"/>
        <v>1958553</v>
      </c>
    </row>
    <row r="86" spans="1:14">
      <c r="A86" s="789" t="s">
        <v>626</v>
      </c>
      <c r="B86" s="758"/>
      <c r="C86" s="758"/>
      <c r="D86" s="758"/>
      <c r="E86" s="758"/>
      <c r="F86" s="758"/>
      <c r="G86" s="771"/>
      <c r="H86" s="758"/>
      <c r="I86" s="772"/>
      <c r="J86" s="764">
        <v>2004474</v>
      </c>
      <c r="K86" s="758"/>
      <c r="L86" s="755">
        <v>2853028</v>
      </c>
      <c r="M86" s="755">
        <v>100000</v>
      </c>
      <c r="N86" s="744">
        <f t="shared" si="4"/>
        <v>4957502</v>
      </c>
    </row>
    <row r="87" spans="1:14">
      <c r="A87" s="789" t="s">
        <v>72</v>
      </c>
      <c r="B87" s="758">
        <v>36646</v>
      </c>
      <c r="C87" s="772"/>
      <c r="D87" s="758"/>
      <c r="E87" s="758"/>
      <c r="F87" s="758"/>
      <c r="G87" s="771">
        <v>402459771</v>
      </c>
      <c r="H87" s="758"/>
      <c r="I87" s="787">
        <v>4095914</v>
      </c>
      <c r="J87" s="758"/>
      <c r="K87" s="857">
        <v>3289343</v>
      </c>
      <c r="L87" s="772"/>
      <c r="M87" s="758"/>
      <c r="N87" s="744">
        <f t="shared" si="4"/>
        <v>409881674</v>
      </c>
    </row>
    <row r="88" spans="1:14">
      <c r="A88" s="856"/>
      <c r="B88" s="707">
        <f t="shared" ref="B88:M88" si="7">SUM(B70:B87)</f>
        <v>1249116</v>
      </c>
      <c r="C88" s="752">
        <f t="shared" si="7"/>
        <v>5467934</v>
      </c>
      <c r="D88" s="752">
        <f t="shared" si="7"/>
        <v>3112450</v>
      </c>
      <c r="E88" s="752">
        <f t="shared" si="7"/>
        <v>23118807</v>
      </c>
      <c r="F88" s="752">
        <f t="shared" si="7"/>
        <v>284467</v>
      </c>
      <c r="G88" s="855">
        <f t="shared" si="7"/>
        <v>740079627</v>
      </c>
      <c r="H88" s="752">
        <f t="shared" si="7"/>
        <v>23905843</v>
      </c>
      <c r="I88" s="707">
        <f t="shared" si="7"/>
        <v>5842181</v>
      </c>
      <c r="J88" s="706">
        <f t="shared" si="7"/>
        <v>3656149</v>
      </c>
      <c r="K88" s="752">
        <f t="shared" si="7"/>
        <v>8873174</v>
      </c>
      <c r="L88" s="752">
        <f t="shared" si="7"/>
        <v>9058691</v>
      </c>
      <c r="M88" s="706">
        <f t="shared" si="7"/>
        <v>858049</v>
      </c>
      <c r="N88" s="744">
        <f t="shared" si="4"/>
        <v>825506488</v>
      </c>
    </row>
    <row r="89" spans="1:14">
      <c r="A89" s="854"/>
      <c r="B89" s="707"/>
      <c r="C89" s="708"/>
      <c r="D89" s="708"/>
      <c r="E89" s="706"/>
      <c r="F89" s="706"/>
      <c r="G89" s="715"/>
      <c r="H89" s="708"/>
      <c r="I89" s="707"/>
      <c r="J89" s="706"/>
      <c r="K89" s="706"/>
      <c r="L89" s="706"/>
      <c r="M89" s="706"/>
      <c r="N89" s="744">
        <f t="shared" si="4"/>
        <v>0</v>
      </c>
    </row>
    <row r="90" spans="1:14" ht="15.75" thickBot="1">
      <c r="A90" s="826" t="s">
        <v>70</v>
      </c>
      <c r="B90" s="748">
        <f t="shared" ref="B90:M90" si="8">SUM(B55,B68,B88)</f>
        <v>7118428</v>
      </c>
      <c r="C90" s="800">
        <f t="shared" si="8"/>
        <v>9490115</v>
      </c>
      <c r="D90" s="748">
        <f t="shared" si="8"/>
        <v>7752204</v>
      </c>
      <c r="E90" s="748">
        <f t="shared" si="8"/>
        <v>43030488</v>
      </c>
      <c r="F90" s="748">
        <f t="shared" si="8"/>
        <v>2275759</v>
      </c>
      <c r="G90" s="748">
        <f t="shared" si="8"/>
        <v>1011590668</v>
      </c>
      <c r="H90" s="748">
        <f t="shared" si="8"/>
        <v>45155226</v>
      </c>
      <c r="I90" s="748">
        <f t="shared" si="8"/>
        <v>3024707</v>
      </c>
      <c r="J90" s="748">
        <f t="shared" si="8"/>
        <v>7664445</v>
      </c>
      <c r="K90" s="748">
        <f t="shared" si="8"/>
        <v>14023003</v>
      </c>
      <c r="L90" s="748">
        <f t="shared" si="8"/>
        <v>14904538</v>
      </c>
      <c r="M90" s="748">
        <f t="shared" si="8"/>
        <v>7300478</v>
      </c>
      <c r="N90" s="744">
        <f t="shared" si="4"/>
        <v>1173330059</v>
      </c>
    </row>
    <row r="91" spans="1:14" ht="15.75" thickTop="1"/>
    <row r="94" spans="1:14">
      <c r="A94" s="1139" t="s">
        <v>664</v>
      </c>
      <c r="B94" s="1139"/>
      <c r="C94" s="1139"/>
      <c r="D94" s="1139"/>
      <c r="E94" s="1139"/>
      <c r="F94" s="1139"/>
      <c r="G94" s="1139"/>
      <c r="H94" s="1139"/>
      <c r="I94" s="1139"/>
      <c r="J94" s="1139"/>
      <c r="K94" s="1139"/>
      <c r="L94" s="1139"/>
      <c r="M94" s="1139"/>
      <c r="N94" s="1139"/>
    </row>
    <row r="95" spans="1:14">
      <c r="A95" s="1139"/>
      <c r="B95" s="1139"/>
      <c r="C95" s="1139"/>
      <c r="D95" s="1139"/>
      <c r="E95" s="1139"/>
      <c r="F95" s="1139"/>
      <c r="G95" s="1139"/>
      <c r="H95" s="1139"/>
      <c r="I95" s="1139"/>
      <c r="J95" s="1139"/>
      <c r="K95" s="1139"/>
      <c r="L95" s="1139"/>
      <c r="M95" s="1139"/>
      <c r="N95" s="1139"/>
    </row>
    <row r="96" spans="1:14">
      <c r="A96" s="1139"/>
      <c r="B96" s="1139"/>
      <c r="C96" s="1139"/>
      <c r="D96" s="1139"/>
      <c r="E96" s="1139"/>
      <c r="F96" s="1139"/>
      <c r="G96" s="1139"/>
      <c r="H96" s="1139"/>
      <c r="I96" s="1139"/>
      <c r="J96" s="1139"/>
      <c r="K96" s="1139"/>
      <c r="L96" s="1139"/>
      <c r="M96" s="1139"/>
      <c r="N96" s="1139"/>
    </row>
    <row r="97" spans="1:14">
      <c r="A97" s="1144"/>
      <c r="B97" s="1144"/>
      <c r="C97" s="1144"/>
      <c r="D97" s="1144"/>
      <c r="E97" s="1144"/>
      <c r="F97" s="1144"/>
      <c r="G97" s="1144"/>
      <c r="H97" s="1139"/>
      <c r="I97" s="1144"/>
      <c r="J97" s="1144"/>
      <c r="K97" s="1144"/>
      <c r="L97" s="1144"/>
      <c r="M97" s="1144"/>
      <c r="N97" s="1144"/>
    </row>
    <row r="98" spans="1:14">
      <c r="A98" s="849" t="s">
        <v>63</v>
      </c>
      <c r="B98" s="726">
        <v>10485027</v>
      </c>
      <c r="C98" s="716">
        <v>20578906</v>
      </c>
      <c r="D98" s="808">
        <v>9132180</v>
      </c>
      <c r="E98" s="717">
        <v>93156958</v>
      </c>
      <c r="F98" s="750">
        <v>1574822</v>
      </c>
      <c r="G98" s="752">
        <v>2418800493</v>
      </c>
      <c r="H98" s="824">
        <v>67362307</v>
      </c>
      <c r="I98" s="718">
        <v>1548</v>
      </c>
      <c r="J98" s="716">
        <v>11715572</v>
      </c>
      <c r="K98" s="850">
        <v>13923520</v>
      </c>
      <c r="L98" s="714">
        <v>14999493</v>
      </c>
      <c r="M98" s="714">
        <v>3225727</v>
      </c>
      <c r="N98" s="705">
        <f t="shared" ref="N98:N116" si="9">SUM(B98:M98)</f>
        <v>2664956553</v>
      </c>
    </row>
    <row r="99" spans="1:14">
      <c r="A99" s="849" t="s">
        <v>62</v>
      </c>
      <c r="B99" s="726">
        <v>-8872898</v>
      </c>
      <c r="C99" s="716">
        <v>-15857678</v>
      </c>
      <c r="D99" s="808">
        <v>-8444807</v>
      </c>
      <c r="E99" s="706">
        <v>-86277404</v>
      </c>
      <c r="F99" s="750">
        <v>-1331759</v>
      </c>
      <c r="G99" s="706">
        <v>-2115499302</v>
      </c>
      <c r="H99" s="819">
        <v>-63586363</v>
      </c>
      <c r="I99" s="713">
        <v>-82535</v>
      </c>
      <c r="J99" s="716">
        <v>-10547821</v>
      </c>
      <c r="K99" s="850">
        <v>-11819632</v>
      </c>
      <c r="L99" s="714">
        <v>-12924428</v>
      </c>
      <c r="M99" s="853">
        <v>-2879812</v>
      </c>
      <c r="N99" s="847">
        <f t="shared" si="9"/>
        <v>-2338124439</v>
      </c>
    </row>
    <row r="100" spans="1:14">
      <c r="A100" s="846" t="s">
        <v>61</v>
      </c>
      <c r="B100" s="812">
        <f t="shared" ref="B100:M100" si="10">SUM(B98:B99)</f>
        <v>1612129</v>
      </c>
      <c r="C100" s="812">
        <f t="shared" si="10"/>
        <v>4721228</v>
      </c>
      <c r="D100" s="814">
        <f t="shared" si="10"/>
        <v>687373</v>
      </c>
      <c r="E100" s="812">
        <f t="shared" si="10"/>
        <v>6879554</v>
      </c>
      <c r="F100" s="814">
        <f t="shared" si="10"/>
        <v>243063</v>
      </c>
      <c r="G100" s="812">
        <f t="shared" si="10"/>
        <v>303301191</v>
      </c>
      <c r="H100" s="727">
        <f t="shared" si="10"/>
        <v>3775944</v>
      </c>
      <c r="I100" s="815">
        <f t="shared" si="10"/>
        <v>-80987</v>
      </c>
      <c r="J100" s="812">
        <f t="shared" si="10"/>
        <v>1167751</v>
      </c>
      <c r="K100" s="812">
        <f t="shared" si="10"/>
        <v>2103888</v>
      </c>
      <c r="L100" s="812">
        <f t="shared" si="10"/>
        <v>2075065</v>
      </c>
      <c r="M100" s="812">
        <f t="shared" si="10"/>
        <v>345915</v>
      </c>
      <c r="N100" s="851">
        <f t="shared" si="9"/>
        <v>326832114</v>
      </c>
    </row>
    <row r="101" spans="1:14">
      <c r="A101" s="849" t="s">
        <v>624</v>
      </c>
      <c r="B101" s="726">
        <v>-122705</v>
      </c>
      <c r="C101" s="716">
        <v>-120631</v>
      </c>
      <c r="D101" s="808">
        <v>9132180</v>
      </c>
      <c r="E101" s="706">
        <v>-1936861</v>
      </c>
      <c r="F101" s="750">
        <v>-51477</v>
      </c>
      <c r="G101" s="706">
        <v>-57129405</v>
      </c>
      <c r="H101" s="716">
        <v>-736974</v>
      </c>
      <c r="I101" s="707"/>
      <c r="J101" s="716">
        <v>-685213</v>
      </c>
      <c r="K101" s="850">
        <v>-597285</v>
      </c>
      <c r="L101" s="714">
        <v>-570225</v>
      </c>
      <c r="M101" s="714">
        <v>-90020</v>
      </c>
      <c r="N101" s="705">
        <f t="shared" si="9"/>
        <v>-52908616</v>
      </c>
    </row>
    <row r="102" spans="1:14">
      <c r="A102" s="849" t="s">
        <v>59</v>
      </c>
      <c r="B102" s="726">
        <v>-249388</v>
      </c>
      <c r="C102" s="716">
        <v>-353849</v>
      </c>
      <c r="D102" s="808">
        <v>-8444807</v>
      </c>
      <c r="E102" s="706">
        <v>-681124</v>
      </c>
      <c r="F102" s="750">
        <v>-91246</v>
      </c>
      <c r="G102" s="706">
        <v>-93738527</v>
      </c>
      <c r="H102" s="716">
        <v>-823588</v>
      </c>
      <c r="I102" s="713">
        <v>-14044</v>
      </c>
      <c r="J102" s="716">
        <v>-130192</v>
      </c>
      <c r="K102" s="850">
        <v>-315207</v>
      </c>
      <c r="L102" s="714">
        <v>-353932</v>
      </c>
      <c r="M102" s="714">
        <v>-222162</v>
      </c>
      <c r="N102" s="705">
        <f t="shared" si="9"/>
        <v>-105418066</v>
      </c>
    </row>
    <row r="103" spans="1:14">
      <c r="A103" s="849"/>
      <c r="B103" s="708">
        <f t="shared" ref="B103:M103" si="11">SUM(B101:B102)</f>
        <v>-372093</v>
      </c>
      <c r="C103" s="708">
        <f t="shared" si="11"/>
        <v>-474480</v>
      </c>
      <c r="D103" s="802">
        <f t="shared" si="11"/>
        <v>687373</v>
      </c>
      <c r="E103" s="708">
        <f t="shared" si="11"/>
        <v>-2617985</v>
      </c>
      <c r="F103" s="802">
        <f t="shared" si="11"/>
        <v>-142723</v>
      </c>
      <c r="G103" s="708">
        <f t="shared" si="11"/>
        <v>-150867932</v>
      </c>
      <c r="H103" s="708">
        <f t="shared" si="11"/>
        <v>-1560562</v>
      </c>
      <c r="I103" s="803">
        <f t="shared" si="11"/>
        <v>-14044</v>
      </c>
      <c r="J103" s="708">
        <f t="shared" si="11"/>
        <v>-815405</v>
      </c>
      <c r="K103" s="708">
        <f t="shared" si="11"/>
        <v>-912492</v>
      </c>
      <c r="L103" s="708">
        <f t="shared" si="11"/>
        <v>-924157</v>
      </c>
      <c r="M103" s="708">
        <f t="shared" si="11"/>
        <v>-312182</v>
      </c>
      <c r="N103" s="705">
        <f t="shared" si="9"/>
        <v>-158326682</v>
      </c>
    </row>
    <row r="104" spans="1:14">
      <c r="A104" s="846" t="s">
        <v>58</v>
      </c>
      <c r="B104" s="727">
        <f t="shared" ref="B104:M104" si="12">SUM(B100,B103)</f>
        <v>1240036</v>
      </c>
      <c r="C104" s="727">
        <f t="shared" si="12"/>
        <v>4246748</v>
      </c>
      <c r="D104" s="810">
        <f t="shared" si="12"/>
        <v>1374746</v>
      </c>
      <c r="E104" s="727">
        <f t="shared" si="12"/>
        <v>4261569</v>
      </c>
      <c r="F104" s="810">
        <f t="shared" si="12"/>
        <v>100340</v>
      </c>
      <c r="G104" s="727">
        <f t="shared" si="12"/>
        <v>152433259</v>
      </c>
      <c r="H104" s="727">
        <f t="shared" si="12"/>
        <v>2215382</v>
      </c>
      <c r="I104" s="811">
        <f t="shared" si="12"/>
        <v>-95031</v>
      </c>
      <c r="J104" s="727">
        <f t="shared" si="12"/>
        <v>352346</v>
      </c>
      <c r="K104" s="810">
        <f t="shared" si="12"/>
        <v>1191396</v>
      </c>
      <c r="L104" s="727">
        <f t="shared" si="12"/>
        <v>1150908</v>
      </c>
      <c r="M104" s="727">
        <f t="shared" si="12"/>
        <v>33733</v>
      </c>
      <c r="N104" s="719">
        <f t="shared" si="9"/>
        <v>168505432</v>
      </c>
    </row>
    <row r="105" spans="1:14">
      <c r="A105" s="849"/>
      <c r="B105" s="706"/>
      <c r="C105" s="706"/>
      <c r="D105" s="750"/>
      <c r="E105" s="706"/>
      <c r="F105" s="750"/>
      <c r="G105" s="706"/>
      <c r="H105" s="706"/>
      <c r="I105" s="707"/>
      <c r="J105" s="706"/>
      <c r="K105" s="750"/>
      <c r="L105" s="706"/>
      <c r="M105" s="706"/>
      <c r="N105" s="705">
        <f t="shared" si="9"/>
        <v>0</v>
      </c>
    </row>
    <row r="106" spans="1:14">
      <c r="A106" s="852" t="s">
        <v>57</v>
      </c>
      <c r="B106" s="726">
        <v>-100583</v>
      </c>
      <c r="C106" s="716">
        <v>-214321</v>
      </c>
      <c r="D106" s="808">
        <v>-11510</v>
      </c>
      <c r="E106" s="706">
        <v>-448068</v>
      </c>
      <c r="F106" s="750">
        <v>-10496</v>
      </c>
      <c r="G106" s="706">
        <v>-13252843</v>
      </c>
      <c r="H106" s="716">
        <v>-237080</v>
      </c>
      <c r="I106" s="707"/>
      <c r="J106" s="716">
        <v>-33674</v>
      </c>
      <c r="K106" s="850">
        <v>-77640</v>
      </c>
      <c r="L106" s="714">
        <v>-134490</v>
      </c>
      <c r="M106" s="714">
        <v>-14306</v>
      </c>
      <c r="N106" s="705">
        <f t="shared" si="9"/>
        <v>-14535011</v>
      </c>
    </row>
    <row r="107" spans="1:14">
      <c r="A107" s="849" t="s">
        <v>56</v>
      </c>
      <c r="B107" s="726">
        <v>67937</v>
      </c>
      <c r="C107" s="716">
        <v>146057</v>
      </c>
      <c r="D107" s="808">
        <v>61137</v>
      </c>
      <c r="E107" s="706">
        <v>1392482</v>
      </c>
      <c r="F107" s="750">
        <v>55940</v>
      </c>
      <c r="G107" s="706">
        <v>84733356</v>
      </c>
      <c r="H107" s="807">
        <v>918484</v>
      </c>
      <c r="I107" s="713">
        <v>-76961</v>
      </c>
      <c r="J107" s="706">
        <v>38623</v>
      </c>
      <c r="K107" s="850">
        <v>181597</v>
      </c>
      <c r="L107" s="714">
        <v>187858</v>
      </c>
      <c r="M107" s="714">
        <v>119474</v>
      </c>
      <c r="N107" s="705">
        <f t="shared" si="9"/>
        <v>87825984</v>
      </c>
    </row>
    <row r="108" spans="1:14">
      <c r="A108" s="849" t="s">
        <v>456</v>
      </c>
      <c r="B108" s="726"/>
      <c r="C108" s="716"/>
      <c r="D108" s="808"/>
      <c r="E108" s="706"/>
      <c r="F108" s="750"/>
      <c r="G108" s="706"/>
      <c r="H108" s="706"/>
      <c r="I108" s="713">
        <v>-17226</v>
      </c>
      <c r="J108" s="706"/>
      <c r="K108" s="750"/>
      <c r="L108" s="706"/>
      <c r="M108" s="706"/>
      <c r="N108" s="705">
        <f t="shared" si="9"/>
        <v>-17226</v>
      </c>
    </row>
    <row r="109" spans="1:14">
      <c r="A109" s="849" t="s">
        <v>55</v>
      </c>
      <c r="B109" s="726">
        <v>-4125</v>
      </c>
      <c r="C109" s="716">
        <v>-8754</v>
      </c>
      <c r="D109" s="808">
        <v>-235127</v>
      </c>
      <c r="E109" s="706">
        <v>-62913</v>
      </c>
      <c r="F109" s="750">
        <v>-4216</v>
      </c>
      <c r="G109" s="706">
        <v>-52821673</v>
      </c>
      <c r="H109" s="716">
        <v>-116159</v>
      </c>
      <c r="I109" s="713">
        <v>-11</v>
      </c>
      <c r="J109" s="716">
        <v>-180605</v>
      </c>
      <c r="K109" s="850">
        <v>-504048</v>
      </c>
      <c r="L109" s="714">
        <v>-466220</v>
      </c>
      <c r="M109" s="714">
        <v>-23347</v>
      </c>
      <c r="N109" s="705">
        <f t="shared" si="9"/>
        <v>-54427198</v>
      </c>
    </row>
    <row r="110" spans="1:14">
      <c r="A110" s="849" t="s">
        <v>623</v>
      </c>
      <c r="B110" s="706"/>
      <c r="C110" s="706"/>
      <c r="D110" s="750"/>
      <c r="E110" s="706">
        <v>9329</v>
      </c>
      <c r="F110" s="750"/>
      <c r="G110" s="706"/>
      <c r="H110" s="706"/>
      <c r="I110" s="707"/>
      <c r="J110" s="706"/>
      <c r="K110" s="850">
        <v>6168</v>
      </c>
      <c r="L110" s="706"/>
      <c r="M110" s="706"/>
      <c r="N110" s="705">
        <f t="shared" si="9"/>
        <v>15497</v>
      </c>
    </row>
    <row r="111" spans="1:14">
      <c r="A111" s="849"/>
      <c r="B111" s="708">
        <f t="shared" ref="B111:M111" si="13">SUM(B106:B110)</f>
        <v>-36771</v>
      </c>
      <c r="C111" s="708">
        <f t="shared" si="13"/>
        <v>-77018</v>
      </c>
      <c r="D111" s="802">
        <f t="shared" si="13"/>
        <v>-185500</v>
      </c>
      <c r="E111" s="708">
        <f t="shared" si="13"/>
        <v>890830</v>
      </c>
      <c r="F111" s="802">
        <f t="shared" si="13"/>
        <v>41228</v>
      </c>
      <c r="G111" s="708">
        <f t="shared" si="13"/>
        <v>18658840</v>
      </c>
      <c r="H111" s="706">
        <f t="shared" si="13"/>
        <v>565245</v>
      </c>
      <c r="I111" s="803">
        <f t="shared" si="13"/>
        <v>-94198</v>
      </c>
      <c r="J111" s="708">
        <f t="shared" si="13"/>
        <v>-175656</v>
      </c>
      <c r="K111" s="708">
        <f t="shared" si="13"/>
        <v>-393923</v>
      </c>
      <c r="L111" s="708">
        <f t="shared" si="13"/>
        <v>-412852</v>
      </c>
      <c r="M111" s="708">
        <f t="shared" si="13"/>
        <v>81821</v>
      </c>
      <c r="N111" s="847">
        <f t="shared" si="9"/>
        <v>18862046</v>
      </c>
    </row>
    <row r="112" spans="1:14">
      <c r="A112" s="846" t="s">
        <v>54</v>
      </c>
      <c r="B112" s="812">
        <f t="shared" ref="B112:M112" si="14">SUM(B104,B111)</f>
        <v>1203265</v>
      </c>
      <c r="C112" s="812">
        <f t="shared" si="14"/>
        <v>4169730</v>
      </c>
      <c r="D112" s="814">
        <f t="shared" si="14"/>
        <v>1189246</v>
      </c>
      <c r="E112" s="812">
        <f t="shared" si="14"/>
        <v>5152399</v>
      </c>
      <c r="F112" s="814">
        <f t="shared" si="14"/>
        <v>141568</v>
      </c>
      <c r="G112" s="812">
        <f t="shared" si="14"/>
        <v>171092099</v>
      </c>
      <c r="H112" s="812">
        <f t="shared" si="14"/>
        <v>2780627</v>
      </c>
      <c r="I112" s="815">
        <f t="shared" si="14"/>
        <v>-189229</v>
      </c>
      <c r="J112" s="812">
        <f t="shared" si="14"/>
        <v>176690</v>
      </c>
      <c r="K112" s="810">
        <f t="shared" si="14"/>
        <v>797473</v>
      </c>
      <c r="L112" s="812">
        <f t="shared" si="14"/>
        <v>738056</v>
      </c>
      <c r="M112" s="727">
        <f t="shared" si="14"/>
        <v>115554</v>
      </c>
      <c r="N112" s="851">
        <f t="shared" si="9"/>
        <v>187367478</v>
      </c>
    </row>
    <row r="113" spans="1:14">
      <c r="A113" s="849"/>
      <c r="B113" s="706"/>
      <c r="C113" s="706"/>
      <c r="D113" s="750"/>
      <c r="E113" s="706"/>
      <c r="F113" s="750"/>
      <c r="G113" s="706"/>
      <c r="H113" s="706"/>
      <c r="I113" s="707"/>
      <c r="J113" s="706"/>
      <c r="K113" s="750"/>
      <c r="L113" s="706"/>
      <c r="M113" s="706"/>
      <c r="N113" s="705">
        <f t="shared" si="9"/>
        <v>0</v>
      </c>
    </row>
    <row r="114" spans="1:14">
      <c r="A114" s="849" t="s">
        <v>53</v>
      </c>
      <c r="B114" s="726">
        <v>-373601</v>
      </c>
      <c r="C114" s="716">
        <v>-1211868</v>
      </c>
      <c r="D114" s="808">
        <v>-123764</v>
      </c>
      <c r="E114" s="706">
        <v>-1557601</v>
      </c>
      <c r="F114" s="750"/>
      <c r="G114" s="706">
        <v>-38711671</v>
      </c>
      <c r="H114" s="807">
        <v>-987422</v>
      </c>
      <c r="I114" s="713">
        <v>-23</v>
      </c>
      <c r="J114" s="716">
        <v>-175734</v>
      </c>
      <c r="K114" s="850">
        <v>-224817</v>
      </c>
      <c r="L114" s="714">
        <v>-133843</v>
      </c>
      <c r="M114" s="714">
        <v>15198</v>
      </c>
      <c r="N114" s="705">
        <f t="shared" si="9"/>
        <v>-43485146</v>
      </c>
    </row>
    <row r="115" spans="1:14" ht="15.75" thickBot="1">
      <c r="A115" s="849"/>
      <c r="B115" s="708"/>
      <c r="C115" s="708"/>
      <c r="D115" s="802"/>
      <c r="E115" s="708"/>
      <c r="F115" s="802"/>
      <c r="G115" s="708"/>
      <c r="H115" s="848"/>
      <c r="I115" s="803"/>
      <c r="J115" s="802"/>
      <c r="K115" s="709"/>
      <c r="L115" s="708"/>
      <c r="M115" s="708"/>
      <c r="N115" s="847">
        <f t="shared" si="9"/>
        <v>0</v>
      </c>
    </row>
    <row r="116" spans="1:14" ht="16.5" thickTop="1" thickBot="1">
      <c r="A116" s="846" t="s">
        <v>52</v>
      </c>
      <c r="B116" s="748">
        <f t="shared" ref="B116:M116" si="15">SUM(B112,B114)</f>
        <v>829664</v>
      </c>
      <c r="C116" s="748">
        <f t="shared" si="15"/>
        <v>2957862</v>
      </c>
      <c r="D116" s="800">
        <f t="shared" si="15"/>
        <v>1065482</v>
      </c>
      <c r="E116" s="748">
        <f t="shared" si="15"/>
        <v>3594798</v>
      </c>
      <c r="F116" s="800">
        <f t="shared" si="15"/>
        <v>141568</v>
      </c>
      <c r="G116" s="748">
        <f t="shared" si="15"/>
        <v>132380428</v>
      </c>
      <c r="H116" s="845">
        <f t="shared" si="15"/>
        <v>1793205</v>
      </c>
      <c r="I116" s="799">
        <f t="shared" si="15"/>
        <v>-189252</v>
      </c>
      <c r="J116" s="800">
        <f t="shared" si="15"/>
        <v>956</v>
      </c>
      <c r="K116" s="748">
        <f t="shared" si="15"/>
        <v>572656</v>
      </c>
      <c r="L116" s="748">
        <f t="shared" si="15"/>
        <v>604213</v>
      </c>
      <c r="M116" s="748">
        <f t="shared" si="15"/>
        <v>130752</v>
      </c>
      <c r="N116" s="844">
        <f t="shared" si="9"/>
        <v>143882332</v>
      </c>
    </row>
    <row r="117" spans="1:14" ht="15.75" thickTop="1"/>
    <row r="119" spans="1:14">
      <c r="J119" s="210"/>
    </row>
  </sheetData>
  <mergeCells count="15">
    <mergeCell ref="A1:N4"/>
    <mergeCell ref="A94:N97"/>
    <mergeCell ref="B5:B6"/>
    <mergeCell ref="C5:C6"/>
    <mergeCell ref="D5:D6"/>
    <mergeCell ref="E5:E6"/>
    <mergeCell ref="F5:F6"/>
    <mergeCell ref="G5:G6"/>
    <mergeCell ref="I5:I6"/>
    <mergeCell ref="H5:H6"/>
    <mergeCell ref="J5:J6"/>
    <mergeCell ref="K5:K6"/>
    <mergeCell ref="L5:L6"/>
    <mergeCell ref="M5:M6"/>
    <mergeCell ref="N5:N6"/>
  </mergeCell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33"/>
  <sheetViews>
    <sheetView tabSelected="1" zoomScale="78" zoomScaleNormal="78" workbookViewId="0">
      <selection sqref="A1:G2"/>
    </sheetView>
  </sheetViews>
  <sheetFormatPr defaultRowHeight="15"/>
  <cols>
    <col min="1" max="1" width="46.5703125" customWidth="1"/>
    <col min="2" max="2" width="3.42578125" customWidth="1"/>
    <col min="3" max="3" width="16.7109375" customWidth="1"/>
    <col min="4" max="4" width="2.85546875" customWidth="1"/>
    <col min="5" max="5" width="16.7109375" customWidth="1"/>
    <col min="6" max="6" width="2.85546875" customWidth="1"/>
    <col min="7" max="7" width="16.7109375" customWidth="1"/>
    <col min="8" max="8" width="6.42578125" customWidth="1"/>
    <col min="9" max="9" width="15" customWidth="1"/>
    <col min="10" max="10" width="3.42578125" customWidth="1"/>
    <col min="11" max="11" width="15" customWidth="1"/>
    <col min="12" max="12" width="2.85546875" customWidth="1"/>
    <col min="13" max="13" width="15" customWidth="1"/>
    <col min="14" max="14" width="6.140625" customWidth="1"/>
    <col min="15" max="15" width="16.85546875" customWidth="1"/>
    <col min="16" max="16" width="14.28515625" customWidth="1"/>
    <col min="17" max="17" width="6.42578125" customWidth="1"/>
    <col min="18" max="18" width="18.5703125" customWidth="1"/>
    <col min="19" max="19" width="17.42578125" customWidth="1"/>
  </cols>
  <sheetData>
    <row r="1" spans="1:22" ht="15" customHeight="1">
      <c r="A1" s="1168" t="s">
        <v>699</v>
      </c>
      <c r="B1" s="1168"/>
      <c r="C1" s="1168"/>
      <c r="D1" s="1168"/>
      <c r="E1" s="1168"/>
      <c r="F1" s="1168"/>
      <c r="G1" s="1168"/>
      <c r="I1" s="1162" t="s">
        <v>695</v>
      </c>
      <c r="J1" s="1162"/>
      <c r="K1" s="1162"/>
      <c r="L1" s="1162"/>
      <c r="M1" s="1162"/>
      <c r="O1" s="1162" t="s">
        <v>694</v>
      </c>
      <c r="P1" s="1162"/>
      <c r="Q1" s="1162"/>
      <c r="R1" s="1162"/>
      <c r="S1" s="1162"/>
    </row>
    <row r="2" spans="1:22" ht="15" customHeight="1">
      <c r="A2" s="1168"/>
      <c r="B2" s="1168"/>
      <c r="C2" s="1168"/>
      <c r="D2" s="1168"/>
      <c r="E2" s="1168"/>
      <c r="F2" s="1168"/>
      <c r="G2" s="1168"/>
      <c r="I2" s="1162"/>
      <c r="J2" s="1162"/>
      <c r="K2" s="1162"/>
      <c r="L2" s="1162"/>
      <c r="M2" s="1162"/>
      <c r="O2" s="1162"/>
      <c r="P2" s="1162"/>
      <c r="Q2" s="1162"/>
      <c r="R2" s="1162"/>
      <c r="S2" s="1162"/>
    </row>
    <row r="3" spans="1:22" ht="26.25">
      <c r="A3" s="963"/>
      <c r="B3" s="962"/>
      <c r="C3" s="879">
        <v>2019</v>
      </c>
      <c r="D3" s="961"/>
      <c r="E3" s="879">
        <v>2020</v>
      </c>
      <c r="F3" s="961"/>
      <c r="G3" s="879">
        <v>2021</v>
      </c>
      <c r="I3" s="879">
        <v>2019</v>
      </c>
      <c r="J3" s="360"/>
      <c r="K3" s="879">
        <v>2020</v>
      </c>
      <c r="L3" s="360"/>
      <c r="M3" s="879">
        <v>2021</v>
      </c>
      <c r="O3" s="1167">
        <v>2020</v>
      </c>
      <c r="P3" s="1167"/>
      <c r="Q3" s="360"/>
      <c r="R3" s="1167">
        <v>2021</v>
      </c>
      <c r="S3" s="1167"/>
    </row>
    <row r="4" spans="1:22" ht="18.75">
      <c r="A4" s="959" t="s">
        <v>104</v>
      </c>
      <c r="B4" s="954"/>
      <c r="C4" s="360"/>
      <c r="D4" s="360"/>
      <c r="E4" s="360"/>
      <c r="F4" s="360"/>
      <c r="G4" s="360"/>
      <c r="I4" s="360"/>
      <c r="J4" s="360"/>
      <c r="K4" s="360"/>
      <c r="L4" s="360"/>
      <c r="M4" s="360"/>
      <c r="O4" s="960" t="s">
        <v>287</v>
      </c>
      <c r="P4" s="960" t="s">
        <v>698</v>
      </c>
      <c r="Q4" s="360"/>
      <c r="R4" s="960" t="s">
        <v>287</v>
      </c>
      <c r="S4" s="960" t="s">
        <v>698</v>
      </c>
    </row>
    <row r="5" spans="1:22" ht="18.75">
      <c r="A5" s="959"/>
      <c r="B5" s="954"/>
      <c r="C5" s="360"/>
      <c r="D5" s="360"/>
      <c r="E5" s="360"/>
      <c r="F5" s="360"/>
      <c r="G5" s="360"/>
      <c r="I5" s="360"/>
      <c r="J5" s="360"/>
      <c r="K5" s="360"/>
      <c r="L5" s="360"/>
      <c r="M5" s="360"/>
      <c r="O5" s="360"/>
      <c r="P5" s="360"/>
      <c r="Q5" s="360"/>
      <c r="R5" s="360"/>
      <c r="S5" s="360"/>
    </row>
    <row r="6" spans="1:22" ht="15.75" thickBot="1">
      <c r="A6" s="958" t="s">
        <v>103</v>
      </c>
      <c r="B6" s="946"/>
      <c r="C6" s="360"/>
      <c r="D6" s="360"/>
      <c r="E6" s="360"/>
      <c r="F6" s="360"/>
      <c r="G6" s="360"/>
      <c r="I6" s="360"/>
      <c r="J6" s="360"/>
      <c r="K6" s="360"/>
      <c r="L6" s="360"/>
      <c r="M6" s="360"/>
      <c r="O6" s="360"/>
      <c r="P6" s="360"/>
      <c r="Q6" s="360"/>
      <c r="R6" s="909"/>
      <c r="S6" s="360"/>
    </row>
    <row r="7" spans="1:22">
      <c r="A7" s="951" t="s">
        <v>35</v>
      </c>
      <c r="B7" s="925"/>
      <c r="C7" s="943">
        <v>2576258</v>
      </c>
      <c r="D7" s="909"/>
      <c r="E7" s="943">
        <v>2407053</v>
      </c>
      <c r="F7" s="909"/>
      <c r="G7" s="943">
        <v>1271461</v>
      </c>
      <c r="I7" s="944">
        <f>C7/C37*100</f>
        <v>0.19499680378051007</v>
      </c>
      <c r="J7" s="937"/>
      <c r="K7" s="944">
        <f>E7/E37*100</f>
        <v>0.22546051218155858</v>
      </c>
      <c r="L7" s="937"/>
      <c r="M7" s="944">
        <f>G7/G37*100</f>
        <v>0.10836345581085978</v>
      </c>
      <c r="O7" s="943">
        <f t="shared" ref="O7:O19" si="0">E7-C7</f>
        <v>-169205</v>
      </c>
      <c r="P7" s="942">
        <f t="shared" ref="P7:P14" si="1">(E7-C7)/C7</f>
        <v>-6.5678592749639206E-2</v>
      </c>
      <c r="Q7" s="360"/>
      <c r="R7" s="943">
        <f t="shared" ref="R7:R19" si="2">G7-E7</f>
        <v>-1135592</v>
      </c>
      <c r="S7" s="942">
        <f t="shared" ref="S7:S19" si="3">(G7-E7)/E7</f>
        <v>-0.4717768989714809</v>
      </c>
    </row>
    <row r="8" spans="1:22">
      <c r="A8" s="949" t="s">
        <v>138</v>
      </c>
      <c r="B8" s="925"/>
      <c r="C8" s="931">
        <v>80754875</v>
      </c>
      <c r="D8" s="909"/>
      <c r="E8" s="931">
        <v>95638874</v>
      </c>
      <c r="F8" s="909"/>
      <c r="G8" s="931">
        <v>96729699</v>
      </c>
      <c r="I8" s="932">
        <f>C8/C37*100</f>
        <v>6.1123313405313517</v>
      </c>
      <c r="J8" s="937"/>
      <c r="K8" s="932">
        <f>E8/E37*100</f>
        <v>8.9581698103479823</v>
      </c>
      <c r="L8" s="937"/>
      <c r="M8" s="932">
        <f>G8/G37*100</f>
        <v>8.244031443500246</v>
      </c>
      <c r="O8" s="931">
        <f t="shared" si="0"/>
        <v>14883999</v>
      </c>
      <c r="P8" s="930">
        <f t="shared" si="1"/>
        <v>0.18431084191511657</v>
      </c>
      <c r="Q8" s="360"/>
      <c r="R8" s="931">
        <f t="shared" si="2"/>
        <v>1090825</v>
      </c>
      <c r="S8" s="930">
        <f t="shared" si="3"/>
        <v>1.1405665441021399E-2</v>
      </c>
    </row>
    <row r="9" spans="1:22">
      <c r="A9" s="949" t="s">
        <v>642</v>
      </c>
      <c r="B9" s="906"/>
      <c r="C9" s="938">
        <v>208959</v>
      </c>
      <c r="D9" s="906"/>
      <c r="E9" s="931">
        <v>117080</v>
      </c>
      <c r="F9" s="906"/>
      <c r="G9" s="931">
        <v>56157</v>
      </c>
      <c r="H9" s="169"/>
      <c r="I9" s="930">
        <f>C9/C37</f>
        <v>1.581609338861698E-4</v>
      </c>
      <c r="J9" s="904"/>
      <c r="K9" s="930">
        <f>E9/E37</f>
        <v>1.0966487553957838E-4</v>
      </c>
      <c r="L9" s="904"/>
      <c r="M9" s="930">
        <f>G9/G37</f>
        <v>4.7861213108152376E-5</v>
      </c>
      <c r="N9" s="189"/>
      <c r="O9" s="931">
        <f t="shared" si="0"/>
        <v>-91879</v>
      </c>
      <c r="P9" s="930">
        <f t="shared" si="1"/>
        <v>-0.43969869687354934</v>
      </c>
      <c r="Q9" s="360"/>
      <c r="R9" s="931">
        <f t="shared" si="2"/>
        <v>-60923</v>
      </c>
      <c r="S9" s="930">
        <f t="shared" si="3"/>
        <v>-0.5203536043730782</v>
      </c>
      <c r="T9" s="210"/>
      <c r="U9" s="210"/>
      <c r="V9" s="210"/>
    </row>
    <row r="10" spans="1:22">
      <c r="A10" s="949" t="s">
        <v>407</v>
      </c>
      <c r="B10" s="925"/>
      <c r="C10" s="931">
        <v>19417907</v>
      </c>
      <c r="D10" s="909"/>
      <c r="E10" s="931">
        <v>19115027</v>
      </c>
      <c r="F10" s="909"/>
      <c r="G10" s="931">
        <v>24372953</v>
      </c>
      <c r="I10" s="932">
        <f>C10/C37*100</f>
        <v>1.4697401429154973</v>
      </c>
      <c r="J10" s="937"/>
      <c r="K10" s="932">
        <f>E10/E37*100</f>
        <v>1.7904399187655282</v>
      </c>
      <c r="L10" s="937"/>
      <c r="M10" s="932">
        <f>G10/G37*100</f>
        <v>2.0772461093149239</v>
      </c>
      <c r="O10" s="931">
        <f t="shared" si="0"/>
        <v>-302880</v>
      </c>
      <c r="P10" s="930">
        <f t="shared" si="1"/>
        <v>-1.5597973561208218E-2</v>
      </c>
      <c r="Q10" s="360"/>
      <c r="R10" s="931">
        <f t="shared" si="2"/>
        <v>5257926</v>
      </c>
      <c r="S10" s="930">
        <f t="shared" si="3"/>
        <v>0.27506767319763659</v>
      </c>
    </row>
    <row r="11" spans="1:22">
      <c r="A11" s="949" t="s">
        <v>137</v>
      </c>
      <c r="B11" s="925"/>
      <c r="C11" s="931">
        <v>1268178</v>
      </c>
      <c r="D11" s="909"/>
      <c r="E11" s="931">
        <v>1124711</v>
      </c>
      <c r="F11" s="909"/>
      <c r="G11" s="931">
        <v>1142454</v>
      </c>
      <c r="I11" s="932">
        <f>C11/C37*100</f>
        <v>9.5988311972154849E-2</v>
      </c>
      <c r="J11" s="937"/>
      <c r="K11" s="932">
        <f>E11/E37*100</f>
        <v>0.10534787481465216</v>
      </c>
      <c r="L11" s="937"/>
      <c r="M11" s="932">
        <f>G11/G37*100</f>
        <v>9.7368510355362856E-2</v>
      </c>
      <c r="O11" s="931">
        <f t="shared" si="0"/>
        <v>-143467</v>
      </c>
      <c r="P11" s="930">
        <f t="shared" si="1"/>
        <v>-0.11312844096018067</v>
      </c>
      <c r="Q11" s="360"/>
      <c r="R11" s="931">
        <f t="shared" si="2"/>
        <v>17743</v>
      </c>
      <c r="S11" s="930">
        <f t="shared" si="3"/>
        <v>1.5775608134000644E-2</v>
      </c>
    </row>
    <row r="12" spans="1:22">
      <c r="A12" s="949" t="s">
        <v>135</v>
      </c>
      <c r="B12" s="925"/>
      <c r="C12" s="931">
        <v>11852441</v>
      </c>
      <c r="D12" s="909"/>
      <c r="E12" s="931">
        <v>25349651</v>
      </c>
      <c r="F12" s="909"/>
      <c r="G12" s="931">
        <v>13409546</v>
      </c>
      <c r="I12" s="932">
        <f>C12/C37*100</f>
        <v>0.89711050368288903</v>
      </c>
      <c r="J12" s="937"/>
      <c r="K12" s="932">
        <f>E12/E37*100</f>
        <v>2.3744160590081558</v>
      </c>
      <c r="L12" s="937"/>
      <c r="M12" s="932">
        <f>G12/G37*100</f>
        <v>1.1428622233908012</v>
      </c>
      <c r="O12" s="931">
        <f t="shared" si="0"/>
        <v>13497210</v>
      </c>
      <c r="P12" s="930">
        <f t="shared" si="1"/>
        <v>1.1387704861808634</v>
      </c>
      <c r="Q12" s="360"/>
      <c r="R12" s="931">
        <f t="shared" si="2"/>
        <v>-11940105</v>
      </c>
      <c r="S12" s="930">
        <f t="shared" si="3"/>
        <v>-0.47101654377805835</v>
      </c>
    </row>
    <row r="13" spans="1:22">
      <c r="A13" s="949" t="s">
        <v>641</v>
      </c>
      <c r="B13" s="925"/>
      <c r="C13" s="931">
        <v>88413</v>
      </c>
      <c r="D13" s="909"/>
      <c r="E13" s="931">
        <v>88169</v>
      </c>
      <c r="F13" s="909"/>
      <c r="G13" s="931">
        <v>87926</v>
      </c>
      <c r="I13" s="932">
        <f>C13/C37*100</f>
        <v>6.6919743335668381E-3</v>
      </c>
      <c r="J13" s="937"/>
      <c r="K13" s="932">
        <f>E13/E37*100</f>
        <v>8.2584919810805308E-3</v>
      </c>
      <c r="L13" s="937"/>
      <c r="M13" s="932">
        <f>G13/G37*100</f>
        <v>7.4937140939640755E-3</v>
      </c>
      <c r="O13" s="931">
        <f t="shared" si="0"/>
        <v>-244</v>
      </c>
      <c r="P13" s="930">
        <f t="shared" si="1"/>
        <v>-2.759775146188909E-3</v>
      </c>
      <c r="Q13" s="360"/>
      <c r="R13" s="931">
        <f t="shared" si="2"/>
        <v>-243</v>
      </c>
      <c r="S13" s="930">
        <f t="shared" si="3"/>
        <v>-2.7560707278068254E-3</v>
      </c>
    </row>
    <row r="14" spans="1:22">
      <c r="A14" s="949" t="s">
        <v>102</v>
      </c>
      <c r="B14" s="925"/>
      <c r="C14" s="931">
        <v>291490095</v>
      </c>
      <c r="D14" s="909"/>
      <c r="E14" s="931">
        <v>264154352</v>
      </c>
      <c r="F14" s="909"/>
      <c r="G14" s="931">
        <v>241708635</v>
      </c>
      <c r="I14" s="932">
        <f>C14/C37*100</f>
        <v>22.06286670771221</v>
      </c>
      <c r="J14" s="937"/>
      <c r="K14" s="932">
        <f>E14/E37*100</f>
        <v>24.742444597982555</v>
      </c>
      <c r="L14" s="937"/>
      <c r="M14" s="932">
        <f>G14/G37*100</f>
        <v>20.600225243185388</v>
      </c>
      <c r="O14" s="931">
        <f t="shared" si="0"/>
        <v>-27335743</v>
      </c>
      <c r="P14" s="930">
        <f t="shared" si="1"/>
        <v>-9.3779320357352106E-2</v>
      </c>
      <c r="Q14" s="360"/>
      <c r="R14" s="931">
        <f t="shared" si="2"/>
        <v>-22445717</v>
      </c>
      <c r="S14" s="930">
        <f t="shared" si="3"/>
        <v>-8.4971975021634324E-2</v>
      </c>
    </row>
    <row r="15" spans="1:22">
      <c r="A15" s="949" t="s">
        <v>101</v>
      </c>
      <c r="B15" s="925"/>
      <c r="C15" s="931">
        <v>123487</v>
      </c>
      <c r="D15" s="909"/>
      <c r="E15" s="931">
        <v>155968</v>
      </c>
      <c r="F15" s="909"/>
      <c r="G15" s="931">
        <v>3828144</v>
      </c>
      <c r="I15" s="932">
        <f>C15/C37*100</f>
        <v>9.3467231575579176E-3</v>
      </c>
      <c r="J15" s="937"/>
      <c r="K15" s="932">
        <f>E15/E37*100</f>
        <v>1.4608994967677622E-2</v>
      </c>
      <c r="L15" s="937"/>
      <c r="M15" s="932">
        <f>G15/G37*100</f>
        <v>0.32626318320546838</v>
      </c>
      <c r="O15" s="931">
        <f t="shared" si="0"/>
        <v>32481</v>
      </c>
      <c r="P15" s="957">
        <v>0</v>
      </c>
      <c r="Q15" s="360"/>
      <c r="R15" s="931">
        <f t="shared" si="2"/>
        <v>3672176</v>
      </c>
      <c r="S15" s="930">
        <f t="shared" si="3"/>
        <v>23.544419368075502</v>
      </c>
    </row>
    <row r="16" spans="1:22">
      <c r="A16" s="949" t="s">
        <v>100</v>
      </c>
      <c r="B16" s="925"/>
      <c r="C16" s="931">
        <v>428654</v>
      </c>
      <c r="D16" s="909"/>
      <c r="E16" s="931">
        <v>491579</v>
      </c>
      <c r="F16" s="909"/>
      <c r="G16" s="931">
        <v>351497</v>
      </c>
      <c r="I16" s="932">
        <f>C16/C37*100</f>
        <v>3.2444793932801287E-2</v>
      </c>
      <c r="J16" s="937"/>
      <c r="K16" s="932">
        <f>E16/E37*100</f>
        <v>4.6044542067706182E-2</v>
      </c>
      <c r="L16" s="937"/>
      <c r="M16" s="932">
        <f>G16/G37*100</f>
        <v>2.9957214281169289E-2</v>
      </c>
      <c r="O16" s="931">
        <f t="shared" si="0"/>
        <v>62925</v>
      </c>
      <c r="P16" s="930">
        <f>(E16-C16)/C16</f>
        <v>0.14679671716582604</v>
      </c>
      <c r="Q16" s="360"/>
      <c r="R16" s="931">
        <f t="shared" si="2"/>
        <v>-140082</v>
      </c>
      <c r="S16" s="930">
        <f t="shared" si="3"/>
        <v>-0.28496335278764962</v>
      </c>
    </row>
    <row r="17" spans="1:19">
      <c r="A17" s="953" t="s">
        <v>385</v>
      </c>
      <c r="B17" s="952"/>
      <c r="C17" s="931">
        <v>650757</v>
      </c>
      <c r="D17" s="909"/>
      <c r="E17" s="931">
        <v>559724</v>
      </c>
      <c r="F17" s="909"/>
      <c r="G17" s="931">
        <v>549285</v>
      </c>
      <c r="I17" s="932">
        <f>C17/C37*100</f>
        <v>4.9255755843472741E-2</v>
      </c>
      <c r="J17" s="937"/>
      <c r="K17" s="932">
        <f>E17/E37*100</f>
        <v>5.2427453703890473E-2</v>
      </c>
      <c r="L17" s="937"/>
      <c r="M17" s="932">
        <f>G17/G37*100</f>
        <v>4.6814193140857732E-2</v>
      </c>
      <c r="O17" s="931">
        <f t="shared" si="0"/>
        <v>-91033</v>
      </c>
      <c r="P17" s="930">
        <f>(E17-C17)/C17</f>
        <v>-0.13988785368424772</v>
      </c>
      <c r="Q17" s="360"/>
      <c r="R17" s="931">
        <f t="shared" si="2"/>
        <v>-10439</v>
      </c>
      <c r="S17" s="930">
        <f t="shared" si="3"/>
        <v>-1.8650263344076722E-2</v>
      </c>
    </row>
    <row r="18" spans="1:19" ht="15.75" thickBot="1">
      <c r="A18" s="948" t="s">
        <v>99</v>
      </c>
      <c r="B18" s="925"/>
      <c r="C18" s="927">
        <v>3952702</v>
      </c>
      <c r="D18" s="909"/>
      <c r="E18" s="927">
        <v>4228710</v>
      </c>
      <c r="F18" s="909"/>
      <c r="G18" s="927">
        <v>4218725</v>
      </c>
      <c r="I18" s="928">
        <f>C18/C37*100</f>
        <v>0.29917976239057953</v>
      </c>
      <c r="J18" s="937"/>
      <c r="K18" s="928">
        <f>E18/E37*100</f>
        <v>0.39608896125979709</v>
      </c>
      <c r="L18" s="937"/>
      <c r="M18" s="928">
        <f>G18/G37*100</f>
        <v>0.35955142950957164</v>
      </c>
      <c r="O18" s="927">
        <f t="shared" si="0"/>
        <v>276008</v>
      </c>
      <c r="P18" s="926">
        <f>(E18-C18)/C18</f>
        <v>6.9827677371074273E-2</v>
      </c>
      <c r="Q18" s="360"/>
      <c r="R18" s="927">
        <f t="shared" si="2"/>
        <v>-9985</v>
      </c>
      <c r="S18" s="926">
        <f t="shared" si="3"/>
        <v>-2.3612401890883983E-3</v>
      </c>
    </row>
    <row r="19" spans="1:19">
      <c r="A19" s="849"/>
      <c r="B19" s="925"/>
      <c r="C19" s="909">
        <f>SUM(C7:C18)</f>
        <v>412812726</v>
      </c>
      <c r="D19" s="909"/>
      <c r="E19" s="909">
        <f>SUM(E7:E18)</f>
        <v>413430898</v>
      </c>
      <c r="F19" s="909"/>
      <c r="G19" s="909">
        <v>387726482</v>
      </c>
      <c r="I19" s="937">
        <f>C19/C37*100</f>
        <v>31.245768913641207</v>
      </c>
      <c r="J19" s="937"/>
      <c r="K19" s="937">
        <f>E19/E37*100</f>
        <v>38.72467370463454</v>
      </c>
      <c r="L19" s="937"/>
      <c r="M19" s="937">
        <f>G19/G37*100</f>
        <v>33.044962841099426</v>
      </c>
      <c r="O19" s="909">
        <f t="shared" si="0"/>
        <v>618172</v>
      </c>
      <c r="P19" s="908">
        <f>(E19-C19)/C19</f>
        <v>1.4974635253856006E-3</v>
      </c>
      <c r="Q19" s="360"/>
      <c r="R19" s="909">
        <f t="shared" si="2"/>
        <v>-25704416</v>
      </c>
      <c r="S19" s="908">
        <f t="shared" si="3"/>
        <v>-6.2173427589342876E-2</v>
      </c>
    </row>
    <row r="20" spans="1:19" ht="15.75" thickBot="1">
      <c r="A20" s="766" t="s">
        <v>98</v>
      </c>
      <c r="B20" s="946"/>
      <c r="C20" s="909">
        <v>0</v>
      </c>
      <c r="D20" s="909"/>
      <c r="E20" s="909"/>
      <c r="F20" s="909"/>
      <c r="G20" s="909">
        <v>0</v>
      </c>
      <c r="I20" s="924"/>
      <c r="J20" s="924"/>
      <c r="K20" s="924"/>
      <c r="L20" s="924"/>
      <c r="M20" s="924"/>
      <c r="O20" s="909"/>
      <c r="P20" s="956"/>
      <c r="Q20" s="360"/>
      <c r="R20" s="909"/>
      <c r="S20" s="908"/>
    </row>
    <row r="21" spans="1:19">
      <c r="A21" s="951" t="s">
        <v>97</v>
      </c>
      <c r="B21" s="925"/>
      <c r="C21" s="943">
        <v>128304504</v>
      </c>
      <c r="D21" s="909"/>
      <c r="E21" s="943">
        <v>125834464</v>
      </c>
      <c r="F21" s="909"/>
      <c r="G21" s="943">
        <v>133072543</v>
      </c>
      <c r="I21" s="944">
        <f>C21/C37*100</f>
        <v>9.7113597281963493</v>
      </c>
      <c r="J21" s="924"/>
      <c r="K21" s="944">
        <f>E21/E37*100</f>
        <v>11.786488583147895</v>
      </c>
      <c r="L21" s="924"/>
      <c r="M21" s="944">
        <f>G21/G37*100</f>
        <v>11.341441564483093</v>
      </c>
      <c r="O21" s="943">
        <f t="shared" ref="O21:O31" si="4">E21-C21</f>
        <v>-2470040</v>
      </c>
      <c r="P21" s="942">
        <f t="shared" ref="P21:P31" si="5">(E21-C21)/C21</f>
        <v>-1.9251389647241067E-2</v>
      </c>
      <c r="Q21" s="360"/>
      <c r="R21" s="943">
        <f t="shared" ref="R21:R31" si="6">G21-E21</f>
        <v>7238079</v>
      </c>
      <c r="S21" s="942">
        <f t="shared" ref="S21:S31" si="7">(G21-E21)/E21</f>
        <v>5.7520640768176194E-2</v>
      </c>
    </row>
    <row r="22" spans="1:19">
      <c r="A22" s="949" t="s">
        <v>96</v>
      </c>
      <c r="B22" s="925"/>
      <c r="C22" s="931">
        <v>351301028</v>
      </c>
      <c r="D22" s="909"/>
      <c r="E22" s="931">
        <v>210192636</v>
      </c>
      <c r="F22" s="909"/>
      <c r="G22" s="931">
        <v>396507526</v>
      </c>
      <c r="I22" s="932">
        <f>C22/C37*100</f>
        <v>26.589952413464594</v>
      </c>
      <c r="J22" s="924"/>
      <c r="K22" s="932">
        <f>E22/E37*100</f>
        <v>19.688033196340879</v>
      </c>
      <c r="L22" s="924"/>
      <c r="M22" s="932">
        <f>G22/G37*100</f>
        <v>33.793349361383747</v>
      </c>
      <c r="O22" s="931">
        <f t="shared" si="4"/>
        <v>-141108392</v>
      </c>
      <c r="P22" s="930">
        <f t="shared" si="5"/>
        <v>-0.40167372353945974</v>
      </c>
      <c r="Q22" s="360"/>
      <c r="R22" s="931">
        <f t="shared" si="6"/>
        <v>186314890</v>
      </c>
      <c r="S22" s="930">
        <f t="shared" si="7"/>
        <v>0.88640065392205269</v>
      </c>
    </row>
    <row r="23" spans="1:19">
      <c r="A23" s="949" t="s">
        <v>95</v>
      </c>
      <c r="B23" s="925"/>
      <c r="C23" s="931">
        <v>9492195</v>
      </c>
      <c r="D23" s="909"/>
      <c r="E23" s="931">
        <v>7931938</v>
      </c>
      <c r="F23" s="909"/>
      <c r="G23" s="931">
        <v>57250296</v>
      </c>
      <c r="I23" s="932">
        <f>C23/C37*100</f>
        <v>0.71846363441135896</v>
      </c>
      <c r="J23" s="924"/>
      <c r="K23" s="932">
        <f>E23/E37*100</f>
        <v>0.74295780112542897</v>
      </c>
      <c r="L23" s="924"/>
      <c r="M23" s="932">
        <f>G23/G37*100</f>
        <v>4.8793002072062315</v>
      </c>
      <c r="O23" s="931">
        <f t="shared" si="4"/>
        <v>-1560257</v>
      </c>
      <c r="P23" s="930">
        <f t="shared" si="5"/>
        <v>-0.1643726240347991</v>
      </c>
      <c r="Q23" s="360"/>
      <c r="R23" s="931">
        <f t="shared" si="6"/>
        <v>49318358</v>
      </c>
      <c r="S23" s="930">
        <f t="shared" si="7"/>
        <v>6.2176933304319828</v>
      </c>
    </row>
    <row r="24" spans="1:19" ht="30">
      <c r="A24" s="950" t="s">
        <v>94</v>
      </c>
      <c r="B24" s="955"/>
      <c r="C24" s="931">
        <v>27980092</v>
      </c>
      <c r="D24" s="909"/>
      <c r="E24" s="931">
        <v>25391667</v>
      </c>
      <c r="F24" s="909"/>
      <c r="G24" s="931">
        <v>26160122</v>
      </c>
      <c r="I24" s="932">
        <f>C24/C37*100</f>
        <v>2.117811379716092</v>
      </c>
      <c r="J24" s="924"/>
      <c r="K24" s="932">
        <f>E24/E37*100</f>
        <v>2.3783515556008021</v>
      </c>
      <c r="L24" s="924"/>
      <c r="M24" s="932">
        <f>G24/G37*100</f>
        <v>2.2295620741443907</v>
      </c>
      <c r="O24" s="931">
        <f t="shared" si="4"/>
        <v>-2588425</v>
      </c>
      <c r="P24" s="930">
        <f t="shared" si="5"/>
        <v>-9.2509524271757224E-2</v>
      </c>
      <c r="Q24" s="360"/>
      <c r="R24" s="931">
        <f t="shared" si="6"/>
        <v>768455</v>
      </c>
      <c r="S24" s="930">
        <f t="shared" si="7"/>
        <v>3.0264062615502952E-2</v>
      </c>
    </row>
    <row r="25" spans="1:19">
      <c r="A25" s="949" t="s">
        <v>93</v>
      </c>
      <c r="B25" s="925"/>
      <c r="C25" s="931">
        <v>1793</v>
      </c>
      <c r="D25" s="909"/>
      <c r="E25" s="931">
        <v>1215</v>
      </c>
      <c r="F25" s="909"/>
      <c r="G25" s="931">
        <v>1295</v>
      </c>
      <c r="I25" s="932">
        <f>C25/C37*100</f>
        <v>1.3571205569413256E-4</v>
      </c>
      <c r="J25" s="924"/>
      <c r="K25" s="932">
        <f>E25/E37*100</f>
        <v>1.1380494002441724E-4</v>
      </c>
      <c r="L25" s="924"/>
      <c r="M25" s="932">
        <f>G25/G37*100</f>
        <v>1.1036962618205625E-4</v>
      </c>
      <c r="O25" s="931">
        <f t="shared" si="4"/>
        <v>-578</v>
      </c>
      <c r="P25" s="930">
        <f t="shared" si="5"/>
        <v>-0.3223647518126046</v>
      </c>
      <c r="Q25" s="360"/>
      <c r="R25" s="931">
        <f t="shared" si="6"/>
        <v>80</v>
      </c>
      <c r="S25" s="930">
        <f t="shared" si="7"/>
        <v>6.584362139917696E-2</v>
      </c>
    </row>
    <row r="26" spans="1:19">
      <c r="A26" s="949" t="s">
        <v>92</v>
      </c>
      <c r="B26" s="925"/>
      <c r="C26" s="931">
        <v>10709641</v>
      </c>
      <c r="D26" s="909"/>
      <c r="E26" s="931">
        <v>10129560</v>
      </c>
      <c r="F26" s="909"/>
      <c r="G26" s="931">
        <v>10881268</v>
      </c>
      <c r="I26" s="932">
        <f>C26/C37*100</f>
        <v>0.81061204453773872</v>
      </c>
      <c r="J26" s="924"/>
      <c r="K26" s="932">
        <f>E26/E37*100</f>
        <v>0.94880161997838353</v>
      </c>
      <c r="L26" s="924"/>
      <c r="M26" s="932">
        <f>G26/G37*100</f>
        <v>0.92738338343379989</v>
      </c>
      <c r="O26" s="931">
        <f t="shared" si="4"/>
        <v>-580081</v>
      </c>
      <c r="P26" s="930">
        <f t="shared" si="5"/>
        <v>-5.4164373950536721E-2</v>
      </c>
      <c r="Q26" s="360"/>
      <c r="R26" s="931">
        <f t="shared" si="6"/>
        <v>751708</v>
      </c>
      <c r="S26" s="930">
        <f t="shared" si="7"/>
        <v>7.4209343742472525E-2</v>
      </c>
    </row>
    <row r="27" spans="1:19">
      <c r="A27" s="949" t="s">
        <v>91</v>
      </c>
      <c r="B27" s="925"/>
      <c r="C27" s="931">
        <v>477198</v>
      </c>
      <c r="D27" s="909"/>
      <c r="E27" s="931">
        <v>332404</v>
      </c>
      <c r="F27" s="909"/>
      <c r="G27" s="931">
        <v>298887</v>
      </c>
      <c r="I27" s="932">
        <f>C27/C37*100</f>
        <v>3.6119086198063956E-2</v>
      </c>
      <c r="J27" s="924"/>
      <c r="K27" s="932">
        <f>E27/E37*100</f>
        <v>3.1135158258334482E-2</v>
      </c>
      <c r="L27" s="924"/>
      <c r="M27" s="932">
        <f>G27/G37*100</f>
        <v>2.5473394950329145E-2</v>
      </c>
      <c r="O27" s="931">
        <f t="shared" si="4"/>
        <v>-144794</v>
      </c>
      <c r="P27" s="930">
        <f t="shared" si="5"/>
        <v>-0.30342541251220667</v>
      </c>
      <c r="Q27" s="360"/>
      <c r="R27" s="931">
        <f t="shared" si="6"/>
        <v>-33517</v>
      </c>
      <c r="S27" s="930">
        <f t="shared" si="7"/>
        <v>-0.10083211995042178</v>
      </c>
    </row>
    <row r="28" spans="1:19">
      <c r="A28" s="949" t="s">
        <v>90</v>
      </c>
      <c r="B28" s="925"/>
      <c r="C28" s="931">
        <v>2954932</v>
      </c>
      <c r="D28" s="909"/>
      <c r="E28" s="931">
        <v>3358452</v>
      </c>
      <c r="F28" s="909"/>
      <c r="G28" s="931">
        <v>2433341</v>
      </c>
      <c r="I28" s="932">
        <f>C28/C37*100</f>
        <v>0.22365861469959536</v>
      </c>
      <c r="J28" s="924"/>
      <c r="K28" s="932">
        <f>E28/E37*100</f>
        <v>0.31457483821801169</v>
      </c>
      <c r="L28" s="924"/>
      <c r="M28" s="932">
        <f>G28/G37*100</f>
        <v>0.20738759578646401</v>
      </c>
      <c r="O28" s="931">
        <f t="shared" si="4"/>
        <v>403520</v>
      </c>
      <c r="P28" s="930">
        <f t="shared" si="5"/>
        <v>0.13655813399428482</v>
      </c>
      <c r="Q28" s="360"/>
      <c r="R28" s="931">
        <f t="shared" si="6"/>
        <v>-925111</v>
      </c>
      <c r="S28" s="930">
        <f t="shared" si="7"/>
        <v>-0.27545756199582427</v>
      </c>
    </row>
    <row r="29" spans="1:19">
      <c r="A29" s="949" t="s">
        <v>128</v>
      </c>
      <c r="B29" s="925"/>
      <c r="C29" s="931">
        <v>205413422</v>
      </c>
      <c r="D29" s="909"/>
      <c r="E29" s="931">
        <v>224132426</v>
      </c>
      <c r="F29" s="909"/>
      <c r="G29" s="931">
        <v>56801810</v>
      </c>
      <c r="I29" s="932">
        <f>C29/C37*100</f>
        <v>15.547728815831766</v>
      </c>
      <c r="J29" s="924"/>
      <c r="K29" s="932">
        <f>E29/E37*100</f>
        <v>20.993726171569662</v>
      </c>
      <c r="L29" s="924"/>
      <c r="M29" s="932">
        <f>G29/G37*100</f>
        <v>4.8410768619028453</v>
      </c>
      <c r="O29" s="931">
        <f t="shared" si="4"/>
        <v>18719004</v>
      </c>
      <c r="P29" s="930">
        <f t="shared" si="5"/>
        <v>9.1128436582883082E-2</v>
      </c>
      <c r="Q29" s="360"/>
      <c r="R29" s="931">
        <f t="shared" si="6"/>
        <v>-167330616</v>
      </c>
      <c r="S29" s="930">
        <f t="shared" si="7"/>
        <v>-0.74657031553301445</v>
      </c>
    </row>
    <row r="30" spans="1:19">
      <c r="A30" s="949" t="s">
        <v>127</v>
      </c>
      <c r="B30" s="925"/>
      <c r="C30" s="931">
        <v>17733193</v>
      </c>
      <c r="D30" s="909"/>
      <c r="E30" s="931">
        <v>2121389</v>
      </c>
      <c r="F30" s="909"/>
      <c r="G30" s="931">
        <v>9504520</v>
      </c>
      <c r="I30" s="932">
        <f>C30/C37*100</f>
        <v>1.3422242476580042</v>
      </c>
      <c r="J30" s="924"/>
      <c r="K30" s="932">
        <f>E30/E37*100</f>
        <v>0.19870333161601522</v>
      </c>
      <c r="L30" s="924"/>
      <c r="M30" s="932">
        <f>G30/G37*100</f>
        <v>0.81004657871805197</v>
      </c>
      <c r="O30" s="931">
        <f t="shared" si="4"/>
        <v>-15611804</v>
      </c>
      <c r="P30" s="930">
        <f t="shared" si="5"/>
        <v>-0.88037185407049934</v>
      </c>
      <c r="Q30" s="360"/>
      <c r="R30" s="931">
        <f t="shared" si="6"/>
        <v>7383131</v>
      </c>
      <c r="S30" s="930">
        <f t="shared" si="7"/>
        <v>3.4803286903062096</v>
      </c>
    </row>
    <row r="31" spans="1:19">
      <c r="A31" s="949" t="s">
        <v>640</v>
      </c>
      <c r="B31" s="925"/>
      <c r="C31" s="931">
        <v>65141</v>
      </c>
      <c r="D31" s="909"/>
      <c r="E31" s="931">
        <v>37071</v>
      </c>
      <c r="F31" s="909"/>
      <c r="G31" s="931">
        <v>36699</v>
      </c>
      <c r="I31" s="932">
        <f>C31/C37*100</f>
        <v>4.9305181371843221E-3</v>
      </c>
      <c r="J31" s="924"/>
      <c r="K31" s="932">
        <f>E31/E37*100</f>
        <v>3.4723151700783309E-3</v>
      </c>
      <c r="L31" s="924"/>
      <c r="M31" s="932">
        <f>G31/G37*100</f>
        <v>3.1277644102357394E-3</v>
      </c>
      <c r="O31" s="931">
        <f t="shared" si="4"/>
        <v>-28070</v>
      </c>
      <c r="P31" s="930">
        <f t="shared" si="5"/>
        <v>-0.4309114075620577</v>
      </c>
      <c r="Q31" s="360"/>
      <c r="R31" s="931">
        <f t="shared" si="6"/>
        <v>-372</v>
      </c>
      <c r="S31" s="930">
        <f t="shared" si="7"/>
        <v>-1.0034798090151332E-2</v>
      </c>
    </row>
    <row r="32" spans="1:19">
      <c r="A32" s="949" t="s">
        <v>639</v>
      </c>
      <c r="B32" s="925"/>
      <c r="C32" s="931">
        <v>0</v>
      </c>
      <c r="D32" s="909"/>
      <c r="E32" s="931">
        <v>42205</v>
      </c>
      <c r="F32" s="909"/>
      <c r="G32" s="931"/>
      <c r="I32" s="932"/>
      <c r="J32" s="924"/>
      <c r="K32" s="932"/>
      <c r="L32" s="924"/>
      <c r="M32" s="932"/>
      <c r="O32" s="931"/>
      <c r="P32" s="930"/>
      <c r="Q32" s="360"/>
      <c r="R32" s="931"/>
      <c r="S32" s="930"/>
    </row>
    <row r="33" spans="1:19">
      <c r="A33" s="949" t="s">
        <v>697</v>
      </c>
      <c r="B33" s="925"/>
      <c r="C33" s="931"/>
      <c r="D33" s="909"/>
      <c r="E33" s="931">
        <v>552015</v>
      </c>
      <c r="F33" s="909"/>
      <c r="G33" s="931">
        <v>0</v>
      </c>
      <c r="I33" s="932">
        <f>C33/C37*100</f>
        <v>0</v>
      </c>
      <c r="J33" s="924"/>
      <c r="K33" s="932">
        <f>E33/E37*100</f>
        <v>5.1705377751093566E-2</v>
      </c>
      <c r="L33" s="924"/>
      <c r="M33" s="932">
        <f>G33/G37*100</f>
        <v>0</v>
      </c>
      <c r="O33" s="931">
        <f>E33-C33</f>
        <v>552015</v>
      </c>
      <c r="P33" s="930"/>
      <c r="Q33" s="360"/>
      <c r="R33" s="931">
        <f>G33-E33</f>
        <v>-552015</v>
      </c>
      <c r="S33" s="930">
        <f>(G33-E33)/E33</f>
        <v>-1</v>
      </c>
    </row>
    <row r="34" spans="1:19">
      <c r="A34" s="949" t="s">
        <v>133</v>
      </c>
      <c r="B34" s="925"/>
      <c r="C34" s="931">
        <v>130700773</v>
      </c>
      <c r="D34" s="909"/>
      <c r="E34" s="931">
        <v>28228101</v>
      </c>
      <c r="F34" s="909"/>
      <c r="G34" s="931">
        <v>4651</v>
      </c>
      <c r="I34" s="932">
        <f>C34/C37*100</f>
        <v>9.8927331760413697</v>
      </c>
      <c r="J34" s="924"/>
      <c r="K34" s="932">
        <f>E34/E37*100</f>
        <v>2.6440307335869901</v>
      </c>
      <c r="L34" s="924"/>
      <c r="M34" s="932">
        <f>G34/G37*100</f>
        <v>3.9639315163918421E-4</v>
      </c>
      <c r="O34" s="931">
        <f>E34-C34</f>
        <v>-102472672</v>
      </c>
      <c r="P34" s="930">
        <f>(E34-C34)/C34</f>
        <v>-0.78402498813071286</v>
      </c>
      <c r="Q34" s="360"/>
      <c r="R34" s="931">
        <f>G34-E34</f>
        <v>-28223450</v>
      </c>
      <c r="S34" s="930">
        <f>(G34-E34)/E34</f>
        <v>-0.99983523510844741</v>
      </c>
    </row>
    <row r="35" spans="1:19" ht="15.75" thickBot="1">
      <c r="A35" s="948" t="s">
        <v>89</v>
      </c>
      <c r="B35" s="925"/>
      <c r="C35" s="927">
        <v>23232966</v>
      </c>
      <c r="D35" s="909"/>
      <c r="E35" s="295">
        <v>15899780</v>
      </c>
      <c r="F35" s="360"/>
      <c r="G35" s="927">
        <v>92650619</v>
      </c>
      <c r="I35" s="928">
        <f>C35/C37*100</f>
        <v>1.7585017154109805</v>
      </c>
      <c r="J35" s="924"/>
      <c r="K35" s="928">
        <f>E35/E37*100</f>
        <v>1.4892786084785423</v>
      </c>
      <c r="L35" s="924"/>
      <c r="M35" s="928">
        <f>G35/G37*100</f>
        <v>7.8963816097035666</v>
      </c>
      <c r="O35" s="927">
        <f>E35-C35</f>
        <v>-7333186</v>
      </c>
      <c r="P35" s="926">
        <f>(E35-C35)/C35</f>
        <v>-0.31563709945600577</v>
      </c>
      <c r="Q35" s="360"/>
      <c r="R35" s="927">
        <f>G35-E35</f>
        <v>76750839</v>
      </c>
      <c r="S35" s="926">
        <f>(G35-E35)/E35</f>
        <v>4.8271635833954933</v>
      </c>
    </row>
    <row r="36" spans="1:19">
      <c r="A36" s="849"/>
      <c r="B36" s="925"/>
      <c r="C36" s="909">
        <f>SUM(C21:C35)</f>
        <v>908366878</v>
      </c>
      <c r="D36" s="909"/>
      <c r="E36" s="909">
        <v>654185323</v>
      </c>
      <c r="F36" s="909"/>
      <c r="G36" s="909">
        <v>785603577</v>
      </c>
      <c r="I36" s="924">
        <f>C36/C37*100</f>
        <v>68.7542310863588</v>
      </c>
      <c r="J36" s="924"/>
      <c r="K36" s="924">
        <f>E36/E37*100</f>
        <v>61.27532629536546</v>
      </c>
      <c r="L36" s="924"/>
      <c r="M36" s="924">
        <f>G36/G37*100</f>
        <v>66.955037158900581</v>
      </c>
      <c r="O36" s="909">
        <f>E36-C36</f>
        <v>-254181555</v>
      </c>
      <c r="P36" s="908">
        <f>(E36-C36)/C36</f>
        <v>-0.27982257076528938</v>
      </c>
      <c r="Q36" s="360"/>
      <c r="R36" s="909">
        <f>G36-E36</f>
        <v>131418254</v>
      </c>
      <c r="S36" s="908">
        <f>(G36-E36)/E36</f>
        <v>0.20088841705792901</v>
      </c>
    </row>
    <row r="37" spans="1:19" ht="15.75" thickBot="1">
      <c r="A37" s="923" t="s">
        <v>88</v>
      </c>
      <c r="B37" s="946"/>
      <c r="C37" s="921">
        <f>SUM(C19,C36)</f>
        <v>1321179604</v>
      </c>
      <c r="D37" s="913"/>
      <c r="E37" s="921">
        <v>1067616221</v>
      </c>
      <c r="F37" s="913"/>
      <c r="G37" s="921">
        <v>1173330059</v>
      </c>
      <c r="I37" s="919">
        <f>C37/C37*100</f>
        <v>100</v>
      </c>
      <c r="J37" s="920"/>
      <c r="K37" s="919">
        <f>E37/E37*100</f>
        <v>100</v>
      </c>
      <c r="L37" s="920"/>
      <c r="M37" s="919">
        <f>G37/G37*100</f>
        <v>100</v>
      </c>
      <c r="O37" s="918">
        <f>E37-C37</f>
        <v>-253563383</v>
      </c>
      <c r="P37" s="917">
        <f>(E37-C37)/C37</f>
        <v>-0.19192196294304889</v>
      </c>
      <c r="Q37" s="360"/>
      <c r="R37" s="918">
        <f>G37-E37</f>
        <v>105713838</v>
      </c>
      <c r="S37" s="917">
        <f>(G37-E37)/E37</f>
        <v>9.9018576076880346E-2</v>
      </c>
    </row>
    <row r="38" spans="1:19" ht="15.75" thickTop="1">
      <c r="A38" s="751"/>
      <c r="B38" s="925"/>
      <c r="C38" s="909"/>
      <c r="D38" s="909"/>
      <c r="E38" s="909"/>
      <c r="F38" s="909"/>
      <c r="G38" s="909"/>
      <c r="I38" s="924"/>
      <c r="J38" s="924"/>
      <c r="K38" s="924"/>
      <c r="L38" s="924"/>
      <c r="M38" s="924"/>
      <c r="O38" s="909"/>
      <c r="P38" s="908"/>
      <c r="Q38" s="360"/>
      <c r="R38" s="909"/>
      <c r="S38" s="908"/>
    </row>
    <row r="39" spans="1:19" ht="18.75">
      <c r="A39" s="782" t="s">
        <v>87</v>
      </c>
      <c r="B39" s="954"/>
      <c r="C39" s="909"/>
      <c r="D39" s="909"/>
      <c r="E39" s="909"/>
      <c r="F39" s="909"/>
      <c r="G39" s="909"/>
      <c r="I39" s="924"/>
      <c r="J39" s="924"/>
      <c r="K39" s="924"/>
      <c r="L39" s="924"/>
      <c r="M39" s="924"/>
      <c r="O39" s="909"/>
      <c r="P39" s="908"/>
      <c r="Q39" s="360"/>
      <c r="R39" s="909"/>
      <c r="S39" s="908"/>
    </row>
    <row r="40" spans="1:19">
      <c r="A40" s="751"/>
      <c r="B40" s="925"/>
      <c r="C40" s="909"/>
      <c r="D40" s="909"/>
      <c r="E40" s="909"/>
      <c r="F40" s="909"/>
      <c r="G40" s="909"/>
      <c r="I40" s="924"/>
      <c r="J40" s="924"/>
      <c r="K40" s="924"/>
      <c r="L40" s="924"/>
      <c r="M40" s="924"/>
      <c r="O40" s="909"/>
      <c r="P40" s="908"/>
      <c r="Q40" s="360"/>
      <c r="R40" s="909"/>
      <c r="S40" s="908"/>
    </row>
    <row r="41" spans="1:19" ht="15.75" thickBot="1">
      <c r="A41" s="766" t="s">
        <v>86</v>
      </c>
      <c r="B41" s="946"/>
      <c r="C41" s="909"/>
      <c r="D41" s="909"/>
      <c r="E41" s="909"/>
      <c r="F41" s="909"/>
      <c r="G41" s="909"/>
      <c r="I41" s="924"/>
      <c r="J41" s="924"/>
      <c r="K41" s="924"/>
      <c r="L41" s="924"/>
      <c r="M41" s="924"/>
      <c r="O41" s="909"/>
      <c r="P41" s="908"/>
      <c r="Q41" s="360"/>
      <c r="R41" s="909"/>
      <c r="S41" s="908"/>
    </row>
    <row r="42" spans="1:19">
      <c r="A42" s="951" t="s">
        <v>638</v>
      </c>
      <c r="B42" s="925"/>
      <c r="C42" s="943">
        <v>117302639</v>
      </c>
      <c r="D42" s="909"/>
      <c r="E42" s="943">
        <v>117509452</v>
      </c>
      <c r="F42" s="909"/>
      <c r="G42" s="943">
        <v>117633457</v>
      </c>
      <c r="I42" s="944">
        <f>C42/C86*100</f>
        <v>8.8786292677282361</v>
      </c>
      <c r="J42" s="937"/>
      <c r="K42" s="944">
        <f>E42/E86*100</f>
        <v>11.006712870092294</v>
      </c>
      <c r="L42" s="937"/>
      <c r="M42" s="944">
        <f>G42/G86*100</f>
        <v>10.025606699299603</v>
      </c>
      <c r="N42" s="210"/>
      <c r="O42" s="943">
        <f>E42-C42</f>
        <v>206813</v>
      </c>
      <c r="P42" s="942">
        <f>(E42-C42)/C42</f>
        <v>1.7630720140916864E-3</v>
      </c>
      <c r="Q42" s="910"/>
      <c r="R42" s="943">
        <f>G42-E42</f>
        <v>124005</v>
      </c>
      <c r="S42" s="942">
        <f>(G42-E42)/E42</f>
        <v>1.0552768129665007E-3</v>
      </c>
    </row>
    <row r="43" spans="1:19">
      <c r="A43" s="949" t="s">
        <v>637</v>
      </c>
      <c r="B43" s="925"/>
      <c r="C43" s="931">
        <v>1102721</v>
      </c>
      <c r="D43" s="909"/>
      <c r="E43" s="931">
        <v>1102721</v>
      </c>
      <c r="F43" s="909"/>
      <c r="G43" s="931">
        <v>3874246</v>
      </c>
      <c r="I43" s="932">
        <f>C43/C86*100</f>
        <v>8.3464882190233985E-2</v>
      </c>
      <c r="J43" s="937"/>
      <c r="K43" s="932">
        <f>E43/E86*100</f>
        <v>0.10328814590013614</v>
      </c>
      <c r="L43" s="937"/>
      <c r="M43" s="932">
        <f>G43/G86*100</f>
        <v>0.33019234189754959</v>
      </c>
      <c r="N43" s="210"/>
      <c r="O43" s="931">
        <f>E43-C43</f>
        <v>0</v>
      </c>
      <c r="P43" s="930">
        <f>(E43-C43)/C43</f>
        <v>0</v>
      </c>
      <c r="Q43" s="910"/>
      <c r="R43" s="931">
        <f>G43-E43</f>
        <v>2771525</v>
      </c>
      <c r="S43" s="930">
        <f>(G43-E43)/E43</f>
        <v>2.5133510652286479</v>
      </c>
    </row>
    <row r="44" spans="1:19">
      <c r="A44" s="949" t="s">
        <v>85</v>
      </c>
      <c r="B44" s="925"/>
      <c r="C44" s="931">
        <v>0</v>
      </c>
      <c r="D44" s="909"/>
      <c r="E44" s="931">
        <v>0</v>
      </c>
      <c r="F44" s="909"/>
      <c r="G44" s="931">
        <v>0</v>
      </c>
      <c r="I44" s="932">
        <f>C43/C86*100</f>
        <v>8.3464882190233985E-2</v>
      </c>
      <c r="J44" s="937"/>
      <c r="K44" s="932">
        <f>E43/E86*100</f>
        <v>0.10328814590013614</v>
      </c>
      <c r="L44" s="937"/>
      <c r="M44" s="932">
        <f>G43/G86*100</f>
        <v>0.33019234189754959</v>
      </c>
      <c r="N44" s="210"/>
      <c r="O44" s="931"/>
      <c r="P44" s="930"/>
      <c r="Q44" s="910"/>
      <c r="R44" s="931"/>
      <c r="S44" s="930"/>
    </row>
    <row r="45" spans="1:19">
      <c r="A45" s="953" t="s">
        <v>83</v>
      </c>
      <c r="B45" s="952"/>
      <c r="C45" s="931">
        <v>4053151</v>
      </c>
      <c r="D45" s="909"/>
      <c r="E45" s="931">
        <v>4256373</v>
      </c>
      <c r="F45" s="909"/>
      <c r="G45" s="931">
        <v>4256373</v>
      </c>
      <c r="I45" s="932">
        <f>C44/C86*100</f>
        <v>0</v>
      </c>
      <c r="J45" s="937"/>
      <c r="K45" s="932">
        <f>E44/E86*100</f>
        <v>0</v>
      </c>
      <c r="L45" s="937"/>
      <c r="M45" s="932">
        <f>G44/G86*100</f>
        <v>0</v>
      </c>
      <c r="N45" s="210"/>
      <c r="O45" s="931">
        <f t="shared" ref="O45:O51" si="8">E45-C45</f>
        <v>203222</v>
      </c>
      <c r="P45" s="930">
        <f>(E45-C45)/C45</f>
        <v>5.0139262021079399E-2</v>
      </c>
      <c r="Q45" s="910"/>
      <c r="R45" s="931">
        <f t="shared" ref="R45:R51" si="9">G45-E45</f>
        <v>0</v>
      </c>
      <c r="S45" s="930">
        <f t="shared" ref="S45:S51" si="10">(G45-E45)/E45</f>
        <v>0</v>
      </c>
    </row>
    <row r="46" spans="1:19">
      <c r="A46" s="949" t="s">
        <v>159</v>
      </c>
      <c r="B46" s="925"/>
      <c r="C46" s="931">
        <v>7730095</v>
      </c>
      <c r="D46" s="909"/>
      <c r="E46" s="931">
        <v>9045837</v>
      </c>
      <c r="F46" s="909"/>
      <c r="G46" s="931">
        <v>9478082</v>
      </c>
      <c r="I46" s="932">
        <f>C45/C86*100</f>
        <v>0.30678274079683715</v>
      </c>
      <c r="J46" s="937"/>
      <c r="K46" s="932">
        <f>E45/E86*100</f>
        <v>0.39868006089427899</v>
      </c>
      <c r="L46" s="937"/>
      <c r="M46" s="932">
        <f>G45/G86*100</f>
        <v>0.3627600748273338</v>
      </c>
      <c r="N46" s="210"/>
      <c r="O46" s="931">
        <f t="shared" si="8"/>
        <v>1315742</v>
      </c>
      <c r="P46" s="930">
        <f>(E46-C46)/C46</f>
        <v>0.17021032729869426</v>
      </c>
      <c r="Q46" s="910"/>
      <c r="R46" s="931">
        <f t="shared" si="9"/>
        <v>432245</v>
      </c>
      <c r="S46" s="930">
        <f t="shared" si="10"/>
        <v>4.7783859028191641E-2</v>
      </c>
    </row>
    <row r="47" spans="1:19">
      <c r="A47" s="949" t="s">
        <v>156</v>
      </c>
      <c r="B47" s="925"/>
      <c r="C47" s="931">
        <v>-2666643</v>
      </c>
      <c r="D47" s="909"/>
      <c r="E47" s="931">
        <v>-5439585</v>
      </c>
      <c r="F47" s="909"/>
      <c r="G47" s="931">
        <v>-5863109</v>
      </c>
      <c r="I47" s="932">
        <f>C47/C86*100</f>
        <v>-0.20183803866835959</v>
      </c>
      <c r="J47" s="937"/>
      <c r="K47" s="932">
        <f>E47/E86*100</f>
        <v>-0.50950752648783515</v>
      </c>
      <c r="L47" s="937"/>
      <c r="M47" s="932">
        <f>G47/G86*100</f>
        <v>-0.49969818424297269</v>
      </c>
      <c r="N47" s="210"/>
      <c r="O47" s="931">
        <f t="shared" si="8"/>
        <v>-2772942</v>
      </c>
      <c r="P47" s="930">
        <f>(E47-C47)/C47</f>
        <v>1.0398624787794992</v>
      </c>
      <c r="Q47" s="910"/>
      <c r="R47" s="931">
        <f t="shared" si="9"/>
        <v>-423524</v>
      </c>
      <c r="S47" s="930">
        <f t="shared" si="10"/>
        <v>7.7859616128803946E-2</v>
      </c>
    </row>
    <row r="48" spans="1:19">
      <c r="A48" s="949" t="s">
        <v>636</v>
      </c>
      <c r="B48" s="925"/>
      <c r="C48" s="931">
        <v>10153814</v>
      </c>
      <c r="D48" s="909"/>
      <c r="E48" s="931">
        <v>8717208</v>
      </c>
      <c r="F48" s="909"/>
      <c r="G48" s="931">
        <v>25823</v>
      </c>
      <c r="I48" s="932">
        <f>C48/C86*100</f>
        <v>0.76854153434236638</v>
      </c>
      <c r="J48" s="937"/>
      <c r="K48" s="932">
        <f>E48/E86*100</f>
        <v>0.81651138569577808</v>
      </c>
      <c r="L48" s="937"/>
      <c r="M48" s="932">
        <f>G48/G86*100</f>
        <v>2.2008300053275973E-3</v>
      </c>
      <c r="N48" s="210"/>
      <c r="O48" s="931">
        <f t="shared" si="8"/>
        <v>-1436606</v>
      </c>
      <c r="P48" s="930">
        <f>(E48-C48)/C48</f>
        <v>-0.14148437227626978</v>
      </c>
      <c r="Q48" s="910"/>
      <c r="R48" s="931">
        <f t="shared" si="9"/>
        <v>-8691385</v>
      </c>
      <c r="S48" s="930">
        <f t="shared" si="10"/>
        <v>-0.99703769830890809</v>
      </c>
    </row>
    <row r="49" spans="1:19">
      <c r="A49" s="949" t="s">
        <v>82</v>
      </c>
      <c r="B49" s="925"/>
      <c r="C49" s="931">
        <v>303795873</v>
      </c>
      <c r="D49" s="909"/>
      <c r="E49" s="931">
        <v>17784499</v>
      </c>
      <c r="F49" s="909"/>
      <c r="G49" s="931">
        <v>13789587</v>
      </c>
      <c r="I49" s="932">
        <f>C49/C86*100</f>
        <v>22.994290260024329</v>
      </c>
      <c r="J49" s="937"/>
      <c r="K49" s="932">
        <f>E49/E86*100</f>
        <v>1.6658138617772087</v>
      </c>
      <c r="L49" s="937"/>
      <c r="M49" s="932">
        <f>G49/G86*100</f>
        <v>1.1752521717335465</v>
      </c>
      <c r="N49" s="210"/>
      <c r="O49" s="931">
        <f t="shared" si="8"/>
        <v>-286011374</v>
      </c>
      <c r="P49" s="930">
        <f>(E49-C49)/C49</f>
        <v>-0.94145905003785224</v>
      </c>
      <c r="Q49" s="910"/>
      <c r="R49" s="931">
        <f t="shared" si="9"/>
        <v>-3994912</v>
      </c>
      <c r="S49" s="930">
        <f t="shared" si="10"/>
        <v>-0.22462887484207456</v>
      </c>
    </row>
    <row r="50" spans="1:19" ht="15.75" thickBot="1">
      <c r="A50" s="948" t="s">
        <v>436</v>
      </c>
      <c r="B50" s="925"/>
      <c r="C50" s="927"/>
      <c r="D50" s="909"/>
      <c r="E50" s="927">
        <v>25823</v>
      </c>
      <c r="F50" s="909"/>
      <c r="G50" s="927">
        <v>133310294</v>
      </c>
      <c r="I50" s="928">
        <f>C50/C86*100</f>
        <v>0</v>
      </c>
      <c r="J50" s="937"/>
      <c r="K50" s="928">
        <f>E50/E86*100</f>
        <v>2.4187530586424087E-3</v>
      </c>
      <c r="L50" s="937"/>
      <c r="M50" s="928">
        <f>G50/G86*100</f>
        <v>11.361704490347503</v>
      </c>
      <c r="N50" s="210"/>
      <c r="O50" s="927">
        <f t="shared" si="8"/>
        <v>25823</v>
      </c>
      <c r="P50" s="926"/>
      <c r="Q50" s="910"/>
      <c r="R50" s="927">
        <f t="shared" si="9"/>
        <v>133284471</v>
      </c>
      <c r="S50" s="926">
        <f t="shared" si="10"/>
        <v>5161.4634628044769</v>
      </c>
    </row>
    <row r="51" spans="1:19">
      <c r="A51" s="849"/>
      <c r="B51" s="925"/>
      <c r="C51" s="909">
        <f>SUM(C42:C50)</f>
        <v>441471650</v>
      </c>
      <c r="D51" s="909"/>
      <c r="E51" s="909">
        <v>153002328</v>
      </c>
      <c r="F51" s="909"/>
      <c r="G51" s="909">
        <v>276504753</v>
      </c>
      <c r="I51" s="937">
        <f>C51/C86*100</f>
        <v>33.414961044160954</v>
      </c>
      <c r="J51" s="937"/>
      <c r="K51" s="937">
        <f>E51/E86*100</f>
        <v>14.331210503404293</v>
      </c>
      <c r="L51" s="937"/>
      <c r="M51" s="937">
        <f>G51/G86*100</f>
        <v>23.565811757661617</v>
      </c>
      <c r="N51" s="210"/>
      <c r="O51" s="906">
        <f t="shared" si="8"/>
        <v>-288469322</v>
      </c>
      <c r="P51" s="904">
        <f>(E51-C51)/C51</f>
        <v>-0.65342660621582382</v>
      </c>
      <c r="Q51" s="910"/>
      <c r="R51" s="906">
        <f t="shared" si="9"/>
        <v>123502425</v>
      </c>
      <c r="S51" s="904">
        <f t="shared" si="10"/>
        <v>0.80719311015973561</v>
      </c>
    </row>
    <row r="52" spans="1:19" ht="15.75" thickBot="1">
      <c r="A52" s="766" t="s">
        <v>81</v>
      </c>
      <c r="B52" s="946"/>
      <c r="C52" s="909"/>
      <c r="D52" s="909"/>
      <c r="E52" s="909">
        <v>0</v>
      </c>
      <c r="F52" s="909"/>
      <c r="G52" s="909">
        <v>0</v>
      </c>
      <c r="I52" s="924"/>
      <c r="J52" s="924"/>
      <c r="K52" s="924"/>
      <c r="L52" s="924"/>
      <c r="M52" s="924"/>
      <c r="O52" s="909"/>
      <c r="P52" s="908"/>
      <c r="Q52" s="360"/>
      <c r="R52" s="909"/>
      <c r="S52" s="908"/>
    </row>
    <row r="53" spans="1:19">
      <c r="A53" s="951" t="s">
        <v>80</v>
      </c>
      <c r="B53" s="925"/>
      <c r="C53" s="943">
        <v>1456769</v>
      </c>
      <c r="D53" s="909"/>
      <c r="E53" s="943">
        <v>1481823</v>
      </c>
      <c r="F53" s="909"/>
      <c r="G53" s="943">
        <v>1137086</v>
      </c>
      <c r="I53" s="944">
        <f>C53/C86*100</f>
        <v>0.11026275273925588</v>
      </c>
      <c r="J53" s="924"/>
      <c r="K53" s="944">
        <f>E53/E86*100</f>
        <v>0.138797347853335</v>
      </c>
      <c r="L53" s="924"/>
      <c r="M53" s="944">
        <f>G53/G86*100</f>
        <v>9.6911009078648344E-2</v>
      </c>
      <c r="O53" s="943">
        <f t="shared" ref="O53:O64" si="11">E53-C53</f>
        <v>25054</v>
      </c>
      <c r="P53" s="942">
        <f t="shared" ref="P53:P59" si="12">(E53-C53)/C53</f>
        <v>1.7198334121607477E-2</v>
      </c>
      <c r="Q53" s="360"/>
      <c r="R53" s="943">
        <f t="shared" ref="R53:R64" si="13">G53-E53</f>
        <v>-344737</v>
      </c>
      <c r="S53" s="942">
        <f t="shared" ref="S53:S61" si="14">(G53-E53)/E53</f>
        <v>-0.23264384477768263</v>
      </c>
    </row>
    <row r="54" spans="1:19">
      <c r="A54" s="949" t="s">
        <v>668</v>
      </c>
      <c r="B54" s="925"/>
      <c r="C54" s="931">
        <v>1032577</v>
      </c>
      <c r="D54" s="909"/>
      <c r="E54" s="931">
        <v>19287278</v>
      </c>
      <c r="F54" s="909"/>
      <c r="G54" s="931">
        <v>844067</v>
      </c>
      <c r="I54" s="932">
        <f>C54/C86*100</f>
        <v>7.8155687301996832E-2</v>
      </c>
      <c r="J54" s="924"/>
      <c r="K54" s="932">
        <f>E54/E86*100</f>
        <v>1.8065740872627676</v>
      </c>
      <c r="L54" s="924"/>
      <c r="M54" s="932">
        <f>G54/G86*100</f>
        <v>7.1937729160316349E-2</v>
      </c>
      <c r="O54" s="931">
        <f t="shared" si="11"/>
        <v>18254701</v>
      </c>
      <c r="P54" s="930">
        <f t="shared" si="12"/>
        <v>17.678779403376215</v>
      </c>
      <c r="Q54" s="360"/>
      <c r="R54" s="931">
        <f t="shared" si="13"/>
        <v>-18443211</v>
      </c>
      <c r="S54" s="930">
        <f t="shared" si="14"/>
        <v>-0.95623711132281086</v>
      </c>
    </row>
    <row r="55" spans="1:19">
      <c r="A55" s="950" t="s">
        <v>123</v>
      </c>
      <c r="B55" s="925"/>
      <c r="C55" s="931">
        <v>208360</v>
      </c>
      <c r="D55" s="909"/>
      <c r="E55" s="931">
        <v>723396</v>
      </c>
      <c r="F55" s="909"/>
      <c r="G55" s="931">
        <v>28150887</v>
      </c>
      <c r="I55" s="932">
        <f>C55/C86*100</f>
        <v>1.5770755116803935E-2</v>
      </c>
      <c r="J55" s="932"/>
      <c r="K55" s="932">
        <f>E55/E86*100</f>
        <v>6.7758056291278471E-2</v>
      </c>
      <c r="L55" s="924"/>
      <c r="M55" s="932">
        <f>G55/G86*100</f>
        <v>2.3992300192149085</v>
      </c>
      <c r="O55" s="931">
        <f t="shared" si="11"/>
        <v>515036</v>
      </c>
      <c r="P55" s="930">
        <f t="shared" si="12"/>
        <v>2.4718564023804954</v>
      </c>
      <c r="Q55" s="360"/>
      <c r="R55" s="931">
        <f t="shared" si="13"/>
        <v>27427491</v>
      </c>
      <c r="S55" s="930">
        <f t="shared" si="14"/>
        <v>37.914905528921921</v>
      </c>
    </row>
    <row r="56" spans="1:19">
      <c r="A56" s="949" t="s">
        <v>631</v>
      </c>
      <c r="B56" s="925"/>
      <c r="C56" s="931">
        <v>5648874</v>
      </c>
      <c r="D56" s="909"/>
      <c r="E56" s="931">
        <v>5277964</v>
      </c>
      <c r="F56" s="909"/>
      <c r="G56" s="931">
        <v>62858</v>
      </c>
      <c r="I56" s="932">
        <f>C56/C86*100</f>
        <v>0.42756291293761145</v>
      </c>
      <c r="J56" s="932"/>
      <c r="K56" s="932">
        <f>E56/E86*100</f>
        <v>0.49436903413253774</v>
      </c>
      <c r="L56" s="924"/>
      <c r="M56" s="932">
        <f>G56/G86*100</f>
        <v>5.3572308591132755E-3</v>
      </c>
      <c r="O56" s="931">
        <f t="shared" si="11"/>
        <v>-370910</v>
      </c>
      <c r="P56" s="930">
        <f t="shared" si="12"/>
        <v>-6.5660873299705394E-2</v>
      </c>
      <c r="Q56" s="360"/>
      <c r="R56" s="931">
        <f t="shared" si="13"/>
        <v>-5215106</v>
      </c>
      <c r="S56" s="930">
        <f t="shared" si="14"/>
        <v>-0.98809048337578653</v>
      </c>
    </row>
    <row r="57" spans="1:19">
      <c r="A57" s="949" t="s">
        <v>122</v>
      </c>
      <c r="B57" s="925"/>
      <c r="C57" s="931">
        <v>50649023</v>
      </c>
      <c r="D57" s="909"/>
      <c r="E57" s="931">
        <v>90314315</v>
      </c>
      <c r="F57" s="909"/>
      <c r="G57" s="931">
        <v>3946809</v>
      </c>
      <c r="I57" s="932">
        <f>C57/C86*100</f>
        <v>3.8336213219349697</v>
      </c>
      <c r="J57" s="924"/>
      <c r="K57" s="932">
        <f>E57/E86*100</f>
        <v>8.4594363801821633</v>
      </c>
      <c r="L57" s="924"/>
      <c r="M57" s="932">
        <f>G57/G86*100</f>
        <v>0.33637670574669903</v>
      </c>
      <c r="O57" s="931">
        <f t="shared" si="11"/>
        <v>39665292</v>
      </c>
      <c r="P57" s="930">
        <f t="shared" si="12"/>
        <v>0.78314031842233167</v>
      </c>
      <c r="Q57" s="360"/>
      <c r="R57" s="931">
        <f t="shared" si="13"/>
        <v>-86367506</v>
      </c>
      <c r="S57" s="930">
        <f t="shared" si="14"/>
        <v>-0.95629918690076987</v>
      </c>
    </row>
    <row r="58" spans="1:19">
      <c r="A58" s="949" t="s">
        <v>471</v>
      </c>
      <c r="B58" s="925"/>
      <c r="C58" s="931">
        <v>23990</v>
      </c>
      <c r="D58" s="909"/>
      <c r="E58" s="931">
        <v>57136</v>
      </c>
      <c r="F58" s="909"/>
      <c r="G58" s="931">
        <v>1311</v>
      </c>
      <c r="I58" s="932">
        <f>C58/C86*100</f>
        <v>1.8158015706091692E-3</v>
      </c>
      <c r="J58" s="924"/>
      <c r="K58" s="932">
        <f>E58/E86*100</f>
        <v>5.3517358462840366E-3</v>
      </c>
      <c r="L58" s="924"/>
      <c r="M58" s="932">
        <f>G58/G86*100</f>
        <v>1.1173326635110096E-4</v>
      </c>
      <c r="O58" s="931">
        <f t="shared" si="11"/>
        <v>33146</v>
      </c>
      <c r="P58" s="930">
        <f t="shared" si="12"/>
        <v>1.3816590245935807</v>
      </c>
      <c r="Q58" s="360"/>
      <c r="R58" s="931">
        <f t="shared" si="13"/>
        <v>-55825</v>
      </c>
      <c r="S58" s="930">
        <f t="shared" si="14"/>
        <v>-0.97705474656958835</v>
      </c>
    </row>
    <row r="59" spans="1:19">
      <c r="A59" s="949" t="s">
        <v>79</v>
      </c>
      <c r="B59" s="925"/>
      <c r="C59" s="931">
        <v>384570</v>
      </c>
      <c r="D59" s="909"/>
      <c r="E59" s="931">
        <v>1642741</v>
      </c>
      <c r="F59" s="909"/>
      <c r="G59" s="931">
        <v>186641</v>
      </c>
      <c r="I59" s="932">
        <f>C59/C86*100</f>
        <v>2.9108078783208341E-2</v>
      </c>
      <c r="J59" s="924"/>
      <c r="K59" s="932">
        <f>E59/E86*100</f>
        <v>0.15386999257666767</v>
      </c>
      <c r="L59" s="924"/>
      <c r="M59" s="932">
        <f>G59/G86*100</f>
        <v>1.5906947799417114E-2</v>
      </c>
      <c r="O59" s="931">
        <f t="shared" si="11"/>
        <v>1258171</v>
      </c>
      <c r="P59" s="930">
        <f t="shared" si="12"/>
        <v>3.2716306524169854</v>
      </c>
      <c r="Q59" s="360"/>
      <c r="R59" s="931">
        <f t="shared" si="13"/>
        <v>-1456100</v>
      </c>
      <c r="S59" s="930">
        <f t="shared" si="14"/>
        <v>-0.88638440265385721</v>
      </c>
    </row>
    <row r="60" spans="1:19">
      <c r="A60" s="949" t="s">
        <v>662</v>
      </c>
      <c r="B60" s="925"/>
      <c r="C60" s="931"/>
      <c r="D60" s="909"/>
      <c r="E60" s="931">
        <v>72259</v>
      </c>
      <c r="F60" s="909"/>
      <c r="G60" s="931">
        <v>1163689</v>
      </c>
      <c r="I60" s="932">
        <f>C60/C86*100</f>
        <v>0</v>
      </c>
      <c r="J60" s="924"/>
      <c r="K60" s="932">
        <f>E60/E86*100</f>
        <v>6.7682560997731414E-3</v>
      </c>
      <c r="L60" s="924"/>
      <c r="M60" s="932">
        <f>G60/G86*100</f>
        <v>9.9178316542216885E-2</v>
      </c>
      <c r="O60" s="931">
        <f t="shared" si="11"/>
        <v>72259</v>
      </c>
      <c r="P60" s="930"/>
      <c r="Q60" s="360"/>
      <c r="R60" s="931">
        <f t="shared" si="13"/>
        <v>1091430</v>
      </c>
      <c r="S60" s="930">
        <f t="shared" si="14"/>
        <v>15.104416058899238</v>
      </c>
    </row>
    <row r="61" spans="1:19">
      <c r="A61" s="949" t="s">
        <v>661</v>
      </c>
      <c r="B61" s="925"/>
      <c r="C61" s="931"/>
      <c r="D61" s="909"/>
      <c r="E61" s="931">
        <v>3995</v>
      </c>
      <c r="F61" s="909"/>
      <c r="G61" s="931">
        <v>35294475</v>
      </c>
      <c r="I61" s="932">
        <f>C61/C86*100</f>
        <v>0</v>
      </c>
      <c r="J61" s="924"/>
      <c r="K61" s="932">
        <f>E61/E86*100</f>
        <v>3.7419813612966826E-4</v>
      </c>
      <c r="L61" s="924"/>
      <c r="M61" s="932">
        <f>G61/G86*100</f>
        <v>3.0080602409590189</v>
      </c>
      <c r="O61" s="931">
        <f t="shared" si="11"/>
        <v>3995</v>
      </c>
      <c r="P61" s="930"/>
      <c r="Q61" s="360"/>
      <c r="R61" s="931">
        <f t="shared" si="13"/>
        <v>35290480</v>
      </c>
      <c r="S61" s="930">
        <f t="shared" si="14"/>
        <v>8833.6620775969968</v>
      </c>
    </row>
    <row r="62" spans="1:19">
      <c r="A62" s="949" t="s">
        <v>667</v>
      </c>
      <c r="B62" s="925"/>
      <c r="C62" s="931"/>
      <c r="D62" s="909"/>
      <c r="E62" s="931"/>
      <c r="F62" s="909"/>
      <c r="G62" s="931">
        <v>236862</v>
      </c>
      <c r="I62" s="932">
        <f>C62/C86*100</f>
        <v>0</v>
      </c>
      <c r="J62" s="924"/>
      <c r="K62" s="932">
        <f>E62/E86*100</f>
        <v>0</v>
      </c>
      <c r="L62" s="924"/>
      <c r="M62" s="932">
        <f>G62/G86*100</f>
        <v>2.0187158607516763E-2</v>
      </c>
      <c r="O62" s="931">
        <f t="shared" si="11"/>
        <v>0</v>
      </c>
      <c r="P62" s="930"/>
      <c r="Q62" s="360"/>
      <c r="R62" s="931">
        <f t="shared" si="13"/>
        <v>236862</v>
      </c>
      <c r="S62" s="930"/>
    </row>
    <row r="63" spans="1:19" ht="15.75" thickBot="1">
      <c r="A63" s="948" t="s">
        <v>300</v>
      </c>
      <c r="B63" s="925"/>
      <c r="C63" s="927"/>
      <c r="D63" s="909"/>
      <c r="E63" s="927"/>
      <c r="F63" s="909"/>
      <c r="G63" s="947">
        <v>294133</v>
      </c>
      <c r="I63" s="928">
        <f>C63/C86*100</f>
        <v>0</v>
      </c>
      <c r="J63" s="924"/>
      <c r="K63" s="928">
        <f>E63/E86*100</f>
        <v>0</v>
      </c>
      <c r="L63" s="924"/>
      <c r="M63" s="928">
        <f>G63/G86*100</f>
        <v>2.5068223365101738E-2</v>
      </c>
      <c r="O63" s="927">
        <f t="shared" si="11"/>
        <v>0</v>
      </c>
      <c r="P63" s="926"/>
      <c r="Q63" s="360"/>
      <c r="R63" s="927">
        <f t="shared" si="13"/>
        <v>294133</v>
      </c>
      <c r="S63" s="926"/>
    </row>
    <row r="64" spans="1:19">
      <c r="A64" s="849"/>
      <c r="B64" s="925"/>
      <c r="C64" s="909">
        <f>SUM(C53:C63)</f>
        <v>59404163</v>
      </c>
      <c r="D64" s="909"/>
      <c r="E64" s="909">
        <f>SUM(E53:E63)</f>
        <v>118860907</v>
      </c>
      <c r="F64" s="909"/>
      <c r="G64" s="909">
        <v>71318818</v>
      </c>
      <c r="I64" s="924">
        <f>C64/C86*100</f>
        <v>4.4962973103844552</v>
      </c>
      <c r="J64" s="924"/>
      <c r="K64" s="924">
        <f>E64/E86*100</f>
        <v>11.133299088380937</v>
      </c>
      <c r="L64" s="924"/>
      <c r="M64" s="924">
        <f>G64/G86*100</f>
        <v>6.0783253145993079</v>
      </c>
      <c r="O64" s="909">
        <f t="shared" si="11"/>
        <v>59456744</v>
      </c>
      <c r="P64" s="908">
        <f>(E64-C64)/C64</f>
        <v>1.0008851399858962</v>
      </c>
      <c r="Q64" s="360"/>
      <c r="R64" s="909">
        <f t="shared" si="13"/>
        <v>-47542089</v>
      </c>
      <c r="S64" s="908">
        <f>(G64-E64)/E64</f>
        <v>-0.3999808700769884</v>
      </c>
    </row>
    <row r="65" spans="1:19" ht="15.75" thickBot="1">
      <c r="A65" s="846" t="s">
        <v>78</v>
      </c>
      <c r="B65" s="946"/>
      <c r="C65" s="909"/>
      <c r="D65" s="909"/>
      <c r="E65" s="909"/>
      <c r="F65" s="909"/>
      <c r="G65" s="909">
        <v>0</v>
      </c>
      <c r="I65" s="924"/>
      <c r="J65" s="924"/>
      <c r="K65" s="924"/>
      <c r="L65" s="924"/>
      <c r="M65" s="924"/>
      <c r="O65" s="909"/>
      <c r="P65" s="908"/>
      <c r="Q65" s="360"/>
      <c r="R65" s="909"/>
      <c r="S65" s="908"/>
    </row>
    <row r="66" spans="1:19">
      <c r="A66" s="945" t="s">
        <v>77</v>
      </c>
      <c r="B66" s="925"/>
      <c r="C66" s="943">
        <v>175972767</v>
      </c>
      <c r="D66" s="909"/>
      <c r="E66" s="943">
        <v>262749025</v>
      </c>
      <c r="F66" s="909"/>
      <c r="G66" s="943">
        <v>357699674</v>
      </c>
      <c r="I66" s="944">
        <f>C66/C86*100</f>
        <v>13.319367515758291</v>
      </c>
      <c r="J66" s="924"/>
      <c r="K66" s="944">
        <f>E66/E86*100</f>
        <v>24.61081237168651</v>
      </c>
      <c r="L66" s="924"/>
      <c r="M66" s="944">
        <f>G66/G86*100</f>
        <v>30.485852745037363</v>
      </c>
      <c r="O66" s="943">
        <f t="shared" ref="O66:O84" si="15">E66-C66</f>
        <v>86776258</v>
      </c>
      <c r="P66" s="942">
        <f>(E66-C66)/C66</f>
        <v>0.49312322286777477</v>
      </c>
      <c r="Q66" s="360"/>
      <c r="R66" s="943">
        <f t="shared" ref="R66:R84" si="16">G66-E66</f>
        <v>94950649</v>
      </c>
      <c r="S66" s="942">
        <f>(G66-E66)/E66</f>
        <v>0.36137393468919626</v>
      </c>
    </row>
    <row r="67" spans="1:19">
      <c r="A67" s="933" t="s">
        <v>630</v>
      </c>
      <c r="B67" s="925"/>
      <c r="C67" s="931">
        <v>2580</v>
      </c>
      <c r="D67" s="909"/>
      <c r="E67" s="931"/>
      <c r="F67" s="909"/>
      <c r="G67" s="931">
        <v>0</v>
      </c>
      <c r="I67" s="932">
        <f>C67/C86*100</f>
        <v>1.9528003552195312E-4</v>
      </c>
      <c r="J67" s="924"/>
      <c r="K67" s="932">
        <f>E67/E86*100</f>
        <v>0</v>
      </c>
      <c r="L67" s="924"/>
      <c r="M67" s="932">
        <f>G67/G86*100</f>
        <v>0</v>
      </c>
      <c r="O67" s="931">
        <f t="shared" si="15"/>
        <v>-2580</v>
      </c>
      <c r="P67" s="930">
        <f>(E67-C67)/C67</f>
        <v>-1</v>
      </c>
      <c r="Q67" s="360"/>
      <c r="R67" s="931">
        <f t="shared" si="16"/>
        <v>0</v>
      </c>
      <c r="S67" s="930"/>
    </row>
    <row r="68" spans="1:19">
      <c r="A68" s="933" t="s">
        <v>468</v>
      </c>
      <c r="B68" s="925"/>
      <c r="C68" s="931">
        <v>1723820</v>
      </c>
      <c r="D68" s="909"/>
      <c r="E68" s="931">
        <v>7131647</v>
      </c>
      <c r="F68" s="909"/>
      <c r="G68" s="931">
        <v>13973</v>
      </c>
      <c r="I68" s="932">
        <f>C68/C86*100</f>
        <v>0.13047582590443926</v>
      </c>
      <c r="J68" s="924"/>
      <c r="K68" s="932">
        <f>E68/E86*100</f>
        <v>0.66799725029655577</v>
      </c>
      <c r="L68" s="924"/>
      <c r="M68" s="932">
        <f>G68/G86*100</f>
        <v>1.1908840051288586E-3</v>
      </c>
      <c r="O68" s="931">
        <f t="shared" si="15"/>
        <v>5407827</v>
      </c>
      <c r="P68" s="930">
        <f>(E68-C68)/C68</f>
        <v>3.1371181445858616</v>
      </c>
      <c r="Q68" s="360"/>
      <c r="R68" s="931">
        <f t="shared" si="16"/>
        <v>-7117674</v>
      </c>
      <c r="S68" s="930">
        <f>(G68-E68)/E68</f>
        <v>-0.99804070504330911</v>
      </c>
    </row>
    <row r="69" spans="1:19">
      <c r="A69" s="933" t="s">
        <v>629</v>
      </c>
      <c r="B69" s="925"/>
      <c r="C69" s="931">
        <v>411485</v>
      </c>
      <c r="D69" s="909"/>
      <c r="E69" s="931">
        <v>807911</v>
      </c>
      <c r="F69" s="909"/>
      <c r="G69" s="931">
        <v>40496397</v>
      </c>
      <c r="I69" s="932">
        <f>C69/C86*100</f>
        <v>3.1145273417345309E-2</v>
      </c>
      <c r="J69" s="924"/>
      <c r="K69" s="932">
        <f>E69/E86*100</f>
        <v>7.5674290452730025E-2</v>
      </c>
      <c r="L69" s="924"/>
      <c r="M69" s="932">
        <f>G69/G86*100</f>
        <v>3.4514071031738562</v>
      </c>
      <c r="O69" s="931">
        <f t="shared" si="15"/>
        <v>396426</v>
      </c>
      <c r="P69" s="930">
        <f>(E69-C69)/C69</f>
        <v>0.96340328323025137</v>
      </c>
      <c r="Q69" s="360"/>
      <c r="R69" s="931">
        <f t="shared" si="16"/>
        <v>39688486</v>
      </c>
      <c r="S69" s="930">
        <f>(G69-E69)/E69</f>
        <v>49.12482439278584</v>
      </c>
    </row>
    <row r="70" spans="1:19">
      <c r="A70" s="933" t="s">
        <v>76</v>
      </c>
      <c r="B70" s="925"/>
      <c r="C70" s="931">
        <v>22311</v>
      </c>
      <c r="D70" s="909"/>
      <c r="E70" s="931">
        <v>88704</v>
      </c>
      <c r="F70" s="909"/>
      <c r="G70" s="931">
        <v>1572443</v>
      </c>
      <c r="I70" s="932">
        <f>C70/C86*100</f>
        <v>1.6887181676474019E-3</v>
      </c>
      <c r="J70" s="924"/>
      <c r="K70" s="932">
        <f>E70/E86*100</f>
        <v>8.3086036213381974E-3</v>
      </c>
      <c r="L70" s="924"/>
      <c r="M70" s="932">
        <f>G70/G86*100</f>
        <v>0.13401540239582321</v>
      </c>
      <c r="O70" s="931">
        <f t="shared" si="15"/>
        <v>66393</v>
      </c>
      <c r="P70" s="930">
        <f>(E70-C70)/C70</f>
        <v>2.9757966922146029</v>
      </c>
      <c r="Q70" s="360"/>
      <c r="R70" s="931">
        <f t="shared" si="16"/>
        <v>1483739</v>
      </c>
      <c r="S70" s="930">
        <f>(G70-E70)/E70</f>
        <v>16.72685560966811</v>
      </c>
    </row>
    <row r="71" spans="1:19">
      <c r="A71" s="933" t="s">
        <v>665</v>
      </c>
      <c r="B71" s="925"/>
      <c r="C71" s="931"/>
      <c r="D71" s="909"/>
      <c r="E71" s="931"/>
      <c r="F71" s="909"/>
      <c r="G71" s="931">
        <v>507732</v>
      </c>
      <c r="I71" s="932">
        <f>C71/C86*100</f>
        <v>0</v>
      </c>
      <c r="J71" s="924"/>
      <c r="K71" s="932">
        <f>E71/E86*100</f>
        <v>0</v>
      </c>
      <c r="L71" s="924"/>
      <c r="M71" s="932">
        <f>G71/G86*100</f>
        <v>4.3272734394338055E-2</v>
      </c>
      <c r="O71" s="931">
        <f t="shared" si="15"/>
        <v>0</v>
      </c>
      <c r="P71" s="930"/>
      <c r="Q71" s="360"/>
      <c r="R71" s="931">
        <f t="shared" si="16"/>
        <v>507732</v>
      </c>
      <c r="S71" s="930"/>
    </row>
    <row r="72" spans="1:19">
      <c r="A72" s="933" t="s">
        <v>666</v>
      </c>
      <c r="B72" s="925"/>
      <c r="C72" s="931"/>
      <c r="D72" s="909"/>
      <c r="E72" s="931">
        <v>25747</v>
      </c>
      <c r="F72" s="909"/>
      <c r="G72" s="931">
        <v>79481</v>
      </c>
      <c r="I72" s="932">
        <f>C72/C86*100</f>
        <v>0</v>
      </c>
      <c r="J72" s="924"/>
      <c r="K72" s="932">
        <f>E72/E86*100</f>
        <v>2.4116343957273014E-3</v>
      </c>
      <c r="L72" s="924"/>
      <c r="M72" s="932">
        <f>G72/G86*100</f>
        <v>6.7739677672401643E-3</v>
      </c>
      <c r="O72" s="931">
        <f t="shared" si="15"/>
        <v>25747</v>
      </c>
      <c r="P72" s="930"/>
      <c r="Q72" s="360"/>
      <c r="R72" s="931">
        <f t="shared" si="16"/>
        <v>53734</v>
      </c>
      <c r="S72" s="930">
        <f>(G72-E72)/E72</f>
        <v>2.0870004272342411</v>
      </c>
    </row>
    <row r="73" spans="1:19" ht="30">
      <c r="A73" s="941" t="s">
        <v>425</v>
      </c>
      <c r="B73" s="925"/>
      <c r="C73" s="931"/>
      <c r="D73" s="909"/>
      <c r="E73" s="931"/>
      <c r="F73" s="909"/>
      <c r="G73" s="931">
        <v>90977</v>
      </c>
      <c r="I73" s="932">
        <f>C73/C86*100</f>
        <v>0</v>
      </c>
      <c r="J73" s="924"/>
      <c r="K73" s="932">
        <f>E73/E86*100</f>
        <v>0</v>
      </c>
      <c r="L73" s="924"/>
      <c r="M73" s="932">
        <f>G73/G86*100</f>
        <v>7.7537432286987886E-3</v>
      </c>
      <c r="O73" s="931">
        <f t="shared" si="15"/>
        <v>0</v>
      </c>
      <c r="P73" s="930"/>
      <c r="Q73" s="360"/>
      <c r="R73" s="931">
        <f t="shared" si="16"/>
        <v>90977</v>
      </c>
      <c r="S73" s="930"/>
    </row>
    <row r="74" spans="1:19">
      <c r="A74" s="933" t="s">
        <v>660</v>
      </c>
      <c r="B74" s="925"/>
      <c r="C74" s="931"/>
      <c r="D74" s="909"/>
      <c r="E74" s="931">
        <v>2337548</v>
      </c>
      <c r="F74" s="909"/>
      <c r="G74" s="931">
        <v>137517</v>
      </c>
      <c r="I74" s="932">
        <f>C74/C86*100</f>
        <v>0</v>
      </c>
      <c r="J74" s="924"/>
      <c r="K74" s="932">
        <f>E74/E86*100</f>
        <v>0.21895021394584074</v>
      </c>
      <c r="L74" s="924"/>
      <c r="M74" s="932">
        <f>G74/G86*100</f>
        <v>1.172023157040759E-2</v>
      </c>
      <c r="O74" s="931">
        <f t="shared" si="15"/>
        <v>2337548</v>
      </c>
      <c r="P74" s="930"/>
      <c r="Q74" s="360"/>
      <c r="R74" s="931">
        <f t="shared" si="16"/>
        <v>-2200031</v>
      </c>
      <c r="S74" s="930">
        <f>(G74-E74)/E74</f>
        <v>-0.94117040591252032</v>
      </c>
    </row>
    <row r="75" spans="1:19">
      <c r="A75" s="933" t="s">
        <v>628</v>
      </c>
      <c r="B75" s="925"/>
      <c r="C75" s="931">
        <v>431276</v>
      </c>
      <c r="D75" s="909"/>
      <c r="E75" s="931">
        <v>587885</v>
      </c>
      <c r="F75" s="909"/>
      <c r="G75" s="931">
        <v>285307</v>
      </c>
      <c r="I75" s="932">
        <f>C75/C86*100</f>
        <v>3.2643252945645684E-2</v>
      </c>
      <c r="J75" s="924"/>
      <c r="K75" s="932">
        <f>E75/E86*100</f>
        <v>5.5065199313789739E-2</v>
      </c>
      <c r="L75" s="924"/>
      <c r="M75" s="932">
        <f>G75/G86*100</f>
        <v>2.4316005356852449E-2</v>
      </c>
      <c r="O75" s="931">
        <f t="shared" si="15"/>
        <v>156609</v>
      </c>
      <c r="P75" s="930">
        <f t="shared" ref="P75:P84" si="17">(E75-C75)/C75</f>
        <v>0.36312941132824456</v>
      </c>
      <c r="Q75" s="360"/>
      <c r="R75" s="931">
        <f t="shared" si="16"/>
        <v>-302578</v>
      </c>
      <c r="S75" s="930">
        <f>(G75-E75)/E75</f>
        <v>-0.51468909735747637</v>
      </c>
    </row>
    <row r="76" spans="1:19">
      <c r="A76" s="933" t="s">
        <v>658</v>
      </c>
      <c r="B76" s="925"/>
      <c r="C76" s="931">
        <v>558829</v>
      </c>
      <c r="D76" s="909"/>
      <c r="E76" s="931">
        <v>495917</v>
      </c>
      <c r="F76" s="909"/>
      <c r="G76" s="931">
        <v>3865487</v>
      </c>
      <c r="I76" s="932">
        <f>C76/C86*100</f>
        <v>4.2297731383991302E-2</v>
      </c>
      <c r="J76" s="924"/>
      <c r="K76" s="932">
        <f>E76/E86*100</f>
        <v>4.6450867853571137E-2</v>
      </c>
      <c r="L76" s="924"/>
      <c r="M76" s="932">
        <f>G76/G86*100</f>
        <v>0.32944583413250816</v>
      </c>
      <c r="O76" s="931">
        <f t="shared" si="15"/>
        <v>-62912</v>
      </c>
      <c r="P76" s="930">
        <f t="shared" si="17"/>
        <v>-0.11257826633907689</v>
      </c>
      <c r="Q76" s="360"/>
      <c r="R76" s="931">
        <f t="shared" si="16"/>
        <v>3369570</v>
      </c>
      <c r="S76" s="930">
        <f>(G76-E76)/E76</f>
        <v>6.7946249069904843</v>
      </c>
    </row>
    <row r="77" spans="1:19">
      <c r="A77" s="933" t="s">
        <v>75</v>
      </c>
      <c r="B77" s="925"/>
      <c r="C77" s="931">
        <v>7046</v>
      </c>
      <c r="D77" s="909"/>
      <c r="E77" s="931">
        <v>0</v>
      </c>
      <c r="F77" s="909"/>
      <c r="G77" s="931">
        <v>37030</v>
      </c>
      <c r="I77" s="932">
        <f>C77/C86*100</f>
        <v>5.33311290809179E-4</v>
      </c>
      <c r="J77" s="924"/>
      <c r="K77" s="932">
        <f>E77/E86*100</f>
        <v>0</v>
      </c>
      <c r="L77" s="924"/>
      <c r="M77" s="932">
        <f>G77/G86*100</f>
        <v>3.1559747162328514E-3</v>
      </c>
      <c r="O77" s="931">
        <f t="shared" si="15"/>
        <v>-7046</v>
      </c>
      <c r="P77" s="930">
        <f t="shared" si="17"/>
        <v>-1</v>
      </c>
      <c r="Q77" s="360"/>
      <c r="R77" s="931">
        <f t="shared" si="16"/>
        <v>37030</v>
      </c>
      <c r="S77" s="930"/>
    </row>
    <row r="78" spans="1:19">
      <c r="A78" s="933" t="s">
        <v>74</v>
      </c>
      <c r="B78" s="925"/>
      <c r="C78" s="931">
        <v>94811</v>
      </c>
      <c r="D78" s="909"/>
      <c r="E78" s="931">
        <v>93832</v>
      </c>
      <c r="F78" s="909"/>
      <c r="G78" s="931">
        <v>90614</v>
      </c>
      <c r="I78" s="932">
        <f>C78/C86*100</f>
        <v>7.1762385456867837E-3</v>
      </c>
      <c r="J78" s="924"/>
      <c r="K78" s="932">
        <f>E78/E86*100</f>
        <v>8.7889260348733497E-3</v>
      </c>
      <c r="L78" s="924"/>
      <c r="M78" s="932">
        <f>G78/G86*100</f>
        <v>7.7228056423635861E-3</v>
      </c>
      <c r="O78" s="931">
        <f t="shared" si="15"/>
        <v>-979</v>
      </c>
      <c r="P78" s="930">
        <f t="shared" si="17"/>
        <v>-1.0325806077353894E-2</v>
      </c>
      <c r="Q78" s="360"/>
      <c r="R78" s="931">
        <f t="shared" si="16"/>
        <v>-3218</v>
      </c>
      <c r="S78" s="930">
        <f t="shared" ref="S78:S84" si="18">(G78-E78)/E78</f>
        <v>-3.4295336345809529E-2</v>
      </c>
    </row>
    <row r="79" spans="1:19">
      <c r="A79" s="933" t="s">
        <v>73</v>
      </c>
      <c r="B79" s="925"/>
      <c r="C79" s="931">
        <v>3837729</v>
      </c>
      <c r="D79" s="909"/>
      <c r="E79" s="931">
        <v>3805202</v>
      </c>
      <c r="F79" s="909"/>
      <c r="G79" s="931">
        <v>3771200</v>
      </c>
      <c r="I79" s="932">
        <f>C79/C86*100</f>
        <v>0.2904774633502441</v>
      </c>
      <c r="J79" s="924"/>
      <c r="K79" s="932">
        <f>E79/E86*100</f>
        <v>0.35642039949859472</v>
      </c>
      <c r="L79" s="924"/>
      <c r="M79" s="932">
        <f>G79/G86*100</f>
        <v>0.32140998784383823</v>
      </c>
      <c r="O79" s="931">
        <f t="shared" si="15"/>
        <v>-32527</v>
      </c>
      <c r="P79" s="930">
        <f t="shared" si="17"/>
        <v>-8.4755854308628878E-3</v>
      </c>
      <c r="Q79" s="360"/>
      <c r="R79" s="931">
        <f t="shared" si="16"/>
        <v>-34002</v>
      </c>
      <c r="S79" s="930">
        <f t="shared" si="18"/>
        <v>-8.9356622854713103E-3</v>
      </c>
    </row>
    <row r="80" spans="1:19" ht="15.75" customHeight="1">
      <c r="A80" s="933" t="s">
        <v>149</v>
      </c>
      <c r="B80" s="925"/>
      <c r="C80" s="931">
        <v>358677</v>
      </c>
      <c r="D80" s="906"/>
      <c r="E80" s="940">
        <v>49513</v>
      </c>
      <c r="F80" s="939"/>
      <c r="G80" s="938">
        <v>60927</v>
      </c>
      <c r="H80" s="189"/>
      <c r="I80" s="932">
        <f>C80/C86*100</f>
        <v>2.7148239263917674E-2</v>
      </c>
      <c r="J80" s="937"/>
      <c r="K80" s="932">
        <f>E80/E86*100</f>
        <v>4.6377152225752852E-3</v>
      </c>
      <c r="L80" s="937"/>
      <c r="M80" s="932">
        <f>G80/G86*100</f>
        <v>5.1926565362116917E-3</v>
      </c>
      <c r="N80" s="189"/>
      <c r="O80" s="931">
        <f t="shared" si="15"/>
        <v>-309164</v>
      </c>
      <c r="P80" s="930">
        <f t="shared" si="17"/>
        <v>-0.86195657931788205</v>
      </c>
      <c r="Q80" s="906"/>
      <c r="R80" s="931">
        <f t="shared" si="16"/>
        <v>11414</v>
      </c>
      <c r="S80" s="930">
        <f t="shared" si="18"/>
        <v>0.23052531658352352</v>
      </c>
    </row>
    <row r="81" spans="1:19">
      <c r="A81" s="933" t="s">
        <v>627</v>
      </c>
      <c r="B81" s="925"/>
      <c r="C81" s="931">
        <v>1350000</v>
      </c>
      <c r="D81" s="909"/>
      <c r="E81" s="936">
        <v>1070447</v>
      </c>
      <c r="F81" s="935"/>
      <c r="G81" s="934">
        <v>1958553</v>
      </c>
      <c r="I81" s="932">
        <f>C81/C86*100</f>
        <v>0.10218141393590573</v>
      </c>
      <c r="J81" s="924"/>
      <c r="K81" s="932">
        <f>E81/E86*100</f>
        <v>0.10026514949326533</v>
      </c>
      <c r="L81" s="924"/>
      <c r="M81" s="932">
        <f>G81/G86*100</f>
        <v>0.16692259650018904</v>
      </c>
      <c r="O81" s="931">
        <f t="shared" si="15"/>
        <v>-279553</v>
      </c>
      <c r="P81" s="930">
        <f t="shared" si="17"/>
        <v>-0.20707629629629629</v>
      </c>
      <c r="Q81" s="360"/>
      <c r="R81" s="931">
        <f t="shared" si="16"/>
        <v>888106</v>
      </c>
      <c r="S81" s="930">
        <f t="shared" si="18"/>
        <v>0.82965901160916888</v>
      </c>
    </row>
    <row r="82" spans="1:19">
      <c r="A82" s="933" t="s">
        <v>626</v>
      </c>
      <c r="B82" s="925"/>
      <c r="C82" s="931">
        <v>6470284</v>
      </c>
      <c r="D82" s="909"/>
      <c r="E82" s="931">
        <v>13029639</v>
      </c>
      <c r="F82" s="909"/>
      <c r="G82" s="931">
        <v>4957502</v>
      </c>
      <c r="I82" s="932">
        <f>C82/C86*100</f>
        <v>0.48973538347175394</v>
      </c>
      <c r="J82" s="924"/>
      <c r="K82" s="932">
        <f>E82/E86*100</f>
        <v>1.2204422098228873</v>
      </c>
      <c r="L82" s="924"/>
      <c r="M82" s="932">
        <f>G82/G86*100</f>
        <v>0.42251555408246816</v>
      </c>
      <c r="O82" s="931">
        <f t="shared" si="15"/>
        <v>6559355</v>
      </c>
      <c r="P82" s="930">
        <f t="shared" si="17"/>
        <v>1.0137661654418879</v>
      </c>
      <c r="Q82" s="360"/>
      <c r="R82" s="931">
        <f t="shared" si="16"/>
        <v>-8072137</v>
      </c>
      <c r="S82" s="930">
        <f t="shared" si="18"/>
        <v>-0.61952115480712855</v>
      </c>
    </row>
    <row r="83" spans="1:19" ht="15.75" thickBot="1">
      <c r="A83" s="929" t="s">
        <v>72</v>
      </c>
      <c r="B83" s="925"/>
      <c r="C83" s="927">
        <v>629062176</v>
      </c>
      <c r="D83" s="909"/>
      <c r="E83" s="927">
        <v>503479969</v>
      </c>
      <c r="F83" s="909"/>
      <c r="G83" s="927">
        <v>409881674</v>
      </c>
      <c r="I83" s="928">
        <f>C83/C86*100</f>
        <v>47.613675997983393</v>
      </c>
      <c r="J83" s="924"/>
      <c r="K83" s="928">
        <f>E83/E86*100</f>
        <v>47.159265576576509</v>
      </c>
      <c r="L83" s="924"/>
      <c r="M83" s="928">
        <f>G83/G86*100</f>
        <v>34.933194701355553</v>
      </c>
      <c r="O83" s="927">
        <f t="shared" si="15"/>
        <v>-125582207</v>
      </c>
      <c r="P83" s="926">
        <f t="shared" si="17"/>
        <v>-0.19963401360186056</v>
      </c>
      <c r="Q83" s="360"/>
      <c r="R83" s="927">
        <f t="shared" si="16"/>
        <v>-93598295</v>
      </c>
      <c r="S83" s="926">
        <f t="shared" si="18"/>
        <v>-0.18590271860448138</v>
      </c>
    </row>
    <row r="84" spans="1:19">
      <c r="A84" s="849"/>
      <c r="B84" s="925"/>
      <c r="C84" s="909">
        <f>SUM(C66:C83)</f>
        <v>820303791</v>
      </c>
      <c r="D84" s="909"/>
      <c r="E84" s="909">
        <f>SUM(E66:E83)</f>
        <v>795752986</v>
      </c>
      <c r="F84" s="909"/>
      <c r="G84" s="909">
        <v>825506488</v>
      </c>
      <c r="I84" s="924">
        <f>C84/C86*100</f>
        <v>62.08874164545459</v>
      </c>
      <c r="J84" s="924"/>
      <c r="K84" s="924">
        <f>E84/E86*100</f>
        <v>74.53549040821477</v>
      </c>
      <c r="L84" s="924"/>
      <c r="M84" s="924">
        <f>G84/G86*100</f>
        <v>70.355862927739082</v>
      </c>
      <c r="O84" s="909">
        <f t="shared" si="15"/>
        <v>-24550805</v>
      </c>
      <c r="P84" s="908">
        <f t="shared" si="17"/>
        <v>-2.9928918126869902E-2</v>
      </c>
      <c r="Q84" s="360"/>
      <c r="R84" s="909">
        <f t="shared" si="16"/>
        <v>29753502</v>
      </c>
      <c r="S84" s="908">
        <f t="shared" si="18"/>
        <v>3.7390374303917472E-2</v>
      </c>
    </row>
    <row r="85" spans="1:19">
      <c r="A85" s="849"/>
      <c r="B85" s="925"/>
      <c r="C85" s="909"/>
      <c r="D85" s="909"/>
      <c r="E85" s="909"/>
      <c r="F85" s="909"/>
      <c r="G85" s="909">
        <v>0</v>
      </c>
      <c r="I85" s="924"/>
      <c r="J85" s="924"/>
      <c r="K85" s="924"/>
      <c r="L85" s="924"/>
      <c r="M85" s="924"/>
      <c r="O85" s="909"/>
      <c r="P85" s="908"/>
      <c r="Q85" s="360"/>
      <c r="R85" s="909"/>
      <c r="S85" s="908"/>
    </row>
    <row r="86" spans="1:19" ht="15.75" thickBot="1">
      <c r="A86" s="923" t="s">
        <v>70</v>
      </c>
      <c r="B86" s="922"/>
      <c r="C86" s="921">
        <f>SUM(C51,C64,C84)</f>
        <v>1321179604</v>
      </c>
      <c r="D86" s="913"/>
      <c r="E86" s="921">
        <f>SUM(E51,E64,E84)</f>
        <v>1067616221</v>
      </c>
      <c r="F86" s="913"/>
      <c r="G86" s="921">
        <v>1173330059</v>
      </c>
      <c r="I86" s="919">
        <f>C86/C86*100</f>
        <v>100</v>
      </c>
      <c r="J86" s="920"/>
      <c r="K86" s="919">
        <f>E86/E86*100</f>
        <v>100</v>
      </c>
      <c r="L86" s="920"/>
      <c r="M86" s="919">
        <f>G86/G86*100</f>
        <v>100</v>
      </c>
      <c r="O86" s="918">
        <f>E86-C86</f>
        <v>-253563383</v>
      </c>
      <c r="P86" s="917">
        <f>(E86-C86)/C86</f>
        <v>-0.19192196294304889</v>
      </c>
      <c r="Q86" s="360"/>
      <c r="R86" s="918">
        <f>G86-E86</f>
        <v>105713838</v>
      </c>
      <c r="S86" s="917">
        <f>(G86-E86)/E86</f>
        <v>9.9018576076880346E-2</v>
      </c>
    </row>
    <row r="87" spans="1:19" ht="15.75" thickTop="1">
      <c r="O87" s="741"/>
      <c r="P87" s="916"/>
      <c r="Q87" s="62"/>
      <c r="R87" s="741"/>
      <c r="S87" s="916"/>
    </row>
    <row r="88" spans="1:19">
      <c r="O88" s="741"/>
      <c r="P88" s="916"/>
      <c r="Q88" s="62"/>
      <c r="R88" s="741"/>
      <c r="S88" s="916"/>
    </row>
    <row r="89" spans="1:19" ht="15" customHeight="1">
      <c r="A89" s="1168" t="s">
        <v>696</v>
      </c>
      <c r="B89" s="1168"/>
      <c r="C89" s="1168"/>
      <c r="D89" s="1168"/>
      <c r="E89" s="1168"/>
      <c r="F89" s="1168"/>
      <c r="G89" s="1168"/>
      <c r="I89" s="1162" t="s">
        <v>695</v>
      </c>
      <c r="J89" s="1162"/>
      <c r="K89" s="1162"/>
      <c r="L89" s="1162"/>
      <c r="M89" s="1162"/>
      <c r="O89" s="1162" t="s">
        <v>694</v>
      </c>
      <c r="P89" s="1162"/>
      <c r="Q89" s="1162"/>
      <c r="R89" s="1162"/>
      <c r="S89" s="1162"/>
    </row>
    <row r="90" spans="1:19" ht="15" customHeight="1">
      <c r="A90" s="1168"/>
      <c r="B90" s="1168"/>
      <c r="C90" s="1168"/>
      <c r="D90" s="1168"/>
      <c r="E90" s="1168"/>
      <c r="F90" s="1168"/>
      <c r="G90" s="1168"/>
      <c r="I90" s="1162"/>
      <c r="J90" s="1162"/>
      <c r="K90" s="1162"/>
      <c r="L90" s="1162"/>
      <c r="M90" s="1162"/>
      <c r="O90" s="1162"/>
      <c r="P90" s="1162"/>
      <c r="Q90" s="1162"/>
      <c r="R90" s="1162"/>
      <c r="S90" s="1162"/>
    </row>
    <row r="91" spans="1:19">
      <c r="A91" s="849" t="s">
        <v>63</v>
      </c>
      <c r="B91" s="849"/>
      <c r="C91" s="906">
        <v>1772294426</v>
      </c>
      <c r="D91" s="909"/>
      <c r="E91" s="906">
        <v>1534641267</v>
      </c>
      <c r="F91" s="906"/>
      <c r="G91" s="906">
        <v>2664956553</v>
      </c>
      <c r="I91" s="908">
        <f>C91/C91*100</f>
        <v>100</v>
      </c>
      <c r="J91" s="908"/>
      <c r="K91" s="908">
        <f>E91/E91*100</f>
        <v>100</v>
      </c>
      <c r="L91" s="908"/>
      <c r="M91" s="908">
        <f>G91/G91*100</f>
        <v>100</v>
      </c>
      <c r="O91" s="909">
        <f t="shared" ref="O91:O102" si="19">E91-C91</f>
        <v>-237653159</v>
      </c>
      <c r="P91" s="908">
        <f t="shared" ref="P91:P97" si="20">(E91-C91)/C91</f>
        <v>-0.13409349796149503</v>
      </c>
      <c r="Q91" s="360"/>
      <c r="R91" s="909">
        <f t="shared" ref="R91:R102" si="21">G91-E91</f>
        <v>1130315286</v>
      </c>
      <c r="S91" s="908">
        <f t="shared" ref="S91:S97" si="22">(G91-E91)/E91</f>
        <v>0.73653387948416216</v>
      </c>
    </row>
    <row r="92" spans="1:19" ht="15.75" thickBot="1">
      <c r="A92" s="849" t="s">
        <v>62</v>
      </c>
      <c r="B92" s="849"/>
      <c r="C92" s="905">
        <v>-1898345407</v>
      </c>
      <c r="D92" s="909"/>
      <c r="E92" s="905">
        <v>-1607226032</v>
      </c>
      <c r="F92" s="906"/>
      <c r="G92" s="905">
        <v>-2338124439</v>
      </c>
      <c r="I92" s="903">
        <f>C92/C91*100</f>
        <v>-107.11230477006532</v>
      </c>
      <c r="J92" s="908"/>
      <c r="K92" s="903">
        <f>E92/E91*100</f>
        <v>-104.72975454008824</v>
      </c>
      <c r="L92" s="908"/>
      <c r="M92" s="903">
        <f>G92/G91*100</f>
        <v>-87.735930867913098</v>
      </c>
      <c r="O92" s="905">
        <f t="shared" si="19"/>
        <v>291119375</v>
      </c>
      <c r="P92" s="903">
        <f t="shared" si="20"/>
        <v>-0.15335427047497263</v>
      </c>
      <c r="Q92" s="360"/>
      <c r="R92" s="905">
        <f t="shared" si="21"/>
        <v>-730898407</v>
      </c>
      <c r="S92" s="903">
        <f t="shared" si="22"/>
        <v>0.45475769583602665</v>
      </c>
    </row>
    <row r="93" spans="1:19">
      <c r="A93" s="914" t="s">
        <v>61</v>
      </c>
      <c r="B93" s="846"/>
      <c r="C93" s="912">
        <f>SUM(C91:C92)</f>
        <v>-126050981</v>
      </c>
      <c r="D93" s="912"/>
      <c r="E93" s="912">
        <f>SUM(E91:E92)</f>
        <v>-72584765</v>
      </c>
      <c r="F93" s="913"/>
      <c r="G93" s="912">
        <v>326832114</v>
      </c>
      <c r="I93" s="911">
        <f>C93/C91*100</f>
        <v>-7.1123047700653323</v>
      </c>
      <c r="J93" s="911"/>
      <c r="K93" s="911">
        <f>E93/E91*100</f>
        <v>-4.7297545400882273</v>
      </c>
      <c r="L93" s="911"/>
      <c r="M93" s="911">
        <f>G93/G91*100</f>
        <v>12.264069132086899</v>
      </c>
      <c r="O93" s="912">
        <f t="shared" si="19"/>
        <v>53466216</v>
      </c>
      <c r="P93" s="911">
        <f t="shared" si="20"/>
        <v>-0.42416342638380578</v>
      </c>
      <c r="Q93" s="898"/>
      <c r="R93" s="912">
        <f t="shared" si="21"/>
        <v>399416879</v>
      </c>
      <c r="S93" s="911">
        <f t="shared" si="22"/>
        <v>-5.5027646504056325</v>
      </c>
    </row>
    <row r="94" spans="1:19">
      <c r="A94" s="849" t="s">
        <v>624</v>
      </c>
      <c r="B94" s="849"/>
      <c r="C94" s="909">
        <v>-54974896</v>
      </c>
      <c r="D94" s="909"/>
      <c r="E94" s="909">
        <v>-43269803</v>
      </c>
      <c r="F94" s="906"/>
      <c r="G94" s="909">
        <v>-52908616</v>
      </c>
      <c r="I94" s="908">
        <f>C94/C91*100</f>
        <v>-3.1019053715626819</v>
      </c>
      <c r="J94" s="908"/>
      <c r="K94" s="908">
        <f>E94/E91*100</f>
        <v>-2.8195386068684414</v>
      </c>
      <c r="L94" s="908"/>
      <c r="M94" s="908">
        <f>G94/G91*100</f>
        <v>-1.9853462879325223</v>
      </c>
      <c r="O94" s="909">
        <f t="shared" si="19"/>
        <v>11705093</v>
      </c>
      <c r="P94" s="908">
        <f t="shared" si="20"/>
        <v>-0.21291705581398462</v>
      </c>
      <c r="Q94" s="360"/>
      <c r="R94" s="909">
        <f t="shared" si="21"/>
        <v>-9638813</v>
      </c>
      <c r="S94" s="908">
        <f t="shared" si="22"/>
        <v>0.22276073223628959</v>
      </c>
    </row>
    <row r="95" spans="1:19">
      <c r="A95" s="849" t="s">
        <v>59</v>
      </c>
      <c r="B95" s="849"/>
      <c r="C95" s="909">
        <v>-79835562</v>
      </c>
      <c r="D95" s="906"/>
      <c r="E95" s="909">
        <v>-68644744</v>
      </c>
      <c r="F95" s="906"/>
      <c r="G95" s="909">
        <v>-105418066</v>
      </c>
      <c r="I95" s="908">
        <f>C95/C91*100</f>
        <v>-4.5046444218744046</v>
      </c>
      <c r="J95" s="908"/>
      <c r="K95" s="908">
        <f>E95/E91*100</f>
        <v>-4.4730156471153988</v>
      </c>
      <c r="L95" s="908"/>
      <c r="M95" s="908">
        <f>G95/G91*100</f>
        <v>-3.9557142453721648</v>
      </c>
      <c r="O95" s="909">
        <f t="shared" si="19"/>
        <v>11190818</v>
      </c>
      <c r="P95" s="908">
        <f t="shared" si="20"/>
        <v>-0.14017334781209406</v>
      </c>
      <c r="Q95" s="360"/>
      <c r="R95" s="909">
        <f t="shared" si="21"/>
        <v>-36773322</v>
      </c>
      <c r="S95" s="908">
        <f t="shared" si="22"/>
        <v>0.53570484580727695</v>
      </c>
    </row>
    <row r="96" spans="1:19" ht="15.75" thickBot="1">
      <c r="A96" s="849"/>
      <c r="B96" s="849"/>
      <c r="C96" s="902">
        <f>SUM(C94:C95)</f>
        <v>-134810458</v>
      </c>
      <c r="D96" s="902"/>
      <c r="E96" s="902">
        <f>SUM(E94:E95)</f>
        <v>-111914547</v>
      </c>
      <c r="F96" s="906"/>
      <c r="G96" s="902">
        <v>-158326682</v>
      </c>
      <c r="I96" s="903">
        <f>C96/C91*100</f>
        <v>-7.6065497934370869</v>
      </c>
      <c r="J96" s="908"/>
      <c r="K96" s="903">
        <f>E96/E91*100</f>
        <v>-7.2925542539838411</v>
      </c>
      <c r="L96" s="908"/>
      <c r="M96" s="903">
        <f>G96/G91*100</f>
        <v>-5.9410605333046869</v>
      </c>
      <c r="O96" s="905">
        <f t="shared" si="19"/>
        <v>22895911</v>
      </c>
      <c r="P96" s="903">
        <f t="shared" si="20"/>
        <v>-0.16983779552176878</v>
      </c>
      <c r="Q96" s="360"/>
      <c r="R96" s="905">
        <f t="shared" si="21"/>
        <v>-46412135</v>
      </c>
      <c r="S96" s="903">
        <f t="shared" si="22"/>
        <v>0.41471047548447837</v>
      </c>
    </row>
    <row r="97" spans="1:19">
      <c r="A97" s="914" t="s">
        <v>58</v>
      </c>
      <c r="B97" s="846"/>
      <c r="C97" s="912">
        <f>SUM(C93,C96)</f>
        <v>-260861439</v>
      </c>
      <c r="D97" s="912"/>
      <c r="E97" s="912">
        <f>SUM(E93,E96)</f>
        <v>-184499312</v>
      </c>
      <c r="F97" s="912"/>
      <c r="G97" s="912">
        <f>SUM(G93,G96)</f>
        <v>168505432</v>
      </c>
      <c r="I97" s="911">
        <f>C97/C91*100</f>
        <v>-14.718854563502418</v>
      </c>
      <c r="J97" s="911"/>
      <c r="K97" s="911">
        <f>E97/E91*100</f>
        <v>-12.022308794072067</v>
      </c>
      <c r="L97" s="911"/>
      <c r="M97" s="911">
        <f>G97/G91*100</f>
        <v>6.3230085987822111</v>
      </c>
      <c r="O97" s="912">
        <f t="shared" si="19"/>
        <v>76362127</v>
      </c>
      <c r="P97" s="911">
        <f t="shared" si="20"/>
        <v>-0.29273060553806113</v>
      </c>
      <c r="Q97" s="898"/>
      <c r="R97" s="912">
        <f t="shared" si="21"/>
        <v>353004744</v>
      </c>
      <c r="S97" s="911">
        <f t="shared" si="22"/>
        <v>-1.9133119802636445</v>
      </c>
    </row>
    <row r="98" spans="1:19">
      <c r="A98" s="849"/>
      <c r="B98" s="849"/>
      <c r="C98" s="909">
        <v>0</v>
      </c>
      <c r="D98" s="909"/>
      <c r="E98" s="909">
        <v>0</v>
      </c>
      <c r="F98" s="906"/>
      <c r="G98" s="909">
        <v>0</v>
      </c>
      <c r="I98" s="908"/>
      <c r="J98" s="908"/>
      <c r="K98" s="908"/>
      <c r="L98" s="908"/>
      <c r="M98" s="908"/>
      <c r="O98" s="909">
        <f t="shared" si="19"/>
        <v>0</v>
      </c>
      <c r="P98" s="908"/>
      <c r="Q98" s="360"/>
      <c r="R98" s="909">
        <f t="shared" si="21"/>
        <v>0</v>
      </c>
      <c r="S98" s="908"/>
    </row>
    <row r="99" spans="1:19">
      <c r="A99" s="852" t="s">
        <v>57</v>
      </c>
      <c r="B99" s="852"/>
      <c r="C99" s="909">
        <v>-2421456</v>
      </c>
      <c r="D99" s="909"/>
      <c r="E99" s="909">
        <v>-1768244</v>
      </c>
      <c r="F99" s="906"/>
      <c r="G99" s="909">
        <v>-14535011</v>
      </c>
      <c r="I99" s="908">
        <f>C99/C91*100</f>
        <v>-0.13662831437466813</v>
      </c>
      <c r="J99" s="908"/>
      <c r="K99" s="908">
        <f>E99/E91*100</f>
        <v>-0.11522197649856368</v>
      </c>
      <c r="L99" s="908"/>
      <c r="M99" s="908">
        <f>G99/G91*100</f>
        <v>-0.54541268163031098</v>
      </c>
      <c r="O99" s="909">
        <f t="shared" si="19"/>
        <v>653212</v>
      </c>
      <c r="P99" s="908">
        <f>(E99-C99)/C99</f>
        <v>-0.26976001215797435</v>
      </c>
      <c r="Q99" s="360"/>
      <c r="R99" s="909">
        <f t="shared" si="21"/>
        <v>-12766767</v>
      </c>
      <c r="S99" s="908">
        <f>(G99-E99)/E99</f>
        <v>7.2200256299469983</v>
      </c>
    </row>
    <row r="100" spans="1:19">
      <c r="A100" s="849" t="s">
        <v>56</v>
      </c>
      <c r="B100" s="849"/>
      <c r="C100" s="909">
        <v>19857635</v>
      </c>
      <c r="D100" s="909"/>
      <c r="E100" s="909">
        <v>12883570</v>
      </c>
      <c r="F100" s="906"/>
      <c r="G100" s="909">
        <v>87825984</v>
      </c>
      <c r="I100" s="908">
        <f>C100/C91*100</f>
        <v>1.1204478617482261</v>
      </c>
      <c r="J100" s="908"/>
      <c r="K100" s="908">
        <f>E100/E91*100</f>
        <v>0.83951671814387618</v>
      </c>
      <c r="L100" s="908"/>
      <c r="M100" s="908">
        <f>G100/G91*100</f>
        <v>3.295587836174378</v>
      </c>
      <c r="O100" s="909">
        <f t="shared" si="19"/>
        <v>-6974065</v>
      </c>
      <c r="P100" s="908">
        <f>(E100-C100)/C100</f>
        <v>-0.35120320219401757</v>
      </c>
      <c r="Q100" s="360"/>
      <c r="R100" s="909">
        <f t="shared" si="21"/>
        <v>74942414</v>
      </c>
      <c r="S100" s="908">
        <f>(G100-E100)/E100</f>
        <v>5.8168981113154192</v>
      </c>
    </row>
    <row r="101" spans="1:19">
      <c r="A101" s="849" t="s">
        <v>456</v>
      </c>
      <c r="B101" s="849"/>
      <c r="C101" s="909"/>
      <c r="D101" s="909"/>
      <c r="E101" s="909">
        <v>-11465</v>
      </c>
      <c r="F101" s="906"/>
      <c r="G101" s="909">
        <v>-17226</v>
      </c>
      <c r="I101" s="908">
        <f>C101/C91*100</f>
        <v>0</v>
      </c>
      <c r="J101" s="908"/>
      <c r="K101" s="908">
        <f>E101/E91*100</f>
        <v>-7.4708013178952266E-4</v>
      </c>
      <c r="L101" s="908"/>
      <c r="M101" s="908">
        <f>G101/G91*100</f>
        <v>-6.46389524835154E-4</v>
      </c>
      <c r="O101" s="909">
        <f t="shared" si="19"/>
        <v>-11465</v>
      </c>
      <c r="P101" s="908"/>
      <c r="Q101" s="360"/>
      <c r="R101" s="909">
        <f t="shared" si="21"/>
        <v>-5761</v>
      </c>
      <c r="S101" s="908">
        <f>(G101-E101)/E101</f>
        <v>0.5024858264282599</v>
      </c>
    </row>
    <row r="102" spans="1:19">
      <c r="A102" s="849" t="s">
        <v>623</v>
      </c>
      <c r="B102" s="849"/>
      <c r="C102" s="909">
        <v>17997</v>
      </c>
      <c r="D102" s="906"/>
      <c r="E102" s="909">
        <v>1592</v>
      </c>
      <c r="F102" s="906"/>
      <c r="G102" s="909">
        <v>15497</v>
      </c>
      <c r="I102" s="908">
        <f>C102/C91*100</f>
        <v>1.0154633302446555E-3</v>
      </c>
      <c r="J102" s="908"/>
      <c r="K102" s="908">
        <f>E102/E91*100</f>
        <v>1.037375987622259E-4</v>
      </c>
      <c r="L102" s="908"/>
      <c r="M102" s="908">
        <f>G102/G91*100</f>
        <v>5.8151041834264376E-4</v>
      </c>
      <c r="O102" s="909">
        <f t="shared" si="19"/>
        <v>-16405</v>
      </c>
      <c r="P102" s="908">
        <f>(E102-C102)/C102</f>
        <v>-0.91154081235761519</v>
      </c>
      <c r="Q102" s="360"/>
      <c r="R102" s="909">
        <f t="shared" si="21"/>
        <v>13905</v>
      </c>
      <c r="S102" s="908">
        <f>(G102-E102)/E102</f>
        <v>8.734296482412061</v>
      </c>
    </row>
    <row r="103" spans="1:19">
      <c r="A103" s="914" t="s">
        <v>17</v>
      </c>
      <c r="B103" s="849"/>
      <c r="C103" s="915">
        <f>SUM(C97:C102)</f>
        <v>-243407263</v>
      </c>
      <c r="D103" s="906"/>
      <c r="E103" s="915">
        <f>SUM(E97:E102)</f>
        <v>-173393859</v>
      </c>
      <c r="F103" s="915"/>
      <c r="G103" s="915">
        <f>SUM(G97:G102)</f>
        <v>241794676</v>
      </c>
      <c r="I103" s="908"/>
      <c r="J103" s="908"/>
      <c r="K103" s="908"/>
      <c r="L103" s="908"/>
      <c r="M103" s="908"/>
      <c r="O103" s="909"/>
      <c r="P103" s="908"/>
      <c r="Q103" s="360"/>
      <c r="R103" s="909"/>
      <c r="S103" s="908"/>
    </row>
    <row r="104" spans="1:19">
      <c r="A104" s="849"/>
      <c r="B104" s="849"/>
      <c r="C104" s="909"/>
      <c r="D104" s="906"/>
      <c r="E104" s="909"/>
      <c r="F104" s="906"/>
      <c r="G104" s="909"/>
      <c r="I104" s="908"/>
      <c r="J104" s="908"/>
      <c r="K104" s="908"/>
      <c r="L104" s="908"/>
      <c r="M104" s="908"/>
      <c r="O104" s="909"/>
      <c r="P104" s="908"/>
      <c r="Q104" s="360"/>
      <c r="R104" s="909"/>
      <c r="S104" s="908"/>
    </row>
    <row r="105" spans="1:19">
      <c r="A105" s="849" t="s">
        <v>55</v>
      </c>
      <c r="B105" s="849"/>
      <c r="C105" s="909">
        <v>-54582001</v>
      </c>
      <c r="D105" s="909"/>
      <c r="E105" s="909">
        <v>-82587199</v>
      </c>
      <c r="F105" s="906"/>
      <c r="G105" s="909">
        <v>-54427198</v>
      </c>
      <c r="I105" s="908">
        <f>C105/C91*100</f>
        <v>-3.0797366509349953</v>
      </c>
      <c r="J105" s="908"/>
      <c r="K105" s="908">
        <f>E105/E91*100</f>
        <v>-5.3815312266068496</v>
      </c>
      <c r="L105" s="908"/>
      <c r="M105" s="908">
        <f>G105/G91*100</f>
        <v>-2.042329655946177</v>
      </c>
      <c r="O105" s="909">
        <f>E105-C105</f>
        <v>-28005198</v>
      </c>
      <c r="P105" s="908">
        <f>(E105-C105)/C105</f>
        <v>0.51308485374143753</v>
      </c>
      <c r="Q105" s="360"/>
      <c r="R105" s="909">
        <f>G105-E105</f>
        <v>28160001</v>
      </c>
      <c r="S105" s="908">
        <f>(G105-E105)/E105</f>
        <v>-0.3409729515103182</v>
      </c>
    </row>
    <row r="106" spans="1:19" ht="15.75" thickBot="1">
      <c r="A106" s="849"/>
      <c r="B106" s="849"/>
      <c r="C106" s="905"/>
      <c r="D106" s="906"/>
      <c r="E106" s="905"/>
      <c r="F106" s="906"/>
      <c r="G106" s="905">
        <v>0</v>
      </c>
      <c r="I106" s="903">
        <f>C106/C91*100</f>
        <v>0</v>
      </c>
      <c r="J106" s="908"/>
      <c r="K106" s="903">
        <f>E106/E91*100</f>
        <v>0</v>
      </c>
      <c r="L106" s="908"/>
      <c r="M106" s="903">
        <f>G106/G91*100</f>
        <v>0</v>
      </c>
      <c r="O106" s="905">
        <f>E106-C106</f>
        <v>0</v>
      </c>
      <c r="P106" s="903"/>
      <c r="Q106" s="360"/>
      <c r="R106" s="905">
        <f>G106-E106</f>
        <v>0</v>
      </c>
      <c r="S106" s="903"/>
    </row>
    <row r="107" spans="1:19">
      <c r="A107" s="914" t="s">
        <v>54</v>
      </c>
      <c r="B107" s="846"/>
      <c r="C107" s="913">
        <f>SUM(C103:C105)</f>
        <v>-297989264</v>
      </c>
      <c r="D107" s="913"/>
      <c r="E107" s="913">
        <f>SUM(E103:E105)</f>
        <v>-255981058</v>
      </c>
      <c r="F107" s="913"/>
      <c r="G107" s="913">
        <f>SUM(G103:G105)</f>
        <v>187367478</v>
      </c>
      <c r="I107" s="899">
        <f>C107/C91*100</f>
        <v>-16.813756203733611</v>
      </c>
      <c r="J107" s="899"/>
      <c r="K107" s="899">
        <f>E107/E91*100</f>
        <v>-16.680188621566632</v>
      </c>
      <c r="L107" s="899"/>
      <c r="M107" s="899">
        <f>G107/G91*100</f>
        <v>7.0307892182736085</v>
      </c>
      <c r="O107" s="912">
        <f>E107-C107</f>
        <v>42008206</v>
      </c>
      <c r="P107" s="911">
        <f>(E107-C107)/C107</f>
        <v>-0.1409722130123453</v>
      </c>
      <c r="Q107" s="898"/>
      <c r="R107" s="912">
        <f>G107-E107</f>
        <v>443348536</v>
      </c>
      <c r="S107" s="911">
        <f>(G107-E107)/E107</f>
        <v>-1.7319583701384655</v>
      </c>
    </row>
    <row r="108" spans="1:19">
      <c r="A108" s="849"/>
      <c r="B108" s="849"/>
      <c r="C108" s="909">
        <v>0</v>
      </c>
      <c r="D108" s="909"/>
      <c r="E108" s="909">
        <v>0</v>
      </c>
      <c r="F108" s="906"/>
      <c r="G108" s="909">
        <v>0</v>
      </c>
      <c r="I108" s="910"/>
      <c r="J108" s="910"/>
      <c r="K108" s="910"/>
      <c r="L108" s="910"/>
      <c r="M108" s="910"/>
      <c r="O108" s="909"/>
      <c r="P108" s="908"/>
      <c r="Q108" s="360"/>
      <c r="R108" s="909"/>
      <c r="S108" s="908"/>
    </row>
    <row r="109" spans="1:19">
      <c r="A109" s="849" t="s">
        <v>53</v>
      </c>
      <c r="B109" s="849"/>
      <c r="C109" s="906">
        <v>66685315</v>
      </c>
      <c r="D109" s="909"/>
      <c r="E109" s="909">
        <v>-15416922</v>
      </c>
      <c r="F109" s="906"/>
      <c r="G109" s="909">
        <v>-43485146</v>
      </c>
      <c r="I109" s="908">
        <f>C109/C91*100</f>
        <v>3.7626544450916191</v>
      </c>
      <c r="J109" s="908"/>
      <c r="K109" s="908">
        <f>E109/E91*100</f>
        <v>-1.0045945154425462</v>
      </c>
      <c r="L109" s="908"/>
      <c r="M109" s="908">
        <f>G109/G91*100</f>
        <v>-1.6317393974415013</v>
      </c>
      <c r="O109" s="909">
        <f>E109-C109</f>
        <v>-82102237</v>
      </c>
      <c r="P109" s="908">
        <f>(E109-C109)/C109</f>
        <v>-1.2311891606120478</v>
      </c>
      <c r="Q109" s="360"/>
      <c r="R109" s="909">
        <f>G109-E109</f>
        <v>-28068224</v>
      </c>
      <c r="S109" s="908">
        <f>(G109-E109)/E109</f>
        <v>1.8206114034954577</v>
      </c>
    </row>
    <row r="110" spans="1:19" ht="15.75" thickBot="1">
      <c r="A110" s="907"/>
      <c r="B110" s="849"/>
      <c r="C110" s="905">
        <v>0</v>
      </c>
      <c r="D110" s="906"/>
      <c r="E110" s="905">
        <v>0</v>
      </c>
      <c r="F110" s="906"/>
      <c r="G110" s="905">
        <v>0</v>
      </c>
      <c r="I110" s="903"/>
      <c r="J110" s="904"/>
      <c r="K110" s="903"/>
      <c r="L110" s="904"/>
      <c r="M110" s="903"/>
      <c r="O110" s="902">
        <f>E110-C110</f>
        <v>0</v>
      </c>
      <c r="P110" s="901"/>
      <c r="Q110" s="360"/>
      <c r="R110" s="902">
        <f>G110-E110</f>
        <v>0</v>
      </c>
      <c r="S110" s="901"/>
    </row>
    <row r="111" spans="1:19" ht="15.75" thickBot="1">
      <c r="A111" s="900" t="s">
        <v>52</v>
      </c>
      <c r="B111" s="900"/>
      <c r="C111" s="897">
        <f>SUM(C107,C109)</f>
        <v>-231303949</v>
      </c>
      <c r="D111" s="897"/>
      <c r="E111" s="897">
        <f>SUM(E107,E109)</f>
        <v>-271397980</v>
      </c>
      <c r="F111" s="897"/>
      <c r="G111" s="897">
        <f>SUM(G107,G109)</f>
        <v>143882332</v>
      </c>
      <c r="I111" s="896">
        <f>C111/C91*100</f>
        <v>-13.051101758641991</v>
      </c>
      <c r="J111" s="899"/>
      <c r="K111" s="896">
        <f>E111/E91*100</f>
        <v>-17.684783137009177</v>
      </c>
      <c r="L111" s="899"/>
      <c r="M111" s="896">
        <f>G111/G91*100</f>
        <v>5.3990498208321069</v>
      </c>
      <c r="O111" s="897">
        <f>E111-C111</f>
        <v>-40094031</v>
      </c>
      <c r="P111" s="896">
        <f>(E111-C111)/C111</f>
        <v>0.17333915470677935</v>
      </c>
      <c r="Q111" s="898"/>
      <c r="R111" s="897">
        <f>G111-E111</f>
        <v>415280312</v>
      </c>
      <c r="S111" s="896">
        <f>(G111-E111)/E111</f>
        <v>-1.5301525530882727</v>
      </c>
    </row>
    <row r="112" spans="1:19" ht="15.75" thickTop="1">
      <c r="L112" s="210"/>
    </row>
    <row r="113" spans="1:9" ht="15" customHeight="1">
      <c r="A113" s="1166" t="s">
        <v>51</v>
      </c>
      <c r="B113" s="1166"/>
      <c r="C113" s="1166"/>
      <c r="D113" s="1166"/>
      <c r="E113" s="1166"/>
      <c r="F113" s="1166"/>
      <c r="G113" s="1166"/>
      <c r="H113" s="1166"/>
      <c r="I113" s="1166"/>
    </row>
    <row r="114" spans="1:9" ht="15" customHeight="1">
      <c r="A114" s="1166"/>
      <c r="B114" s="1166"/>
      <c r="C114" s="1166"/>
      <c r="D114" s="1166"/>
      <c r="E114" s="1166"/>
      <c r="F114" s="1166"/>
      <c r="G114" s="1166"/>
      <c r="H114" s="1166"/>
      <c r="I114" s="1166"/>
    </row>
    <row r="115" spans="1:9" ht="25.5">
      <c r="A115" s="895"/>
      <c r="B115" s="895"/>
      <c r="C115" s="879">
        <v>2019</v>
      </c>
      <c r="D115" s="894"/>
      <c r="E115" s="879">
        <v>2020</v>
      </c>
      <c r="F115" s="894"/>
      <c r="G115" s="879">
        <v>2021</v>
      </c>
      <c r="H115" s="360"/>
      <c r="I115" s="879" t="s">
        <v>693</v>
      </c>
    </row>
    <row r="116" spans="1:9">
      <c r="A116" s="892" t="s">
        <v>343</v>
      </c>
      <c r="B116" s="893"/>
      <c r="C116" s="360"/>
      <c r="D116" s="360"/>
      <c r="E116" s="360"/>
      <c r="F116" s="360"/>
      <c r="G116" s="360"/>
      <c r="H116" s="360"/>
      <c r="I116" s="360"/>
    </row>
    <row r="117" spans="1:9">
      <c r="A117" s="888" t="s">
        <v>188</v>
      </c>
      <c r="B117" s="893"/>
      <c r="C117" s="891">
        <f>C36/C84</f>
        <v>1.1073542362795201</v>
      </c>
      <c r="D117" s="885"/>
      <c r="E117" s="891">
        <f>E36/E84</f>
        <v>0.8220959701180437</v>
      </c>
      <c r="F117" s="885"/>
      <c r="G117" s="891">
        <f>G36/G84</f>
        <v>0.95166251073728692</v>
      </c>
      <c r="H117" s="360"/>
      <c r="I117" s="891">
        <f>AVERAGE(C117:G117)</f>
        <v>0.96037090571161698</v>
      </c>
    </row>
    <row r="118" spans="1:9">
      <c r="A118" s="888" t="s">
        <v>265</v>
      </c>
      <c r="B118" s="893"/>
      <c r="C118" s="889">
        <f>(C36-C22)/C84</f>
        <v>0.67909700785474003</v>
      </c>
      <c r="D118" s="885"/>
      <c r="E118" s="889">
        <f>(E36-E22)/E84</f>
        <v>0.55795290097723871</v>
      </c>
      <c r="F118" s="885"/>
      <c r="G118" s="889">
        <f>(G36-G22)/G84</f>
        <v>0.47134220827589668</v>
      </c>
      <c r="H118" s="360"/>
      <c r="I118" s="889">
        <f>AVERAGE(C118:G118)</f>
        <v>0.56946403903595855</v>
      </c>
    </row>
    <row r="119" spans="1:9">
      <c r="A119" s="892" t="s">
        <v>342</v>
      </c>
      <c r="B119" s="893"/>
      <c r="C119" s="885"/>
      <c r="D119" s="885"/>
      <c r="E119" s="885"/>
      <c r="F119" s="885"/>
      <c r="G119" s="885"/>
      <c r="H119" s="360"/>
      <c r="I119" s="885"/>
    </row>
    <row r="120" spans="1:9">
      <c r="A120" s="888" t="s">
        <v>41</v>
      </c>
      <c r="B120" s="893"/>
      <c r="C120" s="891">
        <f>C91/C22</f>
        <v>5.0449451744843739</v>
      </c>
      <c r="D120" s="885"/>
      <c r="E120" s="891">
        <f>E91/E22</f>
        <v>7.3011181371739395</v>
      </c>
      <c r="F120" s="885"/>
      <c r="G120" s="891">
        <f>G91/G22</f>
        <v>6.7210743258376384</v>
      </c>
      <c r="H120" s="360"/>
      <c r="I120" s="891">
        <f>AVERAGE(C120:G120)</f>
        <v>6.3557125458319836</v>
      </c>
    </row>
    <row r="121" spans="1:9">
      <c r="A121" s="888" t="s">
        <v>692</v>
      </c>
      <c r="B121" s="893"/>
      <c r="C121" s="890">
        <f>(C23/C91)*365</f>
        <v>1.9548959383794844</v>
      </c>
      <c r="D121" s="885"/>
      <c r="E121" s="890">
        <f>(E23/E91)*365</f>
        <v>1.8865368944884497</v>
      </c>
      <c r="F121" s="885"/>
      <c r="G121" s="890">
        <f>(G23/G91)*365</f>
        <v>7.841162744839691</v>
      </c>
      <c r="H121" s="360"/>
      <c r="I121" s="890">
        <f>AVERAGE(C121:G121)</f>
        <v>3.8941985259025418</v>
      </c>
    </row>
    <row r="122" spans="1:9">
      <c r="A122" s="888" t="s">
        <v>338</v>
      </c>
      <c r="B122" s="893"/>
      <c r="C122" s="890">
        <f>C91/C19</f>
        <v>4.2932165468174057</v>
      </c>
      <c r="D122" s="885"/>
      <c r="E122" s="890">
        <f>E91/E19</f>
        <v>3.7119655894707706</v>
      </c>
      <c r="F122" s="885"/>
      <c r="G122" s="890">
        <f>G91/G19</f>
        <v>6.8732900039569644</v>
      </c>
      <c r="H122" s="360"/>
      <c r="I122" s="890">
        <f>AVERAGE(C122:G122)</f>
        <v>4.9594907134150468</v>
      </c>
    </row>
    <row r="123" spans="1:9">
      <c r="A123" s="888" t="s">
        <v>34</v>
      </c>
      <c r="B123" s="893"/>
      <c r="C123" s="889">
        <f>C91/C37</f>
        <v>1.3414485211807736</v>
      </c>
      <c r="D123" s="885"/>
      <c r="E123" s="889">
        <f>E91/E37</f>
        <v>1.4374465625508701</v>
      </c>
      <c r="F123" s="885"/>
      <c r="G123" s="889">
        <f>G91/G37</f>
        <v>2.2712761277685805</v>
      </c>
      <c r="H123" s="360"/>
      <c r="I123" s="889">
        <f>AVERAGE(C123:G123)</f>
        <v>1.683390403833408</v>
      </c>
    </row>
    <row r="124" spans="1:9">
      <c r="A124" s="892" t="s">
        <v>262</v>
      </c>
      <c r="B124" s="893"/>
      <c r="C124" s="885"/>
      <c r="D124" s="885"/>
      <c r="E124" s="885"/>
      <c r="F124" s="885"/>
      <c r="G124" s="885"/>
      <c r="H124" s="360"/>
      <c r="I124" s="885"/>
    </row>
    <row r="125" spans="1:9">
      <c r="A125" s="888" t="s">
        <v>337</v>
      </c>
      <c r="B125" s="893"/>
      <c r="C125" s="891">
        <f>C64/(C64+C51)</f>
        <v>0.11860058213671419</v>
      </c>
      <c r="D125" s="885"/>
      <c r="E125" s="891">
        <f>E64/(E64+E51)</f>
        <v>0.43720846255654983</v>
      </c>
      <c r="F125" s="885"/>
      <c r="G125" s="891">
        <f>G64/(G64+G51)</f>
        <v>0.20504308490352427</v>
      </c>
      <c r="H125" s="360"/>
      <c r="I125" s="891">
        <f>AVERAGE(C125:G125)</f>
        <v>0.25361737653226274</v>
      </c>
    </row>
    <row r="126" spans="1:9">
      <c r="A126" s="888" t="s">
        <v>29</v>
      </c>
      <c r="B126" s="893"/>
      <c r="C126" s="889">
        <f>C103/C105</f>
        <v>4.4594785559437442</v>
      </c>
      <c r="D126" s="885"/>
      <c r="E126" s="889">
        <f>E103/E105</f>
        <v>2.0995246369839955</v>
      </c>
      <c r="F126" s="885"/>
      <c r="G126" s="889">
        <f>G103/G105</f>
        <v>-4.4425339698729305</v>
      </c>
      <c r="H126" s="360"/>
      <c r="I126" s="889">
        <f>AVERAGE(C126:G126)</f>
        <v>0.70548974101826989</v>
      </c>
    </row>
    <row r="127" spans="1:9">
      <c r="A127" s="892" t="s">
        <v>260</v>
      </c>
      <c r="B127" s="893"/>
      <c r="C127" s="885"/>
      <c r="D127" s="885"/>
      <c r="E127" s="885"/>
      <c r="F127" s="885"/>
      <c r="G127" s="885"/>
      <c r="H127" s="360"/>
      <c r="I127" s="885"/>
    </row>
    <row r="128" spans="1:9">
      <c r="A128" s="888" t="s">
        <v>26</v>
      </c>
      <c r="B128" s="893"/>
      <c r="C128" s="891">
        <f>C103/C91</f>
        <v>-0.13734019552798615</v>
      </c>
      <c r="D128" s="886"/>
      <c r="E128" s="891">
        <f>E103/E91</f>
        <v>-0.11298657394959782</v>
      </c>
      <c r="F128" s="886"/>
      <c r="G128" s="891">
        <f>G103/G91</f>
        <v>9.0731188742197849E-2</v>
      </c>
      <c r="H128" s="360"/>
      <c r="I128" s="891">
        <f t="shared" ref="I128:I135" si="23">AVERAGE(C128:G128)</f>
        <v>-5.3198526911795378E-2</v>
      </c>
    </row>
    <row r="129" spans="1:11">
      <c r="A129" s="888" t="s">
        <v>25</v>
      </c>
      <c r="B129" s="893"/>
      <c r="C129" s="890">
        <f>C111/C91</f>
        <v>-0.13051101758641992</v>
      </c>
      <c r="D129" s="886"/>
      <c r="E129" s="890">
        <f>E111/E91</f>
        <v>-0.17684783137009177</v>
      </c>
      <c r="F129" s="886"/>
      <c r="G129" s="890">
        <f>G111/G91</f>
        <v>5.3990498208321074E-2</v>
      </c>
      <c r="H129" s="360"/>
      <c r="I129" s="890">
        <f t="shared" si="23"/>
        <v>-8.4456116916063528E-2</v>
      </c>
    </row>
    <row r="130" spans="1:11">
      <c r="A130" s="888" t="s">
        <v>336</v>
      </c>
      <c r="B130" s="893"/>
      <c r="C130" s="890">
        <f>C111/C37</f>
        <v>-0.17507381153910093</v>
      </c>
      <c r="D130" s="886"/>
      <c r="E130" s="890">
        <f>E111/E37</f>
        <v>-0.25420930729751434</v>
      </c>
      <c r="F130" s="886"/>
      <c r="G130" s="890">
        <f>G111/G37</f>
        <v>0.12262732970689197</v>
      </c>
      <c r="H130" s="360"/>
      <c r="I130" s="890">
        <f t="shared" si="23"/>
        <v>-0.10221859637657445</v>
      </c>
    </row>
    <row r="131" spans="1:11">
      <c r="A131" s="888" t="s">
        <v>335</v>
      </c>
      <c r="B131" s="893"/>
      <c r="C131" s="890">
        <f>C111/C51</f>
        <v>-0.52393839785635155</v>
      </c>
      <c r="D131" s="886"/>
      <c r="E131" s="890">
        <f>E111/E51</f>
        <v>-1.7738160167079289</v>
      </c>
      <c r="F131" s="886"/>
      <c r="G131" s="890">
        <f>G111/G51</f>
        <v>0.52036115270683969</v>
      </c>
      <c r="H131" s="360"/>
      <c r="I131" s="890">
        <f t="shared" si="23"/>
        <v>-0.59246442061914695</v>
      </c>
    </row>
    <row r="132" spans="1:11">
      <c r="A132" s="888" t="s">
        <v>334</v>
      </c>
      <c r="B132" s="893"/>
      <c r="C132" s="890">
        <f>(C103-C103*-0.2253)/(C51+C64+C70)</f>
        <v>-0.59542430898363674</v>
      </c>
      <c r="D132" s="886"/>
      <c r="E132" s="890">
        <f>(E103-E103*0.0564)/(E51+E64+E70)</f>
        <v>-0.60163000107309406</v>
      </c>
      <c r="F132" s="886"/>
      <c r="G132" s="890">
        <f>(G103-G103*-0.2302)/(G51+G64+G70)</f>
        <v>0.85134288456765284</v>
      </c>
      <c r="H132" s="360"/>
      <c r="I132" s="890">
        <f t="shared" si="23"/>
        <v>-0.11523714182969265</v>
      </c>
    </row>
    <row r="133" spans="1:11">
      <c r="A133" s="888" t="s">
        <v>333</v>
      </c>
      <c r="B133" s="893"/>
      <c r="C133" s="890">
        <f>C103/C37</f>
        <v>-0.18423480218969532</v>
      </c>
      <c r="D133" s="886"/>
      <c r="E133" s="890">
        <f>E103/E37</f>
        <v>-0.16241216233824907</v>
      </c>
      <c r="F133" s="886"/>
      <c r="G133" s="890">
        <f>G103/G37</f>
        <v>0.20607558303421936</v>
      </c>
      <c r="H133" s="360"/>
      <c r="I133" s="890">
        <f t="shared" si="23"/>
        <v>-4.6857127164575019E-2</v>
      </c>
    </row>
    <row r="134" spans="1:11">
      <c r="A134" s="888" t="s">
        <v>691</v>
      </c>
      <c r="B134" s="893"/>
      <c r="C134" s="890">
        <f>C51/C230</f>
        <v>416.40730978997465</v>
      </c>
      <c r="D134" s="886"/>
      <c r="E134" s="890">
        <f>E51/E230</f>
        <v>144.31694665905621</v>
      </c>
      <c r="F134" s="886"/>
      <c r="G134" s="890">
        <f>G51/G230</f>
        <v>260.78249066348121</v>
      </c>
      <c r="H134" s="360"/>
      <c r="I134" s="890">
        <f t="shared" si="23"/>
        <v>273.83558237083736</v>
      </c>
    </row>
    <row r="135" spans="1:11">
      <c r="A135" s="888" t="s">
        <v>690</v>
      </c>
      <c r="B135" s="893"/>
      <c r="C135" s="889">
        <f>C111/C230</f>
        <v>-218.17177874703279</v>
      </c>
      <c r="D135" s="886"/>
      <c r="E135" s="889">
        <f>E111/E230</f>
        <v>-255.99171146621771</v>
      </c>
      <c r="F135" s="886"/>
      <c r="G135" s="889">
        <f>G111/G230</f>
        <v>135.70107744740974</v>
      </c>
      <c r="H135" s="360"/>
      <c r="I135" s="889">
        <f t="shared" si="23"/>
        <v>-112.82080425528027</v>
      </c>
    </row>
    <row r="136" spans="1:11">
      <c r="A136" s="892" t="s">
        <v>689</v>
      </c>
      <c r="B136" s="887"/>
      <c r="C136" s="885"/>
      <c r="D136" s="885"/>
      <c r="E136" s="885"/>
      <c r="F136" s="885"/>
      <c r="G136" s="885"/>
      <c r="H136" s="360"/>
      <c r="I136" s="885"/>
    </row>
    <row r="137" spans="1:11">
      <c r="A137" s="888" t="s">
        <v>688</v>
      </c>
      <c r="B137" s="887"/>
      <c r="C137" s="891">
        <f>I230/C135</f>
        <v>-0.85093880794084276</v>
      </c>
      <c r="D137" s="890"/>
      <c r="E137" s="891">
        <f>K230/E135</f>
        <v>-1.01918664412603</v>
      </c>
      <c r="F137" s="890"/>
      <c r="G137" s="891">
        <f>M230/G135</f>
        <v>1.9236337070929375</v>
      </c>
      <c r="H137" s="360"/>
      <c r="I137" s="891">
        <f>AVERAGE(C137:G137)</f>
        <v>1.7836085008688274E-2</v>
      </c>
    </row>
    <row r="138" spans="1:11">
      <c r="A138" s="888" t="s">
        <v>687</v>
      </c>
      <c r="B138" s="887"/>
      <c r="C138" s="889">
        <f>I230/C134</f>
        <v>0.4458395157063188</v>
      </c>
      <c r="D138" s="890"/>
      <c r="E138" s="889">
        <f>K230/E134</f>
        <v>1.8078495933655556</v>
      </c>
      <c r="F138" s="890"/>
      <c r="G138" s="889">
        <f>M230/G134</f>
        <v>1.0009842532086122</v>
      </c>
      <c r="H138" s="360"/>
      <c r="I138" s="889">
        <f>AVERAGE(C138:G138)</f>
        <v>1.0848911207601621</v>
      </c>
    </row>
    <row r="139" spans="1:11">
      <c r="A139" s="888"/>
      <c r="B139" s="887"/>
      <c r="C139" s="886"/>
      <c r="D139" s="886"/>
      <c r="E139" s="886"/>
      <c r="F139" s="886"/>
      <c r="G139" s="886"/>
      <c r="H139" s="360"/>
      <c r="I139" s="885"/>
    </row>
    <row r="142" spans="1:11" ht="16.5" customHeight="1">
      <c r="A142" s="1166" t="s">
        <v>686</v>
      </c>
      <c r="B142" s="1166"/>
      <c r="C142" s="1166"/>
      <c r="D142" s="1166"/>
      <c r="E142" s="1166"/>
      <c r="F142" s="1166"/>
      <c r="G142" s="1166"/>
      <c r="H142" s="1166"/>
      <c r="I142" s="1166"/>
      <c r="J142" s="1166"/>
      <c r="K142" s="1166"/>
    </row>
    <row r="143" spans="1:11" ht="10.5" customHeight="1">
      <c r="A143" s="1166"/>
      <c r="B143" s="1166"/>
      <c r="C143" s="1166"/>
      <c r="D143" s="1166"/>
      <c r="E143" s="1166"/>
      <c r="F143" s="1166"/>
      <c r="G143" s="1166"/>
      <c r="H143" s="1166"/>
      <c r="I143" s="1166"/>
      <c r="J143" s="1166"/>
      <c r="K143" s="1166"/>
    </row>
    <row r="145" spans="1:10" ht="15.75" thickBot="1"/>
    <row r="146" spans="1:10">
      <c r="A146" s="884"/>
      <c r="B146" s="657"/>
      <c r="C146" s="657"/>
      <c r="D146" s="657"/>
      <c r="E146" s="657"/>
      <c r="F146" s="657"/>
      <c r="G146" s="657"/>
      <c r="H146" s="657"/>
      <c r="I146" s="657"/>
      <c r="J146" s="883"/>
    </row>
    <row r="147" spans="1:10">
      <c r="A147" s="387"/>
      <c r="B147" s="210"/>
      <c r="C147" s="210"/>
      <c r="D147" s="210"/>
      <c r="E147" s="210"/>
      <c r="F147" s="210"/>
      <c r="G147" s="210"/>
      <c r="H147" s="210"/>
      <c r="I147" s="210"/>
      <c r="J147" s="578"/>
    </row>
    <row r="148" spans="1:10">
      <c r="A148" s="387"/>
      <c r="B148" s="210"/>
      <c r="C148" s="210"/>
      <c r="D148" s="210"/>
      <c r="E148" s="210"/>
      <c r="F148" s="210"/>
      <c r="G148" s="210"/>
      <c r="H148" s="210"/>
      <c r="I148" s="210"/>
      <c r="J148" s="578"/>
    </row>
    <row r="149" spans="1:10">
      <c r="A149" s="387"/>
      <c r="B149" s="210"/>
      <c r="C149" s="210"/>
      <c r="D149" s="210"/>
      <c r="E149" s="210"/>
      <c r="F149" s="210"/>
      <c r="G149" s="210"/>
      <c r="H149" s="210"/>
      <c r="I149" s="210"/>
      <c r="J149" s="578"/>
    </row>
    <row r="150" spans="1:10">
      <c r="A150" s="387"/>
      <c r="B150" s="210"/>
      <c r="C150" s="210"/>
      <c r="D150" s="210"/>
      <c r="E150" s="210"/>
      <c r="F150" s="210"/>
      <c r="G150" s="210"/>
      <c r="H150" s="210"/>
      <c r="I150" s="210"/>
      <c r="J150" s="578"/>
    </row>
    <row r="151" spans="1:10">
      <c r="A151" s="387"/>
      <c r="B151" s="210"/>
      <c r="C151" s="210"/>
      <c r="D151" s="210"/>
      <c r="E151" s="210"/>
      <c r="F151" s="210"/>
      <c r="G151" s="210"/>
      <c r="H151" s="210"/>
      <c r="I151" s="210"/>
      <c r="J151" s="578"/>
    </row>
    <row r="152" spans="1:10" ht="17.25" customHeight="1">
      <c r="A152" s="387"/>
      <c r="B152" s="210"/>
      <c r="C152" s="210"/>
      <c r="D152" s="210"/>
      <c r="E152" s="210"/>
      <c r="F152" s="210"/>
      <c r="G152" s="210"/>
      <c r="H152" s="210"/>
      <c r="I152" s="210"/>
      <c r="J152" s="578"/>
    </row>
    <row r="153" spans="1:10">
      <c r="A153" s="387"/>
      <c r="B153" s="210"/>
      <c r="C153" s="210"/>
      <c r="D153" s="210"/>
      <c r="E153" s="210"/>
      <c r="F153" s="210"/>
      <c r="G153" s="210"/>
      <c r="H153" s="210"/>
      <c r="I153" s="210"/>
      <c r="J153" s="578"/>
    </row>
    <row r="154" spans="1:10">
      <c r="A154" s="387"/>
      <c r="B154" s="210"/>
      <c r="C154" s="210"/>
      <c r="D154" s="210"/>
      <c r="E154" s="210"/>
      <c r="F154" s="210"/>
      <c r="G154" s="210"/>
      <c r="H154" s="210"/>
      <c r="I154" s="210"/>
      <c r="J154" s="578"/>
    </row>
    <row r="155" spans="1:10">
      <c r="A155" s="387"/>
      <c r="B155" s="210"/>
      <c r="C155" s="210"/>
      <c r="D155" s="210"/>
      <c r="E155" s="210"/>
      <c r="F155" s="210"/>
      <c r="G155" s="210"/>
      <c r="H155" s="210"/>
      <c r="I155" s="210"/>
      <c r="J155" s="578"/>
    </row>
    <row r="156" spans="1:10" ht="15.75" thickBot="1">
      <c r="A156" s="882"/>
      <c r="B156" s="656"/>
      <c r="C156" s="656"/>
      <c r="D156" s="656"/>
      <c r="E156" s="656"/>
      <c r="F156" s="656"/>
      <c r="G156" s="656"/>
      <c r="H156" s="656"/>
      <c r="I156" s="656"/>
      <c r="J156" s="881"/>
    </row>
    <row r="159" spans="1:10" ht="15.75" thickBot="1"/>
    <row r="160" spans="1:10">
      <c r="A160" s="884"/>
      <c r="B160" s="657"/>
      <c r="C160" s="657"/>
      <c r="D160" s="657"/>
      <c r="E160" s="657"/>
      <c r="F160" s="657"/>
      <c r="G160" s="657"/>
      <c r="H160" s="657"/>
      <c r="I160" s="657"/>
      <c r="J160" s="883"/>
    </row>
    <row r="161" spans="1:10">
      <c r="A161" s="387"/>
      <c r="B161" s="210"/>
      <c r="C161" s="210"/>
      <c r="D161" s="210"/>
      <c r="E161" s="210"/>
      <c r="F161" s="210"/>
      <c r="G161" s="210"/>
      <c r="H161" s="210"/>
      <c r="I161" s="210"/>
      <c r="J161" s="578"/>
    </row>
    <row r="162" spans="1:10">
      <c r="A162" s="387"/>
      <c r="B162" s="210"/>
      <c r="C162" s="210"/>
      <c r="D162" s="210"/>
      <c r="E162" s="210"/>
      <c r="F162" s="210"/>
      <c r="G162" s="210"/>
      <c r="H162" s="210"/>
      <c r="I162" s="210"/>
      <c r="J162" s="578"/>
    </row>
    <row r="163" spans="1:10">
      <c r="A163" s="387"/>
      <c r="B163" s="210"/>
      <c r="C163" s="210"/>
      <c r="D163" s="210"/>
      <c r="E163" s="210"/>
      <c r="F163" s="210"/>
      <c r="G163" s="210"/>
      <c r="H163" s="210"/>
      <c r="I163" s="210"/>
      <c r="J163" s="578"/>
    </row>
    <row r="164" spans="1:10">
      <c r="A164" s="387"/>
      <c r="B164" s="210"/>
      <c r="C164" s="210"/>
      <c r="D164" s="210"/>
      <c r="E164" s="210"/>
      <c r="F164" s="210"/>
      <c r="G164" s="210"/>
      <c r="H164" s="210"/>
      <c r="I164" s="210"/>
      <c r="J164" s="578"/>
    </row>
    <row r="165" spans="1:10">
      <c r="A165" s="387"/>
      <c r="B165" s="210"/>
      <c r="C165" s="210"/>
      <c r="D165" s="210"/>
      <c r="E165" s="210"/>
      <c r="F165" s="210"/>
      <c r="G165" s="210"/>
      <c r="H165" s="210"/>
      <c r="I165" s="210"/>
      <c r="J165" s="578"/>
    </row>
    <row r="166" spans="1:10">
      <c r="A166" s="387"/>
      <c r="B166" s="210"/>
      <c r="C166" s="210"/>
      <c r="D166" s="210"/>
      <c r="E166" s="210"/>
      <c r="F166" s="210"/>
      <c r="G166" s="210"/>
      <c r="H166" s="210"/>
      <c r="I166" s="210"/>
      <c r="J166" s="578"/>
    </row>
    <row r="167" spans="1:10">
      <c r="A167" s="387"/>
      <c r="B167" s="210"/>
      <c r="C167" s="210"/>
      <c r="D167" s="210"/>
      <c r="E167" s="210"/>
      <c r="F167" s="210"/>
      <c r="G167" s="210"/>
      <c r="H167" s="210"/>
      <c r="I167" s="210"/>
      <c r="J167" s="578"/>
    </row>
    <row r="168" spans="1:10">
      <c r="A168" s="387"/>
      <c r="B168" s="210"/>
      <c r="C168" s="210"/>
      <c r="D168" s="210"/>
      <c r="E168" s="210"/>
      <c r="F168" s="210"/>
      <c r="G168" s="210"/>
      <c r="H168" s="210"/>
      <c r="I168" s="210"/>
      <c r="J168" s="578"/>
    </row>
    <row r="169" spans="1:10">
      <c r="A169" s="387"/>
      <c r="B169" s="210"/>
      <c r="C169" s="210"/>
      <c r="D169" s="210"/>
      <c r="E169" s="210"/>
      <c r="F169" s="210"/>
      <c r="G169" s="210"/>
      <c r="H169" s="210"/>
      <c r="I169" s="210"/>
      <c r="J169" s="578"/>
    </row>
    <row r="170" spans="1:10" ht="15.75" thickBot="1">
      <c r="A170" s="882"/>
      <c r="B170" s="656"/>
      <c r="C170" s="656"/>
      <c r="D170" s="656"/>
      <c r="E170" s="656"/>
      <c r="F170" s="656"/>
      <c r="G170" s="656"/>
      <c r="H170" s="656"/>
      <c r="I170" s="656"/>
      <c r="J170" s="881"/>
    </row>
    <row r="173" spans="1:10" ht="15.75" thickBot="1"/>
    <row r="174" spans="1:10">
      <c r="A174" s="884"/>
      <c r="B174" s="657"/>
      <c r="C174" s="657"/>
      <c r="D174" s="657"/>
      <c r="E174" s="657"/>
      <c r="F174" s="657"/>
      <c r="G174" s="657"/>
      <c r="H174" s="657"/>
      <c r="I174" s="657"/>
      <c r="J174" s="883"/>
    </row>
    <row r="175" spans="1:10">
      <c r="A175" s="387"/>
      <c r="B175" s="210"/>
      <c r="C175" s="210"/>
      <c r="D175" s="210"/>
      <c r="E175" s="210"/>
      <c r="F175" s="210"/>
      <c r="G175" s="210"/>
      <c r="H175" s="210"/>
      <c r="I175" s="210"/>
      <c r="J175" s="578"/>
    </row>
    <row r="176" spans="1:10">
      <c r="A176" s="387"/>
      <c r="B176" s="210"/>
      <c r="C176" s="210"/>
      <c r="D176" s="210"/>
      <c r="E176" s="210"/>
      <c r="F176" s="210"/>
      <c r="G176" s="210"/>
      <c r="H176" s="210"/>
      <c r="I176" s="210"/>
      <c r="J176" s="578"/>
    </row>
    <row r="177" spans="1:10">
      <c r="A177" s="387"/>
      <c r="B177" s="210"/>
      <c r="C177" s="210"/>
      <c r="D177" s="210"/>
      <c r="E177" s="210"/>
      <c r="F177" s="210"/>
      <c r="G177" s="210"/>
      <c r="H177" s="210"/>
      <c r="I177" s="210"/>
      <c r="J177" s="578"/>
    </row>
    <row r="178" spans="1:10" ht="18.75" customHeight="1">
      <c r="A178" s="387"/>
      <c r="B178" s="210"/>
      <c r="C178" s="210"/>
      <c r="D178" s="210"/>
      <c r="E178" s="210"/>
      <c r="F178" s="210"/>
      <c r="G178" s="210"/>
      <c r="H178" s="210"/>
      <c r="I178" s="210"/>
      <c r="J178" s="578"/>
    </row>
    <row r="179" spans="1:10" ht="18.75" customHeight="1">
      <c r="A179" s="387"/>
      <c r="B179" s="210"/>
      <c r="C179" s="210"/>
      <c r="D179" s="210"/>
      <c r="E179" s="210"/>
      <c r="F179" s="210"/>
      <c r="G179" s="210"/>
      <c r="H179" s="210"/>
      <c r="I179" s="210"/>
      <c r="J179" s="578"/>
    </row>
    <row r="180" spans="1:10" ht="18.75" customHeight="1">
      <c r="A180" s="387"/>
      <c r="B180" s="210"/>
      <c r="C180" s="210"/>
      <c r="D180" s="210"/>
      <c r="E180" s="210"/>
      <c r="F180" s="210"/>
      <c r="G180" s="210"/>
      <c r="H180" s="210"/>
      <c r="I180" s="210"/>
      <c r="J180" s="578"/>
    </row>
    <row r="181" spans="1:10" ht="18.75" customHeight="1">
      <c r="A181" s="387"/>
      <c r="B181" s="210"/>
      <c r="C181" s="210"/>
      <c r="D181" s="210"/>
      <c r="E181" s="210"/>
      <c r="F181" s="210"/>
      <c r="G181" s="210"/>
      <c r="H181" s="210"/>
      <c r="I181" s="210"/>
      <c r="J181" s="578"/>
    </row>
    <row r="182" spans="1:10">
      <c r="A182" s="387"/>
      <c r="B182" s="210"/>
      <c r="C182" s="210"/>
      <c r="D182" s="210"/>
      <c r="E182" s="210"/>
      <c r="F182" s="210"/>
      <c r="G182" s="210"/>
      <c r="H182" s="210"/>
      <c r="I182" s="210"/>
      <c r="J182" s="578"/>
    </row>
    <row r="183" spans="1:10" ht="15.75" thickBot="1">
      <c r="A183" s="882"/>
      <c r="B183" s="656"/>
      <c r="C183" s="656"/>
      <c r="D183" s="656"/>
      <c r="E183" s="656"/>
      <c r="F183" s="656"/>
      <c r="G183" s="656"/>
      <c r="H183" s="656"/>
      <c r="I183" s="656"/>
      <c r="J183" s="881"/>
    </row>
    <row r="186" spans="1:10" ht="15.75" thickBot="1"/>
    <row r="187" spans="1:10">
      <c r="A187" s="884"/>
      <c r="B187" s="657"/>
      <c r="C187" s="657"/>
      <c r="D187" s="657"/>
      <c r="E187" s="657"/>
      <c r="F187" s="657"/>
      <c r="G187" s="657"/>
      <c r="H187" s="657"/>
      <c r="I187" s="657"/>
      <c r="J187" s="883"/>
    </row>
    <row r="188" spans="1:10">
      <c r="A188" s="387"/>
      <c r="B188" s="210"/>
      <c r="C188" s="210"/>
      <c r="D188" s="210"/>
      <c r="E188" s="210"/>
      <c r="F188" s="210"/>
      <c r="G188" s="210"/>
      <c r="H188" s="210"/>
      <c r="I188" s="210"/>
      <c r="J188" s="578"/>
    </row>
    <row r="189" spans="1:10">
      <c r="A189" s="387"/>
      <c r="B189" s="210"/>
      <c r="C189" s="210"/>
      <c r="D189" s="210"/>
      <c r="E189" s="210"/>
      <c r="F189" s="210"/>
      <c r="G189" s="210"/>
      <c r="H189" s="210"/>
      <c r="I189" s="210"/>
      <c r="J189" s="578"/>
    </row>
    <row r="190" spans="1:10">
      <c r="A190" s="387"/>
      <c r="B190" s="210"/>
      <c r="C190" s="210"/>
      <c r="D190" s="210"/>
      <c r="E190" s="210"/>
      <c r="F190" s="210"/>
      <c r="G190" s="210"/>
      <c r="H190" s="210"/>
      <c r="I190" s="210"/>
      <c r="J190" s="578"/>
    </row>
    <row r="191" spans="1:10">
      <c r="A191" s="387"/>
      <c r="B191" s="210"/>
      <c r="C191" s="210"/>
      <c r="D191" s="210"/>
      <c r="E191" s="210"/>
      <c r="F191" s="210"/>
      <c r="G191" s="210"/>
      <c r="H191" s="210"/>
      <c r="I191" s="210"/>
      <c r="J191" s="578"/>
    </row>
    <row r="192" spans="1:10">
      <c r="A192" s="387"/>
      <c r="B192" s="210"/>
      <c r="C192" s="210"/>
      <c r="D192" s="210"/>
      <c r="E192" s="210"/>
      <c r="F192" s="210"/>
      <c r="G192" s="210"/>
      <c r="H192" s="210"/>
      <c r="I192" s="210"/>
      <c r="J192" s="578"/>
    </row>
    <row r="193" spans="1:10">
      <c r="A193" s="387"/>
      <c r="B193" s="210"/>
      <c r="C193" s="210"/>
      <c r="D193" s="210"/>
      <c r="E193" s="210"/>
      <c r="F193" s="210"/>
      <c r="G193" s="210"/>
      <c r="H193" s="210"/>
      <c r="I193" s="210"/>
      <c r="J193" s="578"/>
    </row>
    <row r="194" spans="1:10">
      <c r="A194" s="387"/>
      <c r="B194" s="210"/>
      <c r="C194" s="210"/>
      <c r="D194" s="210"/>
      <c r="E194" s="210"/>
      <c r="F194" s="210"/>
      <c r="G194" s="210"/>
      <c r="H194" s="210"/>
      <c r="I194" s="210"/>
      <c r="J194" s="578"/>
    </row>
    <row r="195" spans="1:10">
      <c r="A195" s="387"/>
      <c r="B195" s="210"/>
      <c r="C195" s="210"/>
      <c r="D195" s="210"/>
      <c r="E195" s="210"/>
      <c r="F195" s="210"/>
      <c r="G195" s="210"/>
      <c r="H195" s="210"/>
      <c r="I195" s="210"/>
      <c r="J195" s="578"/>
    </row>
    <row r="196" spans="1:10">
      <c r="A196" s="387"/>
      <c r="B196" s="210"/>
      <c r="C196" s="210"/>
      <c r="D196" s="210"/>
      <c r="E196" s="210"/>
      <c r="F196" s="210"/>
      <c r="G196" s="210"/>
      <c r="H196" s="210"/>
      <c r="I196" s="210"/>
      <c r="J196" s="578"/>
    </row>
    <row r="197" spans="1:10">
      <c r="A197" s="387"/>
      <c r="B197" s="210"/>
      <c r="C197" s="210"/>
      <c r="D197" s="210"/>
      <c r="E197" s="210"/>
      <c r="F197" s="210"/>
      <c r="G197" s="210"/>
      <c r="H197" s="210"/>
      <c r="I197" s="210"/>
      <c r="J197" s="578"/>
    </row>
    <row r="198" spans="1:10" ht="15.75" thickBot="1">
      <c r="A198" s="882"/>
      <c r="B198" s="656"/>
      <c r="C198" s="656"/>
      <c r="D198" s="656"/>
      <c r="E198" s="656"/>
      <c r="F198" s="656"/>
      <c r="G198" s="656"/>
      <c r="H198" s="656"/>
      <c r="I198" s="656"/>
      <c r="J198" s="881"/>
    </row>
    <row r="201" spans="1:10" ht="15.75" thickBot="1"/>
    <row r="202" spans="1:10">
      <c r="A202" s="884"/>
      <c r="B202" s="657"/>
      <c r="C202" s="657"/>
      <c r="D202" s="657"/>
      <c r="E202" s="657"/>
      <c r="F202" s="657"/>
      <c r="G202" s="657"/>
      <c r="H202" s="657"/>
      <c r="I202" s="657"/>
      <c r="J202" s="883"/>
    </row>
    <row r="203" spans="1:10">
      <c r="A203" s="387"/>
      <c r="B203" s="210"/>
      <c r="C203" s="210"/>
      <c r="D203" s="210"/>
      <c r="E203" s="210"/>
      <c r="F203" s="210"/>
      <c r="G203" s="210"/>
      <c r="H203" s="210"/>
      <c r="I203" s="210"/>
      <c r="J203" s="578"/>
    </row>
    <row r="204" spans="1:10">
      <c r="A204" s="387"/>
      <c r="B204" s="210"/>
      <c r="C204" s="210"/>
      <c r="D204" s="210"/>
      <c r="E204" s="210"/>
      <c r="F204" s="210"/>
      <c r="G204" s="210"/>
      <c r="H204" s="210"/>
      <c r="I204" s="210"/>
      <c r="J204" s="578"/>
    </row>
    <row r="205" spans="1:10">
      <c r="A205" s="387"/>
      <c r="B205" s="210"/>
      <c r="C205" s="210"/>
      <c r="D205" s="210"/>
      <c r="E205" s="210"/>
      <c r="F205" s="210"/>
      <c r="G205" s="210"/>
      <c r="H205" s="210"/>
      <c r="I205" s="210"/>
      <c r="J205" s="578"/>
    </row>
    <row r="206" spans="1:10">
      <c r="A206" s="387"/>
      <c r="B206" s="210"/>
      <c r="C206" s="210"/>
      <c r="D206" s="210"/>
      <c r="E206" s="210"/>
      <c r="F206" s="210"/>
      <c r="G206" s="210"/>
      <c r="H206" s="210"/>
      <c r="I206" s="210"/>
      <c r="J206" s="578"/>
    </row>
    <row r="207" spans="1:10">
      <c r="A207" s="387"/>
      <c r="B207" s="210"/>
      <c r="C207" s="210"/>
      <c r="D207" s="210"/>
      <c r="E207" s="210"/>
      <c r="F207" s="210"/>
      <c r="G207" s="210"/>
      <c r="H207" s="210"/>
      <c r="I207" s="210"/>
      <c r="J207" s="578"/>
    </row>
    <row r="208" spans="1:10">
      <c r="A208" s="387"/>
      <c r="B208" s="210"/>
      <c r="C208" s="210"/>
      <c r="D208" s="210"/>
      <c r="E208" s="210"/>
      <c r="F208" s="210"/>
      <c r="G208" s="210"/>
      <c r="H208" s="210"/>
      <c r="I208" s="210"/>
      <c r="J208" s="578"/>
    </row>
    <row r="209" spans="1:13">
      <c r="A209" s="387"/>
      <c r="B209" s="210"/>
      <c r="C209" s="210"/>
      <c r="D209" s="210"/>
      <c r="E209" s="210"/>
      <c r="F209" s="210"/>
      <c r="G209" s="210"/>
      <c r="H209" s="210"/>
      <c r="I209" s="210"/>
      <c r="J209" s="578"/>
    </row>
    <row r="210" spans="1:13">
      <c r="A210" s="387"/>
      <c r="B210" s="210"/>
      <c r="C210" s="210"/>
      <c r="D210" s="210"/>
      <c r="E210" s="210"/>
      <c r="F210" s="210"/>
      <c r="G210" s="210"/>
      <c r="H210" s="210"/>
      <c r="I210" s="210"/>
      <c r="J210" s="578"/>
    </row>
    <row r="211" spans="1:13">
      <c r="A211" s="387"/>
      <c r="B211" s="210"/>
      <c r="C211" s="210"/>
      <c r="D211" s="210"/>
      <c r="E211" s="210"/>
      <c r="F211" s="210"/>
      <c r="G211" s="210"/>
      <c r="H211" s="210"/>
      <c r="I211" s="210"/>
      <c r="J211" s="578"/>
    </row>
    <row r="212" spans="1:13">
      <c r="A212" s="387"/>
      <c r="B212" s="210"/>
      <c r="C212" s="210"/>
      <c r="D212" s="210"/>
      <c r="E212" s="210"/>
      <c r="F212" s="210"/>
      <c r="G212" s="210"/>
      <c r="H212" s="210"/>
      <c r="I212" s="210"/>
      <c r="J212" s="578"/>
    </row>
    <row r="213" spans="1:13" ht="15.75" thickBot="1">
      <c r="A213" s="882"/>
      <c r="B213" s="656"/>
      <c r="C213" s="656"/>
      <c r="D213" s="656"/>
      <c r="E213" s="656"/>
      <c r="F213" s="656"/>
      <c r="G213" s="656"/>
      <c r="H213" s="656"/>
      <c r="I213" s="656"/>
      <c r="J213" s="881"/>
    </row>
    <row r="215" spans="1:13" ht="15" customHeight="1">
      <c r="A215" s="1163" t="s">
        <v>685</v>
      </c>
      <c r="B215" s="1165" t="s">
        <v>684</v>
      </c>
      <c r="C215" s="1165"/>
      <c r="D215" s="1165"/>
      <c r="E215" s="1165"/>
      <c r="F215" s="1165"/>
      <c r="G215" s="1165"/>
      <c r="H215" s="1165" t="s">
        <v>683</v>
      </c>
      <c r="I215" s="1165"/>
      <c r="J215" s="1165"/>
      <c r="K215" s="1165"/>
      <c r="L215" s="1165"/>
      <c r="M215" s="1165"/>
    </row>
    <row r="216" spans="1:13" ht="15" customHeight="1">
      <c r="A216" s="1164"/>
      <c r="B216" s="1165"/>
      <c r="C216" s="1165"/>
      <c r="D216" s="1165"/>
      <c r="E216" s="1165"/>
      <c r="F216" s="1165"/>
      <c r="G216" s="1165"/>
      <c r="H216" s="1165"/>
      <c r="I216" s="1165"/>
      <c r="J216" s="1165"/>
      <c r="K216" s="1165"/>
      <c r="L216" s="1165"/>
      <c r="M216" s="1165"/>
    </row>
    <row r="217" spans="1:13" ht="15" customHeight="1">
      <c r="A217" s="880"/>
      <c r="B217" s="259"/>
      <c r="C217" s="879">
        <v>2019</v>
      </c>
      <c r="D217" s="259"/>
      <c r="E217" s="879">
        <v>2020</v>
      </c>
      <c r="F217" s="259"/>
      <c r="G217" s="879">
        <v>2021</v>
      </c>
      <c r="H217" s="259"/>
      <c r="I217" s="879">
        <v>2019</v>
      </c>
      <c r="J217" s="259"/>
      <c r="K217" s="879">
        <v>2020</v>
      </c>
      <c r="L217" s="259"/>
      <c r="M217" s="879">
        <v>2021</v>
      </c>
    </row>
    <row r="218" spans="1:13" ht="15" customHeight="1">
      <c r="A218" s="875" t="s">
        <v>682</v>
      </c>
      <c r="B218" s="874"/>
      <c r="C218" s="878">
        <v>28800</v>
      </c>
      <c r="D218" s="874"/>
      <c r="E218" s="878">
        <v>28800</v>
      </c>
      <c r="F218" s="874"/>
      <c r="G218" s="878">
        <v>28800</v>
      </c>
      <c r="H218" s="259"/>
      <c r="I218" s="877">
        <v>161.6</v>
      </c>
      <c r="J218" s="259"/>
      <c r="K218" s="877">
        <v>188.4</v>
      </c>
      <c r="L218" s="259"/>
      <c r="M218" s="877">
        <v>176.24</v>
      </c>
    </row>
    <row r="219" spans="1:13">
      <c r="A219" s="875" t="s">
        <v>681</v>
      </c>
      <c r="B219" s="874"/>
      <c r="C219" s="876">
        <v>57964</v>
      </c>
      <c r="D219" s="874"/>
      <c r="E219" s="876">
        <v>57964</v>
      </c>
      <c r="F219" s="874"/>
      <c r="G219" s="876">
        <v>57964</v>
      </c>
      <c r="H219" s="259"/>
      <c r="I219" s="247">
        <v>367.5</v>
      </c>
      <c r="J219" s="259"/>
      <c r="K219" s="247">
        <v>371.45</v>
      </c>
      <c r="L219" s="259"/>
      <c r="M219" s="247">
        <v>337</v>
      </c>
    </row>
    <row r="220" spans="1:13">
      <c r="A220" s="875" t="s">
        <v>680</v>
      </c>
      <c r="B220" s="874"/>
      <c r="C220" s="876">
        <v>18626</v>
      </c>
      <c r="D220" s="874"/>
      <c r="E220" s="876">
        <v>18626</v>
      </c>
      <c r="F220" s="874"/>
      <c r="G220" s="876">
        <v>18626</v>
      </c>
      <c r="H220" s="259"/>
      <c r="I220" s="247">
        <v>321.26</v>
      </c>
      <c r="J220" s="259"/>
      <c r="K220" s="247">
        <v>404.67</v>
      </c>
      <c r="L220" s="259"/>
      <c r="M220" s="247">
        <v>353.17</v>
      </c>
    </row>
    <row r="221" spans="1:13">
      <c r="A221" s="875" t="s">
        <v>679</v>
      </c>
      <c r="B221" s="874"/>
      <c r="C221" s="876">
        <v>124179.9</v>
      </c>
      <c r="D221" s="874"/>
      <c r="E221" s="876">
        <v>122211.28</v>
      </c>
      <c r="F221" s="874"/>
      <c r="G221" s="876">
        <v>122734.15</v>
      </c>
      <c r="H221" s="259"/>
      <c r="I221" s="247">
        <v>406.02</v>
      </c>
      <c r="J221" s="259"/>
      <c r="K221" s="247">
        <v>500</v>
      </c>
      <c r="L221" s="259"/>
      <c r="M221" s="247">
        <v>383.33</v>
      </c>
    </row>
    <row r="222" spans="1:13">
      <c r="A222" s="875" t="s">
        <v>678</v>
      </c>
      <c r="B222" s="874"/>
      <c r="C222" s="876">
        <v>12585.7</v>
      </c>
      <c r="D222" s="874"/>
      <c r="E222" s="876">
        <v>13323.94</v>
      </c>
      <c r="F222" s="874"/>
      <c r="G222" s="876">
        <v>14302.4</v>
      </c>
      <c r="H222" s="259"/>
      <c r="I222" s="247">
        <v>72</v>
      </c>
      <c r="J222" s="259"/>
      <c r="K222" s="247">
        <v>88</v>
      </c>
      <c r="L222" s="259"/>
      <c r="M222" s="247">
        <v>66.209999999999994</v>
      </c>
    </row>
    <row r="223" spans="1:13">
      <c r="A223" s="875" t="s">
        <v>677</v>
      </c>
      <c r="B223" s="874"/>
      <c r="C223" s="876">
        <v>11472529</v>
      </c>
      <c r="D223" s="874"/>
      <c r="E223" s="876">
        <v>11472529</v>
      </c>
      <c r="F223" s="874"/>
      <c r="G223" s="876">
        <v>11472529</v>
      </c>
      <c r="H223" s="259"/>
      <c r="I223" s="247">
        <v>48.9</v>
      </c>
      <c r="J223" s="259"/>
      <c r="K223" s="247">
        <v>112.1</v>
      </c>
      <c r="L223" s="259"/>
      <c r="M223" s="247">
        <v>101</v>
      </c>
    </row>
    <row r="224" spans="1:13">
      <c r="A224" s="875" t="s">
        <v>676</v>
      </c>
      <c r="B224" s="874"/>
      <c r="C224" s="876">
        <v>572000</v>
      </c>
      <c r="D224" s="874"/>
      <c r="E224" s="876">
        <v>572000</v>
      </c>
      <c r="F224" s="874"/>
      <c r="G224" s="876">
        <v>572000</v>
      </c>
      <c r="H224" s="259"/>
      <c r="I224" s="247">
        <v>274</v>
      </c>
      <c r="J224" s="259"/>
      <c r="K224" s="247">
        <v>800</v>
      </c>
      <c r="L224" s="259"/>
      <c r="M224" s="247">
        <v>650</v>
      </c>
    </row>
    <row r="225" spans="1:13">
      <c r="A225" s="875" t="s">
        <v>675</v>
      </c>
      <c r="B225" s="874"/>
      <c r="C225" s="876">
        <v>112647</v>
      </c>
      <c r="D225" s="874"/>
      <c r="E225" s="876">
        <v>112647</v>
      </c>
      <c r="F225" s="874"/>
      <c r="G225" s="876">
        <v>112647</v>
      </c>
      <c r="H225" s="259"/>
      <c r="I225" s="247">
        <v>150</v>
      </c>
      <c r="J225" s="259"/>
      <c r="K225" s="247">
        <v>120</v>
      </c>
      <c r="L225" s="259"/>
      <c r="M225" s="247">
        <v>200</v>
      </c>
    </row>
    <row r="226" spans="1:13">
      <c r="A226" s="875" t="s">
        <v>674</v>
      </c>
      <c r="B226" s="874"/>
      <c r="C226" s="876">
        <v>102314</v>
      </c>
      <c r="D226" s="874"/>
      <c r="E226" s="876">
        <v>102314</v>
      </c>
      <c r="F226" s="874"/>
      <c r="G226" s="876">
        <v>102314</v>
      </c>
      <c r="H226" s="259"/>
      <c r="I226" s="247">
        <v>274</v>
      </c>
      <c r="J226" s="259"/>
      <c r="K226" s="247">
        <v>300</v>
      </c>
      <c r="L226" s="259"/>
      <c r="M226" s="247">
        <v>400</v>
      </c>
    </row>
    <row r="227" spans="1:13">
      <c r="A227" s="875" t="s">
        <v>673</v>
      </c>
      <c r="B227" s="874"/>
      <c r="C227" s="876">
        <v>121659</v>
      </c>
      <c r="D227" s="874"/>
      <c r="E227" s="876">
        <v>122092</v>
      </c>
      <c r="F227" s="874"/>
      <c r="G227" s="876">
        <v>121842</v>
      </c>
      <c r="H227" s="259"/>
      <c r="I227" s="247">
        <v>46.22</v>
      </c>
      <c r="J227" s="259"/>
      <c r="K227" s="247">
        <v>59.44</v>
      </c>
      <c r="L227" s="259"/>
      <c r="M227" s="247">
        <v>84.75</v>
      </c>
    </row>
    <row r="228" spans="1:13">
      <c r="A228" s="875" t="s">
        <v>672</v>
      </c>
      <c r="B228" s="874"/>
      <c r="C228" s="876">
        <v>42516</v>
      </c>
      <c r="D228" s="874"/>
      <c r="E228" s="876">
        <v>42607</v>
      </c>
      <c r="F228" s="874"/>
      <c r="G228" s="876">
        <v>42610</v>
      </c>
      <c r="H228" s="259"/>
      <c r="I228" s="247">
        <v>50.53</v>
      </c>
      <c r="J228" s="259"/>
      <c r="K228" s="247">
        <v>123.32</v>
      </c>
      <c r="L228" s="259"/>
      <c r="M228" s="247">
        <v>273.05</v>
      </c>
    </row>
    <row r="229" spans="1:13">
      <c r="A229" s="875" t="s">
        <v>671</v>
      </c>
      <c r="B229" s="874"/>
      <c r="C229" s="278">
        <v>56482</v>
      </c>
      <c r="D229" s="874"/>
      <c r="E229" s="278">
        <v>57078</v>
      </c>
      <c r="F229" s="874"/>
      <c r="G229" s="278">
        <v>57097</v>
      </c>
      <c r="H229" s="259"/>
      <c r="I229" s="284">
        <v>55.78</v>
      </c>
      <c r="J229" s="259"/>
      <c r="K229" s="284">
        <v>63.46</v>
      </c>
      <c r="L229" s="259"/>
      <c r="M229" s="284">
        <v>107.72</v>
      </c>
    </row>
    <row r="230" spans="1:13" ht="15.75" thickBot="1">
      <c r="A230" s="873" t="s">
        <v>670</v>
      </c>
      <c r="B230" s="872"/>
      <c r="C230" s="871">
        <f>AVERAGE(C218:C229)</f>
        <v>1060191.8833333333</v>
      </c>
      <c r="D230" s="872"/>
      <c r="E230" s="871">
        <f>AVERAGE(E218:E229)</f>
        <v>1060182.6850000001</v>
      </c>
      <c r="F230" s="872"/>
      <c r="G230" s="871">
        <f>AVERAGE(G218:G229)</f>
        <v>1060288.7958333334</v>
      </c>
      <c r="H230" s="870"/>
      <c r="I230" s="869">
        <f>AVERAGE(I218:I229)</f>
        <v>185.65083333333337</v>
      </c>
      <c r="J230" s="870"/>
      <c r="K230" s="869">
        <f>AVERAGE(K218:K229)</f>
        <v>260.90333333333336</v>
      </c>
      <c r="L230" s="870"/>
      <c r="M230" s="869">
        <f>AVERAGE(M218:M229)</f>
        <v>261.03916666666663</v>
      </c>
    </row>
    <row r="231" spans="1:13" ht="15.75" thickTop="1"/>
    <row r="232" spans="1:13" ht="15" customHeight="1"/>
    <row r="233" spans="1:13" ht="15" customHeight="1"/>
  </sheetData>
  <mergeCells count="13">
    <mergeCell ref="I1:M2"/>
    <mergeCell ref="I89:M90"/>
    <mergeCell ref="O89:S90"/>
    <mergeCell ref="A215:A216"/>
    <mergeCell ref="B215:G216"/>
    <mergeCell ref="A142:K143"/>
    <mergeCell ref="A113:I114"/>
    <mergeCell ref="H215:M216"/>
    <mergeCell ref="O1:S2"/>
    <mergeCell ref="O3:P3"/>
    <mergeCell ref="R3:S3"/>
    <mergeCell ref="A89:G90"/>
    <mergeCell ref="A1:G2"/>
  </mergeCells>
  <conditionalFormatting sqref="K115">
    <cfRule type="cellIs" dxfId="0" priority="1" operator="greaterThan">
      <formula>0</formula>
    </cfRule>
  </conditionalFormatting>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84"/>
  <sheetViews>
    <sheetView zoomScale="71" zoomScaleNormal="71" workbookViewId="0">
      <pane ySplit="3" topLeftCell="A4" activePane="bottomLeft" state="frozen"/>
      <selection pane="bottomLeft" sqref="A1:O2"/>
    </sheetView>
  </sheetViews>
  <sheetFormatPr defaultRowHeight="15"/>
  <cols>
    <col min="1" max="1" width="38" customWidth="1"/>
    <col min="2" max="2" width="19.140625" customWidth="1"/>
    <col min="3" max="3" width="11.5703125" bestFit="1" customWidth="1"/>
    <col min="4" max="4" width="11.85546875" customWidth="1"/>
    <col min="5" max="5" width="9.42578125" customWidth="1"/>
    <col min="6" max="6" width="23.7109375" customWidth="1"/>
    <col min="7" max="7" width="19.7109375" customWidth="1"/>
    <col min="8" max="8" width="14.5703125" customWidth="1"/>
    <col min="9" max="9" width="17" customWidth="1"/>
    <col min="13" max="13" width="12.7109375" bestFit="1" customWidth="1"/>
    <col min="14" max="14" width="9.7109375" bestFit="1" customWidth="1"/>
    <col min="15" max="15" width="10.5703125" customWidth="1"/>
  </cols>
  <sheetData>
    <row r="1" spans="1:16" ht="21" customHeight="1">
      <c r="A1" s="966" t="s">
        <v>108</v>
      </c>
      <c r="B1" s="966"/>
      <c r="C1" s="966"/>
      <c r="D1" s="966"/>
      <c r="E1" s="966"/>
      <c r="F1" s="966"/>
      <c r="G1" s="966"/>
      <c r="H1" s="966"/>
      <c r="I1" s="966"/>
      <c r="J1" s="966"/>
      <c r="K1" s="966"/>
      <c r="L1" s="966"/>
      <c r="M1" s="966"/>
      <c r="N1" s="966"/>
      <c r="O1" s="966"/>
    </row>
    <row r="2" spans="1:16" ht="15.75" thickBot="1">
      <c r="A2" s="966"/>
      <c r="B2" s="966"/>
      <c r="C2" s="966"/>
      <c r="D2" s="966"/>
      <c r="E2" s="966"/>
      <c r="F2" s="966"/>
      <c r="G2" s="966"/>
      <c r="H2" s="966"/>
      <c r="I2" s="966"/>
      <c r="J2" s="966"/>
      <c r="K2" s="966"/>
      <c r="L2" s="966"/>
      <c r="M2" s="966"/>
      <c r="N2" s="966"/>
      <c r="O2" s="966"/>
    </row>
    <row r="3" spans="1:16" ht="21" customHeight="1" thickBot="1">
      <c r="G3" s="967" t="s">
        <v>107</v>
      </c>
      <c r="H3" s="968"/>
      <c r="I3" s="968"/>
      <c r="J3" s="969"/>
      <c r="M3" s="967" t="s">
        <v>106</v>
      </c>
      <c r="N3" s="968"/>
      <c r="O3" s="969"/>
      <c r="P3" s="1"/>
    </row>
    <row r="4" spans="1:16" ht="21.75" thickBot="1">
      <c r="A4" s="975" t="s">
        <v>105</v>
      </c>
      <c r="B4" s="976"/>
      <c r="C4" s="976"/>
      <c r="D4" s="976"/>
      <c r="G4" s="977" t="s">
        <v>69</v>
      </c>
      <c r="H4" s="978"/>
      <c r="I4" s="977" t="s">
        <v>68</v>
      </c>
      <c r="J4" s="978"/>
      <c r="M4" s="144">
        <v>2019</v>
      </c>
      <c r="N4" s="60">
        <v>2020</v>
      </c>
      <c r="O4" s="143">
        <v>2021</v>
      </c>
    </row>
    <row r="5" spans="1:16" ht="21.75" thickBot="1">
      <c r="A5" s="142"/>
      <c r="B5" s="141">
        <v>2019</v>
      </c>
      <c r="C5" s="141">
        <v>2020</v>
      </c>
      <c r="D5" s="140">
        <v>2021</v>
      </c>
      <c r="G5" s="58" t="s">
        <v>66</v>
      </c>
      <c r="H5" s="58" t="s">
        <v>64</v>
      </c>
      <c r="I5" s="58" t="s">
        <v>65</v>
      </c>
      <c r="J5" s="58" t="s">
        <v>64</v>
      </c>
      <c r="M5" s="57"/>
      <c r="N5" s="57"/>
      <c r="O5" s="57"/>
    </row>
    <row r="6" spans="1:16">
      <c r="A6" s="16" t="s">
        <v>104</v>
      </c>
      <c r="B6" s="57"/>
      <c r="C6" s="57"/>
      <c r="D6" s="57"/>
      <c r="G6" s="57"/>
      <c r="H6" s="57"/>
      <c r="I6" s="57"/>
      <c r="J6" s="57"/>
      <c r="M6" s="57"/>
      <c r="N6" s="57"/>
      <c r="O6" s="57"/>
    </row>
    <row r="7" spans="1:16">
      <c r="A7" s="16" t="s">
        <v>103</v>
      </c>
      <c r="B7" s="57"/>
      <c r="C7" s="57"/>
      <c r="D7" s="57"/>
      <c r="G7" s="57"/>
      <c r="H7" s="57"/>
      <c r="I7" s="57"/>
      <c r="J7" s="57"/>
      <c r="M7" s="57"/>
      <c r="N7" s="57"/>
      <c r="O7" s="57"/>
    </row>
    <row r="8" spans="1:16">
      <c r="A8" s="6" t="s">
        <v>102</v>
      </c>
      <c r="B8" s="119">
        <v>2089475</v>
      </c>
      <c r="C8" s="79">
        <v>2159468</v>
      </c>
      <c r="D8" s="133">
        <v>2281986</v>
      </c>
      <c r="G8" s="119">
        <f t="shared" ref="G8:G24" si="0">C8-B8</f>
        <v>69993</v>
      </c>
      <c r="H8" s="77">
        <f>G8/B8</f>
        <v>3.349788822551119E-2</v>
      </c>
      <c r="I8" s="119">
        <f t="shared" ref="I8:I24" si="1">D8-C8</f>
        <v>122518</v>
      </c>
      <c r="J8" s="77">
        <f>I8/C8</f>
        <v>5.6735269983162522E-2</v>
      </c>
      <c r="M8" s="17">
        <f>B8/B24</f>
        <v>0.34026309108493519</v>
      </c>
      <c r="N8" s="17">
        <f>C8/C24</f>
        <v>0.3486514038129257</v>
      </c>
      <c r="O8" s="17">
        <f>D8/D24</f>
        <v>0.32057443019722892</v>
      </c>
    </row>
    <row r="9" spans="1:16">
      <c r="A9" s="6" t="s">
        <v>101</v>
      </c>
      <c r="B9" s="119"/>
      <c r="C9" s="139">
        <v>15351</v>
      </c>
      <c r="D9" s="133">
        <v>18740</v>
      </c>
      <c r="G9" s="119">
        <f t="shared" si="0"/>
        <v>15351</v>
      </c>
      <c r="H9" s="138"/>
      <c r="I9" s="119">
        <f t="shared" si="1"/>
        <v>3389</v>
      </c>
      <c r="J9" s="77">
        <f>I9/C9</f>
        <v>0.2207673767181291</v>
      </c>
      <c r="M9" s="17">
        <f>B9/B24</f>
        <v>0</v>
      </c>
      <c r="N9" s="17">
        <f>C9/C24</f>
        <v>2.4784565920551831E-3</v>
      </c>
      <c r="O9" s="17">
        <f>D9/D24</f>
        <v>2.6326037153146732E-3</v>
      </c>
    </row>
    <row r="10" spans="1:16">
      <c r="A10" s="6" t="s">
        <v>100</v>
      </c>
      <c r="B10" s="119">
        <v>6651</v>
      </c>
      <c r="C10" s="79">
        <v>59586</v>
      </c>
      <c r="D10" s="133">
        <v>36225</v>
      </c>
      <c r="G10" s="119">
        <f t="shared" si="0"/>
        <v>52935</v>
      </c>
      <c r="H10" s="137">
        <f>G10/B10</f>
        <v>7.9589535408209295</v>
      </c>
      <c r="I10" s="119">
        <f t="shared" si="1"/>
        <v>-23361</v>
      </c>
      <c r="J10" s="77">
        <f>I10/C10</f>
        <v>-0.3920551807471554</v>
      </c>
      <c r="M10" s="17">
        <f>B10/B24</f>
        <v>1.0830901632256447E-3</v>
      </c>
      <c r="N10" s="17">
        <f>C10/C24</f>
        <v>9.6203058103185562E-3</v>
      </c>
      <c r="O10" s="17">
        <f>D10/D24</f>
        <v>5.0889044603668115E-3</v>
      </c>
    </row>
    <row r="11" spans="1:16" ht="15.75" thickBot="1">
      <c r="A11" s="6" t="s">
        <v>99</v>
      </c>
      <c r="B11" s="104">
        <v>13438</v>
      </c>
      <c r="C11" s="106">
        <v>13438</v>
      </c>
      <c r="D11" s="136">
        <v>13605</v>
      </c>
      <c r="G11" s="104">
        <f t="shared" si="0"/>
        <v>0</v>
      </c>
      <c r="H11" s="135"/>
      <c r="I11" s="104">
        <f t="shared" si="1"/>
        <v>167</v>
      </c>
      <c r="J11" s="134">
        <f>I11/C11</f>
        <v>1.2427444560202412E-2</v>
      </c>
      <c r="M11" s="94">
        <f>B11/B24</f>
        <v>2.1883274114307947E-3</v>
      </c>
      <c r="N11" s="94">
        <f>C11/C24</f>
        <v>2.1695980512043225E-3</v>
      </c>
      <c r="O11" s="94">
        <f>D11/D24</f>
        <v>1.9112365820093988E-3</v>
      </c>
    </row>
    <row r="12" spans="1:16">
      <c r="A12" s="6"/>
      <c r="B12" s="119">
        <f>SUM(B8:B11)</f>
        <v>2109564</v>
      </c>
      <c r="C12" s="79">
        <f>SUM(C8:C11)</f>
        <v>2247843</v>
      </c>
      <c r="D12" s="133">
        <f>SUM(D8:D11)</f>
        <v>2350556</v>
      </c>
      <c r="G12" s="119">
        <f t="shared" si="0"/>
        <v>138279</v>
      </c>
      <c r="H12" s="77">
        <f>G12/B12</f>
        <v>6.5548615732919216E-2</v>
      </c>
      <c r="I12" s="119">
        <f t="shared" si="1"/>
        <v>102713</v>
      </c>
      <c r="J12" s="77">
        <f>I12/C12</f>
        <v>4.5694027563312915E-2</v>
      </c>
      <c r="M12" s="17">
        <f>B12/B24</f>
        <v>0.34353450865959168</v>
      </c>
      <c r="N12" s="17">
        <f>C12/C24</f>
        <v>0.36291976426650374</v>
      </c>
      <c r="O12" s="17">
        <f>D12/D24</f>
        <v>0.3302071749549198</v>
      </c>
    </row>
    <row r="13" spans="1:16" ht="15.75" thickBot="1">
      <c r="A13" s="16" t="s">
        <v>98</v>
      </c>
      <c r="B13" s="119"/>
      <c r="C13" s="79"/>
      <c r="D13" s="133"/>
      <c r="G13" s="119">
        <f t="shared" si="0"/>
        <v>0</v>
      </c>
      <c r="H13" s="77"/>
      <c r="I13" s="119">
        <f t="shared" si="1"/>
        <v>0</v>
      </c>
      <c r="J13" s="77"/>
      <c r="M13" s="17"/>
      <c r="N13" s="17"/>
      <c r="O13" s="17"/>
    </row>
    <row r="14" spans="1:16">
      <c r="A14" s="6" t="s">
        <v>97</v>
      </c>
      <c r="B14" s="131">
        <v>123713</v>
      </c>
      <c r="C14" s="132">
        <v>120816</v>
      </c>
      <c r="D14" s="91">
        <v>129991</v>
      </c>
      <c r="G14" s="131">
        <f t="shared" si="0"/>
        <v>-2897</v>
      </c>
      <c r="H14" s="88">
        <f t="shared" ref="H14:H24" si="2">G14/B14</f>
        <v>-2.3417102487208297E-2</v>
      </c>
      <c r="I14" s="131">
        <f t="shared" si="1"/>
        <v>9175</v>
      </c>
      <c r="J14" s="130">
        <f t="shared" ref="J14:J24" si="3">I14/C14</f>
        <v>7.5941928221427632E-2</v>
      </c>
      <c r="M14" s="44">
        <f>B14/B24</f>
        <v>2.0146193559334565E-2</v>
      </c>
      <c r="N14" s="44">
        <f>C14/C24</f>
        <v>1.9506039451875384E-2</v>
      </c>
      <c r="O14" s="44">
        <f>D14/D24</f>
        <v>1.8261194746930082E-2</v>
      </c>
    </row>
    <row r="15" spans="1:16">
      <c r="A15" s="6" t="s">
        <v>96</v>
      </c>
      <c r="B15" s="128">
        <v>1601264</v>
      </c>
      <c r="C15" s="129">
        <v>1937205</v>
      </c>
      <c r="D15" s="87">
        <v>1726252</v>
      </c>
      <c r="G15" s="128">
        <f t="shared" si="0"/>
        <v>335941</v>
      </c>
      <c r="H15" s="84">
        <f t="shared" si="2"/>
        <v>0.20979738506579801</v>
      </c>
      <c r="I15" s="128">
        <f t="shared" si="1"/>
        <v>-210953</v>
      </c>
      <c r="J15" s="127">
        <f t="shared" si="3"/>
        <v>-0.10889554796730341</v>
      </c>
      <c r="M15" s="38">
        <f>B15/B24</f>
        <v>0.26075977854869176</v>
      </c>
      <c r="N15" s="38">
        <f>C15/C24</f>
        <v>0.31276649745373336</v>
      </c>
      <c r="O15" s="38">
        <f>D15/D24</f>
        <v>0.24250466535589038</v>
      </c>
    </row>
    <row r="16" spans="1:16">
      <c r="A16" s="6" t="s">
        <v>95</v>
      </c>
      <c r="B16" s="128">
        <v>985768</v>
      </c>
      <c r="C16" s="129">
        <v>492234</v>
      </c>
      <c r="D16" s="87">
        <v>1159086</v>
      </c>
      <c r="G16" s="128">
        <f t="shared" si="0"/>
        <v>-493534</v>
      </c>
      <c r="H16" s="84">
        <f t="shared" si="2"/>
        <v>-0.50065938435818569</v>
      </c>
      <c r="I16" s="128">
        <f t="shared" si="1"/>
        <v>666852</v>
      </c>
      <c r="J16" s="127">
        <f t="shared" si="3"/>
        <v>1.3547459135289313</v>
      </c>
      <c r="M16" s="38">
        <f>B16/B24</f>
        <v>0.16052858577997556</v>
      </c>
      <c r="N16" s="38">
        <f>C16/C24</f>
        <v>7.9472386302761447E-2</v>
      </c>
      <c r="O16" s="38">
        <f>D16/D24</f>
        <v>0.16282892795993723</v>
      </c>
    </row>
    <row r="17" spans="1:15" ht="30" customHeight="1">
      <c r="A17" s="108" t="s">
        <v>94</v>
      </c>
      <c r="B17" s="128">
        <v>340052</v>
      </c>
      <c r="C17" s="129">
        <v>141916</v>
      </c>
      <c r="D17" s="87">
        <v>882286</v>
      </c>
      <c r="G17" s="128">
        <f t="shared" si="0"/>
        <v>-198136</v>
      </c>
      <c r="H17" s="84">
        <f t="shared" si="2"/>
        <v>-0.58266382788514692</v>
      </c>
      <c r="I17" s="128">
        <f t="shared" si="1"/>
        <v>740370</v>
      </c>
      <c r="J17" s="127">
        <f t="shared" si="3"/>
        <v>5.2169593280532149</v>
      </c>
      <c r="M17" s="38">
        <f>B17/B24</f>
        <v>5.5376180451842873E-2</v>
      </c>
      <c r="N17" s="38">
        <f>C17/C24</f>
        <v>2.2912686191004065E-2</v>
      </c>
      <c r="O17" s="38">
        <f>D17/D24</f>
        <v>0.12394393818410469</v>
      </c>
    </row>
    <row r="18" spans="1:15">
      <c r="A18" s="6" t="s">
        <v>93</v>
      </c>
      <c r="B18" s="128">
        <v>1793</v>
      </c>
      <c r="C18" s="129">
        <v>1215</v>
      </c>
      <c r="D18" s="87">
        <v>1295</v>
      </c>
      <c r="G18" s="128">
        <f t="shared" si="0"/>
        <v>-578</v>
      </c>
      <c r="H18" s="84">
        <f t="shared" si="2"/>
        <v>-0.3223647518126046</v>
      </c>
      <c r="I18" s="128">
        <f t="shared" si="1"/>
        <v>80</v>
      </c>
      <c r="J18" s="127">
        <f t="shared" si="3"/>
        <v>6.584362139917696E-2</v>
      </c>
      <c r="M18" s="38">
        <f>B18/B24</f>
        <v>2.9198326006067975E-4</v>
      </c>
      <c r="N18" s="38">
        <f>C18/C24</f>
        <v>1.9616472929105905E-4</v>
      </c>
      <c r="O18" s="38">
        <f>D18/D24</f>
        <v>1.8192218843823385E-4</v>
      </c>
    </row>
    <row r="19" spans="1:15">
      <c r="A19" s="6" t="s">
        <v>92</v>
      </c>
      <c r="B19" s="128">
        <v>187513</v>
      </c>
      <c r="C19" s="129">
        <v>494329</v>
      </c>
      <c r="D19" s="87">
        <v>266780</v>
      </c>
      <c r="G19" s="128">
        <f t="shared" si="0"/>
        <v>306816</v>
      </c>
      <c r="H19" s="84">
        <f t="shared" si="2"/>
        <v>1.6362385541269138</v>
      </c>
      <c r="I19" s="128">
        <f t="shared" si="1"/>
        <v>-227549</v>
      </c>
      <c r="J19" s="127">
        <f t="shared" si="3"/>
        <v>-0.46031893738785301</v>
      </c>
      <c r="M19" s="38">
        <f>B19/B24</f>
        <v>3.0535781954131758E-2</v>
      </c>
      <c r="N19" s="38">
        <f>C19/C24</f>
        <v>7.9810629189892943E-2</v>
      </c>
      <c r="O19" s="38">
        <f>D19/D24</f>
        <v>3.7477375622820094E-2</v>
      </c>
    </row>
    <row r="20" spans="1:15">
      <c r="A20" s="6" t="s">
        <v>91</v>
      </c>
      <c r="B20" s="128">
        <v>86409</v>
      </c>
      <c r="C20" s="129">
        <v>168275</v>
      </c>
      <c r="D20" s="87">
        <v>29461</v>
      </c>
      <c r="G20" s="128">
        <f t="shared" si="0"/>
        <v>81866</v>
      </c>
      <c r="H20" s="84">
        <f t="shared" si="2"/>
        <v>0.9474244581004293</v>
      </c>
      <c r="I20" s="128">
        <f t="shared" si="1"/>
        <v>-138814</v>
      </c>
      <c r="J20" s="127">
        <f t="shared" si="3"/>
        <v>-0.8249234883375427</v>
      </c>
      <c r="M20" s="38">
        <f>B20/B24</f>
        <v>1.4071378426426813E-2</v>
      </c>
      <c r="N20" s="38">
        <f>C20/C24</f>
        <v>2.7168411375681451E-2</v>
      </c>
      <c r="O20" s="38">
        <f>D20/D24</f>
        <v>4.1386946668562213E-3</v>
      </c>
    </row>
    <row r="21" spans="1:15">
      <c r="A21" s="6" t="s">
        <v>90</v>
      </c>
      <c r="B21" s="128">
        <v>530309</v>
      </c>
      <c r="C21" s="129">
        <v>458746</v>
      </c>
      <c r="D21" s="87">
        <v>346860</v>
      </c>
      <c r="G21" s="128">
        <f t="shared" si="0"/>
        <v>-71563</v>
      </c>
      <c r="H21" s="84">
        <f t="shared" si="2"/>
        <v>-0.13494585232383385</v>
      </c>
      <c r="I21" s="128">
        <f t="shared" si="1"/>
        <v>-111886</v>
      </c>
      <c r="J21" s="127">
        <f t="shared" si="3"/>
        <v>-0.24389531461854708</v>
      </c>
      <c r="M21" s="38">
        <f>B21/B24</f>
        <v>8.6358812414678757E-2</v>
      </c>
      <c r="N21" s="38">
        <f>C21/C24</f>
        <v>7.4065666587124421E-2</v>
      </c>
      <c r="O21" s="38">
        <f>D21/D24</f>
        <v>4.8727050410568178E-2</v>
      </c>
    </row>
    <row r="22" spans="1:15" ht="15.75" thickBot="1">
      <c r="A22" s="6" t="s">
        <v>89</v>
      </c>
      <c r="B22" s="125">
        <v>174378</v>
      </c>
      <c r="C22" s="126">
        <v>131195</v>
      </c>
      <c r="D22" s="83">
        <v>225861</v>
      </c>
      <c r="G22" s="125">
        <f t="shared" si="0"/>
        <v>-43183</v>
      </c>
      <c r="H22" s="80">
        <f t="shared" si="2"/>
        <v>-0.24764018396816112</v>
      </c>
      <c r="I22" s="125">
        <f t="shared" si="1"/>
        <v>94666</v>
      </c>
      <c r="J22" s="124">
        <f t="shared" si="3"/>
        <v>0.72156713289378405</v>
      </c>
      <c r="M22" s="32">
        <f>B22/B24</f>
        <v>2.8396796945265597E-2</v>
      </c>
      <c r="N22" s="32">
        <f>C22/C24</f>
        <v>2.1181754452132093E-2</v>
      </c>
      <c r="O22" s="32">
        <f>D22/D24</f>
        <v>3.1729055909535085E-2</v>
      </c>
    </row>
    <row r="23" spans="1:15" ht="15.75" thickBot="1">
      <c r="A23" s="6"/>
      <c r="B23" s="121">
        <f>SUM(B14:B22)</f>
        <v>4031199</v>
      </c>
      <c r="C23" s="123">
        <f>SUM(C14:C22)</f>
        <v>3945931</v>
      </c>
      <c r="D23" s="122">
        <f>SUM(D14:D22)</f>
        <v>4767872</v>
      </c>
      <c r="G23" s="121">
        <f t="shared" si="0"/>
        <v>-85268</v>
      </c>
      <c r="H23" s="120">
        <f t="shared" si="2"/>
        <v>-2.1152019535626992E-2</v>
      </c>
      <c r="I23" s="119">
        <f t="shared" si="1"/>
        <v>821941</v>
      </c>
      <c r="J23" s="77">
        <f t="shared" si="3"/>
        <v>0.20830090541370339</v>
      </c>
      <c r="M23" s="99">
        <f>B23/B24</f>
        <v>0.65646549134040832</v>
      </c>
      <c r="N23" s="99">
        <f>C23/C24</f>
        <v>0.63708023573349626</v>
      </c>
      <c r="O23" s="99">
        <f>D23/D24</f>
        <v>0.6697928250450802</v>
      </c>
    </row>
    <row r="24" spans="1:15" ht="15.75" thickBot="1">
      <c r="A24" s="16" t="s">
        <v>88</v>
      </c>
      <c r="B24" s="117">
        <f>B12+B23</f>
        <v>6140763</v>
      </c>
      <c r="C24" s="117">
        <f>C12+C23</f>
        <v>6193774</v>
      </c>
      <c r="D24" s="118">
        <f>SUM(D12+D23)</f>
        <v>7118428</v>
      </c>
      <c r="G24" s="117">
        <f t="shared" si="0"/>
        <v>53011</v>
      </c>
      <c r="H24" s="116">
        <f t="shared" si="2"/>
        <v>8.6326406018274928E-3</v>
      </c>
      <c r="I24" s="115">
        <f t="shared" si="1"/>
        <v>924654</v>
      </c>
      <c r="J24" s="69">
        <f t="shared" si="3"/>
        <v>0.1492876556361275</v>
      </c>
      <c r="M24" s="12">
        <f>B24/B24</f>
        <v>1</v>
      </c>
      <c r="N24" s="12">
        <f>C24/C24</f>
        <v>1</v>
      </c>
      <c r="O24" s="12">
        <f>D24/D24</f>
        <v>1</v>
      </c>
    </row>
    <row r="25" spans="1:15" ht="15.75" thickTop="1">
      <c r="A25" s="16"/>
      <c r="B25" s="74"/>
      <c r="C25" s="57"/>
      <c r="D25" s="57"/>
      <c r="G25" s="57"/>
      <c r="H25" s="57"/>
      <c r="I25" s="57"/>
      <c r="J25" s="57"/>
      <c r="M25" s="57"/>
      <c r="N25" s="57"/>
      <c r="O25" s="57"/>
    </row>
    <row r="26" spans="1:15">
      <c r="A26" s="16" t="s">
        <v>87</v>
      </c>
      <c r="B26" s="74"/>
      <c r="C26" s="57"/>
      <c r="D26" s="57"/>
      <c r="G26" s="57"/>
      <c r="H26" s="57"/>
      <c r="I26" s="57"/>
      <c r="J26" s="57"/>
      <c r="M26" s="57"/>
      <c r="N26" s="57"/>
      <c r="O26" s="57"/>
    </row>
    <row r="27" spans="1:15">
      <c r="A27" s="76"/>
      <c r="B27" s="74"/>
      <c r="C27" s="57"/>
      <c r="D27" s="57"/>
      <c r="G27" s="57"/>
      <c r="H27" s="57"/>
      <c r="I27" s="57"/>
      <c r="J27" s="57"/>
      <c r="M27" s="57"/>
      <c r="N27" s="57"/>
      <c r="O27" s="57"/>
    </row>
    <row r="28" spans="1:15">
      <c r="A28" s="6" t="s">
        <v>86</v>
      </c>
      <c r="B28" s="74"/>
      <c r="C28" s="57"/>
      <c r="D28" s="57"/>
      <c r="G28" s="57"/>
      <c r="H28" s="57"/>
      <c r="I28" s="57"/>
      <c r="J28" s="57"/>
      <c r="M28" s="57"/>
      <c r="N28" s="57"/>
      <c r="O28" s="57"/>
    </row>
    <row r="29" spans="1:15">
      <c r="A29" s="6" t="s">
        <v>85</v>
      </c>
      <c r="B29" s="74"/>
      <c r="C29" s="57"/>
      <c r="D29" s="57"/>
      <c r="G29" s="57"/>
      <c r="H29" s="57"/>
      <c r="I29" s="57"/>
      <c r="J29" s="57"/>
      <c r="M29" s="57"/>
      <c r="N29" s="57"/>
      <c r="O29" s="57"/>
    </row>
    <row r="30" spans="1:15" ht="15.75" thickBot="1">
      <c r="A30" s="6" t="s">
        <v>84</v>
      </c>
      <c r="B30" s="112">
        <v>200000</v>
      </c>
      <c r="C30" s="112">
        <v>200000</v>
      </c>
      <c r="D30" s="114">
        <v>200000</v>
      </c>
      <c r="G30" s="113">
        <f>C30-B30</f>
        <v>0</v>
      </c>
      <c r="H30" s="111">
        <f>G30/B30</f>
        <v>0</v>
      </c>
      <c r="I30" s="112">
        <f>D30-C30</f>
        <v>0</v>
      </c>
      <c r="J30" s="111">
        <f>I30/C30</f>
        <v>0</v>
      </c>
      <c r="M30" s="110">
        <f>B30/B49</f>
        <v>3.2569242616919104E-2</v>
      </c>
      <c r="N30" s="110">
        <f>C30/C49</f>
        <v>3.2290490418281324E-2</v>
      </c>
      <c r="O30" s="110">
        <f>D30/D49</f>
        <v>2.8096090878491711E-2</v>
      </c>
    </row>
    <row r="31" spans="1:15" ht="15.75" thickTop="1">
      <c r="A31" s="6"/>
      <c r="B31" s="78"/>
      <c r="C31" s="109"/>
      <c r="D31" s="57"/>
      <c r="G31" s="74"/>
      <c r="H31" s="57"/>
      <c r="I31" s="74"/>
      <c r="J31" s="73"/>
      <c r="M31" s="17"/>
      <c r="N31" s="17"/>
      <c r="O31" s="17"/>
    </row>
    <row r="32" spans="1:15" ht="33" customHeight="1">
      <c r="A32" s="108" t="s">
        <v>83</v>
      </c>
      <c r="B32" s="79">
        <v>144000</v>
      </c>
      <c r="C32" s="79">
        <v>144000</v>
      </c>
      <c r="D32" s="57">
        <v>144000</v>
      </c>
      <c r="G32" s="107">
        <f>C32-B32</f>
        <v>0</v>
      </c>
      <c r="H32" s="73">
        <f>G32/B32</f>
        <v>0</v>
      </c>
      <c r="I32" s="74">
        <f t="shared" ref="I32:I46" si="4">D32-C32</f>
        <v>0</v>
      </c>
      <c r="J32" s="102">
        <f>I32/C32</f>
        <v>0</v>
      </c>
      <c r="M32" s="17">
        <f>B32/B49</f>
        <v>2.3449854684181756E-2</v>
      </c>
      <c r="N32" s="17">
        <f>C32/C49</f>
        <v>2.3249153101162556E-2</v>
      </c>
      <c r="O32" s="17">
        <f>D32/D49</f>
        <v>2.0229185432514032E-2</v>
      </c>
    </row>
    <row r="33" spans="1:15" ht="15.75" thickBot="1">
      <c r="A33" s="6" t="s">
        <v>82</v>
      </c>
      <c r="B33" s="93">
        <v>5280178</v>
      </c>
      <c r="C33" s="106">
        <v>4970140</v>
      </c>
      <c r="D33" s="105">
        <v>5627004</v>
      </c>
      <c r="G33" s="104">
        <f>C33-B33</f>
        <v>-310038</v>
      </c>
      <c r="H33" s="94">
        <f>G33/B33</f>
        <v>-5.8717338695778817E-2</v>
      </c>
      <c r="I33" s="93">
        <f t="shared" si="4"/>
        <v>656864</v>
      </c>
      <c r="J33" s="103">
        <f>I33/C33</f>
        <v>0.13216207189334706</v>
      </c>
      <c r="M33" s="94">
        <f>B33/B49</f>
        <v>0.85985699171259333</v>
      </c>
      <c r="N33" s="94">
        <f>C33/C49</f>
        <v>0.8024412902375837</v>
      </c>
      <c r="O33" s="94">
        <f>D33/D49</f>
        <v>0.79048407878818183</v>
      </c>
    </row>
    <row r="34" spans="1:15">
      <c r="A34" s="6"/>
      <c r="B34" s="78">
        <f>SUM(B32:B33)</f>
        <v>5424178</v>
      </c>
      <c r="C34" s="79">
        <f>SUM(C32:C33)</f>
        <v>5114140</v>
      </c>
      <c r="D34" s="57">
        <f>SUM(D32:D33)</f>
        <v>5771004</v>
      </c>
      <c r="G34" s="74">
        <f>C34-B34</f>
        <v>-310038</v>
      </c>
      <c r="H34" s="73">
        <f>G34/B34</f>
        <v>-5.7158522452618626E-2</v>
      </c>
      <c r="I34" s="78">
        <f t="shared" si="4"/>
        <v>656864</v>
      </c>
      <c r="J34" s="102">
        <f>I34/C34</f>
        <v>0.12844075445724989</v>
      </c>
      <c r="M34" s="17">
        <f>B34/B49</f>
        <v>0.88330684639677515</v>
      </c>
      <c r="N34" s="17">
        <f>C34/C49</f>
        <v>0.8256904433387463</v>
      </c>
      <c r="O34" s="17">
        <f>D34/D49</f>
        <v>0.8107132642206959</v>
      </c>
    </row>
    <row r="35" spans="1:15" ht="15.75" thickBot="1">
      <c r="A35" s="16" t="s">
        <v>81</v>
      </c>
      <c r="B35" s="78"/>
      <c r="C35" s="79"/>
      <c r="D35" s="57"/>
      <c r="G35" s="78"/>
      <c r="H35" s="77"/>
      <c r="I35" s="78">
        <f t="shared" si="4"/>
        <v>0</v>
      </c>
      <c r="J35" s="73"/>
      <c r="M35" s="17"/>
      <c r="N35" s="17"/>
      <c r="O35" s="17"/>
    </row>
    <row r="36" spans="1:15">
      <c r="A36" s="6" t="s">
        <v>80</v>
      </c>
      <c r="B36" s="101">
        <v>64780</v>
      </c>
      <c r="C36" s="100">
        <v>62123</v>
      </c>
      <c r="D36" s="90">
        <v>85003</v>
      </c>
      <c r="G36" s="89">
        <f>C36-B36</f>
        <v>-2657</v>
      </c>
      <c r="H36" s="99">
        <f>G36/B36</f>
        <v>-4.101574560049398E-2</v>
      </c>
      <c r="I36" s="98">
        <f t="shared" si="4"/>
        <v>22880</v>
      </c>
      <c r="J36" s="97">
        <f>I36/C36</f>
        <v>0.36830159522238143</v>
      </c>
      <c r="M36" s="44">
        <f>B36/B49</f>
        <v>1.0549177683620098E-2</v>
      </c>
      <c r="N36" s="44">
        <f>C36/C49</f>
        <v>1.0029910681274455E-2</v>
      </c>
      <c r="O36" s="44">
        <f>D36/D49</f>
        <v>1.1941260064722155E-2</v>
      </c>
    </row>
    <row r="37" spans="1:15" ht="15.75" thickBot="1">
      <c r="A37" s="6" t="s">
        <v>79</v>
      </c>
      <c r="B37" s="96"/>
      <c r="C37" s="95">
        <v>8712</v>
      </c>
      <c r="D37" s="82">
        <v>13305</v>
      </c>
      <c r="G37" s="81">
        <f>C37-B37</f>
        <v>8712</v>
      </c>
      <c r="H37" s="94">
        <v>0</v>
      </c>
      <c r="I37" s="93">
        <f t="shared" si="4"/>
        <v>4593</v>
      </c>
      <c r="J37" s="92">
        <f>I37/C37</f>
        <v>0.52720385674931125</v>
      </c>
      <c r="M37" s="32">
        <f>B37/B49</f>
        <v>0</v>
      </c>
      <c r="N37" s="32">
        <f>C37/C49</f>
        <v>1.4065737626203344E-3</v>
      </c>
      <c r="O37" s="32">
        <f>D37/D49</f>
        <v>1.8690924456916612E-3</v>
      </c>
    </row>
    <row r="38" spans="1:15">
      <c r="A38" s="6"/>
      <c r="B38" s="78">
        <f>B36</f>
        <v>64780</v>
      </c>
      <c r="C38" s="79">
        <f>SUM(C36:C37)</f>
        <v>70835</v>
      </c>
      <c r="D38" s="57">
        <f>SUM(D36:D37)</f>
        <v>98308</v>
      </c>
      <c r="G38" s="78">
        <f>C38-B38</f>
        <v>6055</v>
      </c>
      <c r="H38" s="77">
        <f>G38/B38</f>
        <v>9.3470206853967272E-2</v>
      </c>
      <c r="I38" s="78">
        <f t="shared" si="4"/>
        <v>27473</v>
      </c>
      <c r="J38" s="77">
        <f>I38/C38</f>
        <v>0.38784499188254395</v>
      </c>
      <c r="M38" s="17">
        <f>B38/B49</f>
        <v>1.0549177683620098E-2</v>
      </c>
      <c r="N38" s="17">
        <f>C38/C49</f>
        <v>1.1436484443894789E-2</v>
      </c>
      <c r="O38" s="17">
        <f>D38/D49</f>
        <v>1.3810352510413817E-2</v>
      </c>
    </row>
    <row r="39" spans="1:15" ht="15.75" thickBot="1">
      <c r="A39" s="16" t="s">
        <v>78</v>
      </c>
      <c r="B39" s="78"/>
      <c r="C39" s="79"/>
      <c r="D39" s="57"/>
      <c r="G39" s="78"/>
      <c r="H39" s="77"/>
      <c r="I39" s="78">
        <f t="shared" si="4"/>
        <v>0</v>
      </c>
      <c r="J39" s="77"/>
      <c r="M39" s="17"/>
      <c r="N39" s="17"/>
      <c r="O39" s="17"/>
    </row>
    <row r="40" spans="1:15">
      <c r="A40" s="6" t="s">
        <v>77</v>
      </c>
      <c r="B40" s="89">
        <v>621539</v>
      </c>
      <c r="C40" s="91">
        <v>970232</v>
      </c>
      <c r="D40" s="90">
        <v>1134084</v>
      </c>
      <c r="G40" s="89">
        <f>C40-B40</f>
        <v>348693</v>
      </c>
      <c r="H40" s="88">
        <f>G40/B40</f>
        <v>0.56101547931827289</v>
      </c>
      <c r="I40" s="89">
        <f t="shared" si="4"/>
        <v>163852</v>
      </c>
      <c r="J40" s="88">
        <f>I40/C40</f>
        <v>0.16887919590366016</v>
      </c>
      <c r="M40" s="44">
        <f>B40/B49</f>
        <v>0.10121527243438641</v>
      </c>
      <c r="N40" s="44">
        <f>C40/C49</f>
        <v>0.15664633549754964</v>
      </c>
      <c r="O40" s="44">
        <f>D40/D49</f>
        <v>0.15931663563921697</v>
      </c>
    </row>
    <row r="41" spans="1:15" ht="15.75" customHeight="1">
      <c r="A41" s="6" t="s">
        <v>76</v>
      </c>
      <c r="B41" s="85"/>
      <c r="C41" s="87">
        <v>6325</v>
      </c>
      <c r="D41" s="86">
        <v>7425</v>
      </c>
      <c r="G41" s="85">
        <f>C41-B41</f>
        <v>6325</v>
      </c>
      <c r="H41" s="84">
        <v>0</v>
      </c>
      <c r="I41" s="85">
        <f t="shared" si="4"/>
        <v>1100</v>
      </c>
      <c r="J41" s="84">
        <f>I41/C41</f>
        <v>0.17391304347826086</v>
      </c>
      <c r="M41" s="38">
        <f>B41/B49</f>
        <v>0</v>
      </c>
      <c r="N41" s="38">
        <f>C41/C49</f>
        <v>1.0211867594781469E-3</v>
      </c>
      <c r="O41" s="38">
        <f>D41/D49</f>
        <v>1.0430673738640048E-3</v>
      </c>
    </row>
    <row r="42" spans="1:15" ht="15.75" customHeight="1">
      <c r="A42" s="6" t="s">
        <v>75</v>
      </c>
      <c r="B42" s="85"/>
      <c r="C42" s="87"/>
      <c r="D42" s="86">
        <v>36449</v>
      </c>
      <c r="G42" s="85"/>
      <c r="H42" s="84"/>
      <c r="I42" s="85">
        <f t="shared" si="4"/>
        <v>36449</v>
      </c>
      <c r="J42" s="84"/>
      <c r="M42" s="38">
        <f>B42/B49</f>
        <v>0</v>
      </c>
      <c r="N42" s="38">
        <f>C42/C49</f>
        <v>0</v>
      </c>
      <c r="O42" s="38">
        <f>D42/D49</f>
        <v>5.1203720821507218E-3</v>
      </c>
    </row>
    <row r="43" spans="1:15">
      <c r="A43" s="6" t="s">
        <v>74</v>
      </c>
      <c r="B43" s="85">
        <v>7211</v>
      </c>
      <c r="C43" s="87">
        <v>11971</v>
      </c>
      <c r="D43" s="86">
        <v>11655</v>
      </c>
      <c r="G43" s="85">
        <f>C43-B43</f>
        <v>4760</v>
      </c>
      <c r="H43" s="84">
        <f>G43/B43</f>
        <v>0.66010262099570105</v>
      </c>
      <c r="I43" s="85">
        <f t="shared" si="4"/>
        <v>-316</v>
      </c>
      <c r="J43" s="84">
        <f>I43/C43</f>
        <v>-2.6397126388772868E-2</v>
      </c>
      <c r="M43" s="38">
        <f>B43/B49</f>
        <v>1.1742840425530182E-3</v>
      </c>
      <c r="N43" s="38">
        <f>C43/C49</f>
        <v>1.9327473039862288E-3</v>
      </c>
      <c r="O43" s="38">
        <f>D43/D49</f>
        <v>1.6372996959441045E-3</v>
      </c>
    </row>
    <row r="44" spans="1:15">
      <c r="A44" s="6" t="s">
        <v>73</v>
      </c>
      <c r="B44" s="85">
        <v>23055</v>
      </c>
      <c r="C44" s="87">
        <v>20271</v>
      </c>
      <c r="D44" s="86">
        <v>22857</v>
      </c>
      <c r="G44" s="85">
        <f>C44-B44</f>
        <v>-2784</v>
      </c>
      <c r="H44" s="84">
        <f>G44/B44</f>
        <v>-0.12075471698113208</v>
      </c>
      <c r="I44" s="85">
        <f t="shared" si="4"/>
        <v>2586</v>
      </c>
      <c r="J44" s="84">
        <f>I44/C44</f>
        <v>0.12757140742933254</v>
      </c>
      <c r="M44" s="38">
        <f>B44/B49</f>
        <v>3.7544194426653494E-3</v>
      </c>
      <c r="N44" s="38">
        <f>C44/C49</f>
        <v>3.2728026563449038E-3</v>
      </c>
      <c r="O44" s="38">
        <f>D44/D49</f>
        <v>3.2109617460484253E-3</v>
      </c>
    </row>
    <row r="45" spans="1:15" ht="15.75" thickBot="1">
      <c r="A45" s="6" t="s">
        <v>72</v>
      </c>
      <c r="B45" s="81"/>
      <c r="C45" s="83"/>
      <c r="D45" s="82">
        <v>36646</v>
      </c>
      <c r="G45" s="81"/>
      <c r="H45" s="80"/>
      <c r="I45" s="81">
        <f t="shared" si="4"/>
        <v>36646</v>
      </c>
      <c r="J45" s="80"/>
      <c r="M45" s="32">
        <f>B45/B49</f>
        <v>0</v>
      </c>
      <c r="N45" s="32">
        <f>C45/C49</f>
        <v>0</v>
      </c>
      <c r="O45" s="32">
        <f>D45/D49</f>
        <v>5.1480467316660367E-3</v>
      </c>
    </row>
    <row r="46" spans="1:15">
      <c r="A46" s="6"/>
      <c r="B46" s="78">
        <f>SUM(B40:B44)</f>
        <v>651805</v>
      </c>
      <c r="C46" s="79">
        <f>SUM(C40:C44)</f>
        <v>1008799</v>
      </c>
      <c r="D46" s="57">
        <f>SUM(D40:D45)</f>
        <v>1249116</v>
      </c>
      <c r="G46" s="78">
        <f>C46-B46</f>
        <v>356994</v>
      </c>
      <c r="H46" s="77">
        <f>G46/B46</f>
        <v>0.54770061598177366</v>
      </c>
      <c r="I46" s="78">
        <f t="shared" si="4"/>
        <v>240317</v>
      </c>
      <c r="J46" s="77">
        <f>I46/C46</f>
        <v>0.238220894350609</v>
      </c>
      <c r="M46" s="17">
        <f>B46/B49</f>
        <v>0.10614397591960478</v>
      </c>
      <c r="N46" s="17">
        <f>C46/C49</f>
        <v>0.16287307221735892</v>
      </c>
      <c r="O46" s="17">
        <f>D46/D49</f>
        <v>0.17547638326889026</v>
      </c>
    </row>
    <row r="47" spans="1:15">
      <c r="A47" s="16" t="s">
        <v>71</v>
      </c>
      <c r="B47" s="74"/>
      <c r="C47" s="75"/>
      <c r="D47" s="57"/>
      <c r="G47" s="74"/>
      <c r="H47" s="73"/>
      <c r="I47" s="74"/>
      <c r="J47" s="73"/>
      <c r="M47" s="17"/>
      <c r="N47" s="17"/>
      <c r="O47" s="17"/>
    </row>
    <row r="48" spans="1:15">
      <c r="A48" s="76"/>
      <c r="B48" s="74"/>
      <c r="C48" s="75"/>
      <c r="D48" s="57"/>
      <c r="G48" s="74"/>
      <c r="H48" s="73"/>
      <c r="I48" s="74"/>
      <c r="J48" s="73"/>
      <c r="M48" s="17"/>
      <c r="N48" s="17"/>
      <c r="O48" s="17"/>
    </row>
    <row r="49" spans="1:15" ht="15.75" thickBot="1">
      <c r="A49" s="16" t="s">
        <v>70</v>
      </c>
      <c r="B49" s="70">
        <f>SUM(B46+B34+B36)</f>
        <v>6140763</v>
      </c>
      <c r="C49" s="72">
        <f>C34+C38+C46</f>
        <v>6193774</v>
      </c>
      <c r="D49" s="71">
        <f>SUM(D34+D38+D46)</f>
        <v>7118428</v>
      </c>
      <c r="G49" s="70">
        <f>C49-B49</f>
        <v>53011</v>
      </c>
      <c r="H49" s="69">
        <f>G49/B49</f>
        <v>8.6326406018274928E-3</v>
      </c>
      <c r="I49" s="70">
        <f>D49-C49</f>
        <v>924654</v>
      </c>
      <c r="J49" s="69">
        <f>I49/C49</f>
        <v>0.1492876556361275</v>
      </c>
      <c r="M49" s="12">
        <f>B49/B49</f>
        <v>1</v>
      </c>
      <c r="N49" s="12">
        <f>C49/C49</f>
        <v>1</v>
      </c>
      <c r="O49" s="12">
        <f>D49/D49</f>
        <v>1</v>
      </c>
    </row>
    <row r="50" spans="1:15" ht="15.75" thickTop="1">
      <c r="A50" s="62"/>
      <c r="B50" s="68"/>
      <c r="C50" s="62"/>
      <c r="D50" s="62"/>
      <c r="G50" s="62"/>
      <c r="H50" s="62"/>
      <c r="I50" s="62"/>
      <c r="J50" s="62"/>
      <c r="M50" s="67"/>
      <c r="N50" s="66"/>
      <c r="O50" s="66"/>
    </row>
    <row r="51" spans="1:15" ht="15.75" thickBot="1">
      <c r="A51" s="62"/>
      <c r="B51" s="62"/>
      <c r="C51" s="62"/>
      <c r="D51" s="62"/>
      <c r="G51" s="972"/>
      <c r="H51" s="972"/>
      <c r="I51" s="972"/>
      <c r="J51" s="972"/>
      <c r="M51" s="64"/>
      <c r="N51" s="64"/>
      <c r="O51" s="64"/>
    </row>
    <row r="52" spans="1:15" ht="21.75" thickBot="1">
      <c r="A52" s="63"/>
      <c r="B52" s="63"/>
      <c r="C52" s="63"/>
      <c r="D52" s="62"/>
      <c r="G52" s="973" t="s">
        <v>69</v>
      </c>
      <c r="H52" s="974"/>
      <c r="I52" s="973" t="s">
        <v>68</v>
      </c>
      <c r="J52" s="974"/>
      <c r="M52" s="61"/>
      <c r="N52" s="61"/>
      <c r="O52" s="61"/>
    </row>
    <row r="53" spans="1:15" ht="21.75" thickBot="1">
      <c r="A53" s="60" t="s">
        <v>67</v>
      </c>
      <c r="B53" s="58">
        <v>2019</v>
      </c>
      <c r="C53" s="58">
        <v>2020</v>
      </c>
      <c r="D53" s="59">
        <v>2021</v>
      </c>
      <c r="G53" s="58" t="s">
        <v>66</v>
      </c>
      <c r="H53" s="58" t="s">
        <v>64</v>
      </c>
      <c r="I53" s="58" t="s">
        <v>65</v>
      </c>
      <c r="J53" s="58" t="s">
        <v>64</v>
      </c>
      <c r="M53" s="57"/>
      <c r="N53" s="57"/>
      <c r="O53" s="57"/>
    </row>
    <row r="54" spans="1:15">
      <c r="A54" s="6" t="s">
        <v>63</v>
      </c>
      <c r="B54" s="19">
        <v>10128569</v>
      </c>
      <c r="C54" s="22">
        <v>5244651</v>
      </c>
      <c r="D54" s="22">
        <v>10485027</v>
      </c>
      <c r="G54" s="19">
        <f t="shared" ref="G54:G60" si="5">C54-B54</f>
        <v>-4883918</v>
      </c>
      <c r="H54" s="18">
        <f t="shared" ref="H54:H60" si="6">G54/B54</f>
        <v>-0.48219230179505118</v>
      </c>
      <c r="I54" s="56">
        <f t="shared" ref="I54:I70" si="7">D54-C54</f>
        <v>5240376</v>
      </c>
      <c r="J54" s="54">
        <f t="shared" ref="J54:J60" si="8">I54/C54</f>
        <v>0.99918488379875037</v>
      </c>
      <c r="M54" s="17">
        <f>B54/B54</f>
        <v>1</v>
      </c>
      <c r="N54" s="17">
        <f>C54/C54</f>
        <v>1</v>
      </c>
      <c r="O54" s="17">
        <f>D54/D54</f>
        <v>1</v>
      </c>
    </row>
    <row r="55" spans="1:15" ht="15.75" thickBot="1">
      <c r="A55" s="6" t="s">
        <v>62</v>
      </c>
      <c r="B55" s="51">
        <v>-8447418</v>
      </c>
      <c r="C55" s="30">
        <v>-4993185</v>
      </c>
      <c r="D55" s="30">
        <v>-8872898</v>
      </c>
      <c r="G55" s="51">
        <f t="shared" si="5"/>
        <v>3454233</v>
      </c>
      <c r="H55" s="29">
        <f t="shared" si="6"/>
        <v>-0.40890991779973479</v>
      </c>
      <c r="I55" s="51">
        <f t="shared" si="7"/>
        <v>-3879713</v>
      </c>
      <c r="J55" s="29">
        <f t="shared" si="8"/>
        <v>0.77700165325338433</v>
      </c>
      <c r="M55" s="17">
        <f>B55/B54</f>
        <v>-0.83401890237406684</v>
      </c>
      <c r="N55" s="17">
        <f>C55/C54</f>
        <v>-0.95205286300270509</v>
      </c>
      <c r="O55" s="17">
        <f>D55/D54</f>
        <v>-0.84624464963228041</v>
      </c>
    </row>
    <row r="56" spans="1:15" ht="15.75" thickBot="1">
      <c r="A56" s="16" t="s">
        <v>61</v>
      </c>
      <c r="B56" s="19">
        <f>SUM(B54:B55)</f>
        <v>1681151</v>
      </c>
      <c r="C56" s="22">
        <f>SUM(C54:C55)</f>
        <v>251466</v>
      </c>
      <c r="D56" s="22">
        <v>1612129</v>
      </c>
      <c r="G56" s="19">
        <f t="shared" si="5"/>
        <v>-1429685</v>
      </c>
      <c r="H56" s="50">
        <f t="shared" si="6"/>
        <v>-0.8504203370191018</v>
      </c>
      <c r="I56" s="19">
        <f t="shared" si="7"/>
        <v>1360663</v>
      </c>
      <c r="J56" s="18">
        <f t="shared" si="8"/>
        <v>5.4109223513317906</v>
      </c>
      <c r="M56" s="17">
        <f>B56/B54</f>
        <v>0.16598109762593313</v>
      </c>
      <c r="N56" s="17">
        <f>C56/C54</f>
        <v>4.7947136997294956E-2</v>
      </c>
      <c r="O56" s="17">
        <f>D56/D54</f>
        <v>0.15375535036771962</v>
      </c>
    </row>
    <row r="57" spans="1:15">
      <c r="A57" s="6" t="s">
        <v>60</v>
      </c>
      <c r="B57" s="46">
        <v>-138249</v>
      </c>
      <c r="C57" s="49">
        <v>-75446</v>
      </c>
      <c r="D57" s="46">
        <v>-122705</v>
      </c>
      <c r="E57" s="55"/>
      <c r="G57" s="48">
        <f t="shared" si="5"/>
        <v>62803</v>
      </c>
      <c r="H57" s="54">
        <f t="shared" si="6"/>
        <v>-0.45427453363134634</v>
      </c>
      <c r="I57" s="53">
        <f t="shared" si="7"/>
        <v>-47259</v>
      </c>
      <c r="J57" s="45">
        <f t="shared" si="8"/>
        <v>0.62639503751027226</v>
      </c>
      <c r="M57" s="44">
        <f>B57/B54</f>
        <v>-1.3649410889139423E-2</v>
      </c>
      <c r="N57" s="44">
        <f>C57/C54</f>
        <v>-1.438532325601837E-2</v>
      </c>
      <c r="O57" s="44">
        <f>D57/D54</f>
        <v>-1.1702878781332656E-2</v>
      </c>
    </row>
    <row r="58" spans="1:15" ht="15.75" thickBot="1">
      <c r="A58" s="6" t="s">
        <v>59</v>
      </c>
      <c r="B58" s="34">
        <v>-245478</v>
      </c>
      <c r="C58" s="37">
        <v>-247122</v>
      </c>
      <c r="D58" s="34">
        <v>-249388</v>
      </c>
      <c r="G58" s="36">
        <f t="shared" si="5"/>
        <v>-1644</v>
      </c>
      <c r="H58" s="29">
        <f t="shared" si="6"/>
        <v>6.6971378290518902E-3</v>
      </c>
      <c r="I58" s="52">
        <f t="shared" si="7"/>
        <v>-2266</v>
      </c>
      <c r="J58" s="33">
        <f t="shared" si="8"/>
        <v>9.1695599744255878E-3</v>
      </c>
      <c r="M58" s="32">
        <f>B58/B54</f>
        <v>-2.4236197630682084E-2</v>
      </c>
      <c r="N58" s="32">
        <f>C58/C54</f>
        <v>-4.711886453455149E-2</v>
      </c>
      <c r="O58" s="32">
        <f>D58/D54</f>
        <v>-2.3785155727305232E-2</v>
      </c>
    </row>
    <row r="59" spans="1:15" ht="15.75" thickBot="1">
      <c r="A59" s="6"/>
      <c r="B59" s="28">
        <f>SUM(B57:B58)</f>
        <v>-383727</v>
      </c>
      <c r="C59" s="30">
        <f>SUM(C57:C58)</f>
        <v>-322568</v>
      </c>
      <c r="D59" s="31">
        <v>-372093</v>
      </c>
      <c r="G59" s="51">
        <f t="shared" si="5"/>
        <v>61159</v>
      </c>
      <c r="H59" s="29">
        <f t="shared" si="6"/>
        <v>-0.15938153947989064</v>
      </c>
      <c r="I59" s="28">
        <f t="shared" si="7"/>
        <v>-49525</v>
      </c>
      <c r="J59" s="27">
        <f t="shared" si="8"/>
        <v>0.15353351851392574</v>
      </c>
      <c r="M59" s="26">
        <f>B59/B54</f>
        <v>-3.7885608519821506E-2</v>
      </c>
      <c r="N59" s="26">
        <f>C59/C54</f>
        <v>-6.1504187790569861E-2</v>
      </c>
      <c r="O59" s="26">
        <f>D59/D54</f>
        <v>-3.548803450863789E-2</v>
      </c>
    </row>
    <row r="60" spans="1:15">
      <c r="A60" s="16" t="s">
        <v>58</v>
      </c>
      <c r="B60" s="19">
        <f>B56+B59</f>
        <v>1297424</v>
      </c>
      <c r="C60" s="22">
        <f>C56+C59</f>
        <v>-71102</v>
      </c>
      <c r="D60" s="22">
        <v>1240036</v>
      </c>
      <c r="G60" s="19">
        <f t="shared" si="5"/>
        <v>-1368526</v>
      </c>
      <c r="H60" s="50">
        <f t="shared" si="6"/>
        <v>-1.0548024392950954</v>
      </c>
      <c r="I60" s="19">
        <f t="shared" si="7"/>
        <v>1311138</v>
      </c>
      <c r="J60" s="18">
        <f t="shared" si="8"/>
        <v>-18.440240780850047</v>
      </c>
      <c r="M60" s="17">
        <f>B60/B54</f>
        <v>0.12809548910611163</v>
      </c>
      <c r="N60" s="17">
        <f>C60/C54</f>
        <v>-1.35570507932749E-2</v>
      </c>
      <c r="O60" s="17">
        <f>D60/D54</f>
        <v>0.11826731585908172</v>
      </c>
    </row>
    <row r="61" spans="1:15" ht="15.75" thickBot="1">
      <c r="A61" s="6"/>
      <c r="B61" s="19"/>
      <c r="C61" s="22"/>
      <c r="D61" s="22"/>
      <c r="G61" s="21"/>
      <c r="H61" s="50"/>
      <c r="I61" s="19">
        <f t="shared" si="7"/>
        <v>0</v>
      </c>
      <c r="J61" s="18"/>
      <c r="M61" s="17"/>
      <c r="N61" s="17"/>
      <c r="O61" s="17"/>
    </row>
    <row r="62" spans="1:15">
      <c r="A62" s="6" t="s">
        <v>57</v>
      </c>
      <c r="B62" s="46">
        <v>-112505</v>
      </c>
      <c r="C62" s="49">
        <v>-7544</v>
      </c>
      <c r="D62" s="46">
        <v>-100583</v>
      </c>
      <c r="G62" s="48">
        <f>C62-B62</f>
        <v>104961</v>
      </c>
      <c r="H62" s="47">
        <f>G62/B62</f>
        <v>-0.93294520243544732</v>
      </c>
      <c r="I62" s="46">
        <f t="shared" si="7"/>
        <v>-93039</v>
      </c>
      <c r="J62" s="45">
        <f>I62/C62</f>
        <v>12.332847295864264</v>
      </c>
      <c r="M62" s="44">
        <f>B62/B54</f>
        <v>-1.1107689546272529E-2</v>
      </c>
      <c r="N62" s="44">
        <f>C62/C54</f>
        <v>-1.4384179233279774E-3</v>
      </c>
      <c r="O62" s="44">
        <f>D62/D54</f>
        <v>-9.5930129698283077E-3</v>
      </c>
    </row>
    <row r="63" spans="1:15">
      <c r="A63" s="6" t="s">
        <v>56</v>
      </c>
      <c r="B63" s="40">
        <v>72461</v>
      </c>
      <c r="C63" s="43">
        <v>56886</v>
      </c>
      <c r="D63" s="40">
        <v>67937</v>
      </c>
      <c r="G63" s="42">
        <f>C63-B63</f>
        <v>-15575</v>
      </c>
      <c r="H63" s="41">
        <f>G63/B63</f>
        <v>-0.21494321083065374</v>
      </c>
      <c r="I63" s="40">
        <f t="shared" si="7"/>
        <v>11051</v>
      </c>
      <c r="J63" s="39">
        <f>I63/C63</f>
        <v>0.19426572443131879</v>
      </c>
      <c r="M63" s="38">
        <f>B63/B54</f>
        <v>7.1541201921021614E-3</v>
      </c>
      <c r="N63" s="38">
        <f>C63/C54</f>
        <v>1.0846479584628223E-2</v>
      </c>
      <c r="O63" s="38">
        <f>D63/D54</f>
        <v>6.4794301435752146E-3</v>
      </c>
    </row>
    <row r="64" spans="1:15" ht="15.75" thickBot="1">
      <c r="A64" s="6" t="s">
        <v>55</v>
      </c>
      <c r="B64" s="34">
        <v>-628</v>
      </c>
      <c r="C64" s="37">
        <v>-3209</v>
      </c>
      <c r="D64" s="34">
        <v>-4125</v>
      </c>
      <c r="G64" s="36">
        <f>C64-B64</f>
        <v>-2581</v>
      </c>
      <c r="H64" s="35">
        <f>G64/B64</f>
        <v>4.1098726114649677</v>
      </c>
      <c r="I64" s="34">
        <f t="shared" si="7"/>
        <v>-916</v>
      </c>
      <c r="J64" s="33">
        <f>I64/C64</f>
        <v>0.28544717980679341</v>
      </c>
      <c r="M64" s="32">
        <f>B64/B54</f>
        <v>-6.2002835741159485E-5</v>
      </c>
      <c r="N64" s="32">
        <f>C64/C54</f>
        <v>-6.1186149469240184E-4</v>
      </c>
      <c r="O64" s="32">
        <f>D64/D54</f>
        <v>-3.9341815714923767E-4</v>
      </c>
    </row>
    <row r="65" spans="1:15" ht="15.75" thickBot="1">
      <c r="A65" s="6"/>
      <c r="B65" s="28">
        <f>SUM(B62:B64)</f>
        <v>-40672</v>
      </c>
      <c r="C65" s="31">
        <f>SUM(C62+C63+C64)</f>
        <v>46133</v>
      </c>
      <c r="D65" s="30">
        <f>SUM(D62:D64)</f>
        <v>-36771</v>
      </c>
      <c r="G65" s="28">
        <f>C65-B65</f>
        <v>86805</v>
      </c>
      <c r="H65" s="29">
        <f>G65/B65</f>
        <v>-2.1342692761605035</v>
      </c>
      <c r="I65" s="28">
        <f t="shared" si="7"/>
        <v>-82904</v>
      </c>
      <c r="J65" s="27">
        <f>I65/C65</f>
        <v>-1.7970650076951422</v>
      </c>
      <c r="M65" s="26">
        <f>B65/B54</f>
        <v>-4.0155721899115268E-3</v>
      </c>
      <c r="N65" s="26">
        <f>C65/C54</f>
        <v>8.7962001666078444E-3</v>
      </c>
      <c r="O65" s="26">
        <f>D65/D54</f>
        <v>-3.5070009834023319E-3</v>
      </c>
    </row>
    <row r="66" spans="1:15">
      <c r="A66" s="16" t="s">
        <v>54</v>
      </c>
      <c r="B66" s="19">
        <f>B60+B65</f>
        <v>1256752</v>
      </c>
      <c r="C66" s="22">
        <v>-24969</v>
      </c>
      <c r="D66" s="22">
        <f>D60+D65</f>
        <v>1203265</v>
      </c>
      <c r="G66" s="21">
        <f>C66-B66</f>
        <v>-1281721</v>
      </c>
      <c r="H66" s="25">
        <f>G66/B66</f>
        <v>-1.0198678816504767</v>
      </c>
      <c r="I66" s="19">
        <f t="shared" si="7"/>
        <v>1228234</v>
      </c>
      <c r="J66" s="18">
        <f>I66/C66</f>
        <v>-49.190356041491448</v>
      </c>
      <c r="M66" s="17">
        <f>B66/B54</f>
        <v>0.1240799169162001</v>
      </c>
      <c r="N66" s="17">
        <f>C66/C54</f>
        <v>-4.7608506266670556E-3</v>
      </c>
      <c r="O66" s="17">
        <f>D66/D54</f>
        <v>0.11476031487567939</v>
      </c>
    </row>
    <row r="67" spans="1:15">
      <c r="A67" s="6"/>
      <c r="B67" s="19"/>
      <c r="C67" s="23"/>
      <c r="D67" s="22"/>
      <c r="G67" s="21"/>
      <c r="H67" s="24"/>
      <c r="I67" s="19">
        <f t="shared" si="7"/>
        <v>0</v>
      </c>
      <c r="J67" s="18"/>
      <c r="M67" s="17"/>
      <c r="N67" s="17"/>
      <c r="O67" s="17"/>
    </row>
    <row r="68" spans="1:15">
      <c r="A68" s="6" t="s">
        <v>53</v>
      </c>
      <c r="B68" s="19">
        <v>-202054</v>
      </c>
      <c r="C68" s="23">
        <v>-83469</v>
      </c>
      <c r="D68" s="23">
        <v>-373601</v>
      </c>
      <c r="G68" s="21">
        <f>C68-B68</f>
        <v>118585</v>
      </c>
      <c r="H68" s="24">
        <f>G68/B68</f>
        <v>-0.58689756203787102</v>
      </c>
      <c r="I68" s="19">
        <f t="shared" si="7"/>
        <v>-290132</v>
      </c>
      <c r="J68" s="18">
        <f>I68/C68</f>
        <v>3.4759251937845188</v>
      </c>
      <c r="M68" s="17">
        <f>B68/B54</f>
        <v>-1.9948918746567259E-2</v>
      </c>
      <c r="N68" s="17">
        <f>C68/C54</f>
        <v>-1.5915072327977592E-2</v>
      </c>
      <c r="O68" s="17">
        <f>D68/D54</f>
        <v>-3.5631858649481783E-2</v>
      </c>
    </row>
    <row r="69" spans="1:15">
      <c r="A69" s="6"/>
      <c r="B69" s="21"/>
      <c r="C69" s="23"/>
      <c r="D69" s="22"/>
      <c r="G69" s="21"/>
      <c r="H69" s="20"/>
      <c r="I69" s="19">
        <f t="shared" si="7"/>
        <v>0</v>
      </c>
      <c r="J69" s="18"/>
      <c r="M69" s="17"/>
      <c r="N69" s="17"/>
      <c r="O69" s="17"/>
    </row>
    <row r="70" spans="1:15" ht="15.75" thickBot="1">
      <c r="A70" s="16" t="s">
        <v>52</v>
      </c>
      <c r="B70" s="15">
        <f>B66+B68</f>
        <v>1054698</v>
      </c>
      <c r="C70" s="15">
        <f>SUM(C66+C68)</f>
        <v>-108438</v>
      </c>
      <c r="D70" s="15">
        <f>D66+D68</f>
        <v>829664</v>
      </c>
      <c r="G70" s="15">
        <f>C70-B70</f>
        <v>-1163136</v>
      </c>
      <c r="H70" s="13">
        <f>G70/B70</f>
        <v>-1.1028142653157587</v>
      </c>
      <c r="I70" s="14">
        <f t="shared" si="7"/>
        <v>938102</v>
      </c>
      <c r="J70" s="13">
        <f>I70/C70</f>
        <v>-8.6510448366808692</v>
      </c>
      <c r="M70" s="12">
        <f>B70/B54</f>
        <v>0.10413099816963285</v>
      </c>
      <c r="N70" s="12">
        <f>C70/C54</f>
        <v>-2.0675922954644647E-2</v>
      </c>
      <c r="O70" s="12">
        <f>D70/D54</f>
        <v>7.9128456226197602E-2</v>
      </c>
    </row>
    <row r="71" spans="1:15" ht="15.75" thickTop="1">
      <c r="C71" s="8"/>
    </row>
    <row r="72" spans="1:15" ht="15.75" thickBot="1">
      <c r="C72" s="8"/>
    </row>
    <row r="73" spans="1:15" ht="21.75" thickBot="1">
      <c r="A73" s="979" t="s">
        <v>51</v>
      </c>
      <c r="B73" s="980"/>
      <c r="C73" s="980"/>
      <c r="D73" s="980"/>
      <c r="E73" s="981"/>
      <c r="F73" s="11" t="s">
        <v>50</v>
      </c>
      <c r="G73" s="11">
        <v>2019</v>
      </c>
      <c r="H73" s="11">
        <v>2020</v>
      </c>
      <c r="I73" s="10">
        <v>2021</v>
      </c>
      <c r="J73" s="1"/>
    </row>
    <row r="74" spans="1:15" ht="21">
      <c r="A74" s="9" t="s">
        <v>51</v>
      </c>
      <c r="B74" s="9" t="s">
        <v>50</v>
      </c>
      <c r="C74" s="9">
        <v>2019</v>
      </c>
      <c r="D74" s="9">
        <v>2020</v>
      </c>
      <c r="E74" s="9">
        <v>2021</v>
      </c>
      <c r="G74" s="1"/>
      <c r="H74" s="1"/>
      <c r="I74" s="1"/>
    </row>
    <row r="75" spans="1:15" ht="15.75" thickBot="1">
      <c r="C75" s="8"/>
      <c r="E75" s="210"/>
    </row>
    <row r="76" spans="1:15" ht="21.75" thickBot="1">
      <c r="A76" s="5" t="s">
        <v>49</v>
      </c>
      <c r="B76" s="155">
        <v>2019</v>
      </c>
      <c r="C76" s="58">
        <v>2020</v>
      </c>
      <c r="D76" s="59">
        <v>2021</v>
      </c>
      <c r="E76" s="86"/>
      <c r="F76" s="156"/>
      <c r="G76" s="203"/>
      <c r="H76" s="156"/>
      <c r="I76" s="156"/>
      <c r="J76" s="206"/>
      <c r="K76" s="209"/>
    </row>
    <row r="77" spans="1:15" ht="15.75" thickBot="1">
      <c r="A77" s="4" t="s">
        <v>48</v>
      </c>
      <c r="B77" s="151">
        <f>G77/G78</f>
        <v>6.1846702618114318</v>
      </c>
      <c r="C77" s="151">
        <f>H77/H78</f>
        <v>3.9115135919048294</v>
      </c>
      <c r="D77" s="150">
        <f>I77/I78</f>
        <v>3.816996980264443</v>
      </c>
      <c r="E77" s="86"/>
      <c r="F77" s="105" t="s">
        <v>47</v>
      </c>
      <c r="G77" s="30">
        <f>B23</f>
        <v>4031199</v>
      </c>
      <c r="H77" s="157">
        <f>C23</f>
        <v>3945931</v>
      </c>
      <c r="I77" s="157">
        <f>D23</f>
        <v>4767872</v>
      </c>
      <c r="J77" s="160"/>
      <c r="K77" s="57"/>
    </row>
    <row r="78" spans="1:15">
      <c r="A78" s="4"/>
      <c r="B78" s="57"/>
      <c r="C78" s="57"/>
      <c r="D78" s="160"/>
      <c r="E78" s="86"/>
      <c r="F78" s="57" t="s">
        <v>46</v>
      </c>
      <c r="G78" s="23">
        <f>B46</f>
        <v>651805</v>
      </c>
      <c r="H78" s="158">
        <f>C46</f>
        <v>1008799</v>
      </c>
      <c r="I78" s="57">
        <f>D46</f>
        <v>1249116</v>
      </c>
      <c r="J78" s="160"/>
      <c r="K78" s="57"/>
    </row>
    <row r="79" spans="1:15">
      <c r="A79" s="4"/>
      <c r="B79" s="57"/>
      <c r="C79" s="57"/>
      <c r="D79" s="160"/>
      <c r="E79" s="86"/>
      <c r="F79" s="57"/>
      <c r="G79" s="23"/>
      <c r="H79" s="57"/>
      <c r="I79" s="57"/>
      <c r="J79" s="160"/>
      <c r="K79" s="57"/>
    </row>
    <row r="80" spans="1:15" ht="15.75" thickBot="1">
      <c r="A80" s="7" t="s">
        <v>45</v>
      </c>
      <c r="B80" s="151">
        <f>G80/G81</f>
        <v>3.7280091438390315</v>
      </c>
      <c r="C80" s="151">
        <f>H80/H81</f>
        <v>1.9912053838277</v>
      </c>
      <c r="D80" s="150">
        <f>I80/I81</f>
        <v>2.4350180447612551</v>
      </c>
      <c r="E80" s="86"/>
      <c r="F80" s="105" t="s">
        <v>44</v>
      </c>
      <c r="G80" s="30">
        <f>B23-B15</f>
        <v>2429935</v>
      </c>
      <c r="H80" s="157">
        <f>C23-C15</f>
        <v>2008726</v>
      </c>
      <c r="I80" s="157">
        <f>D23-D15</f>
        <v>3041620</v>
      </c>
      <c r="J80" s="160"/>
      <c r="K80" s="57"/>
    </row>
    <row r="81" spans="1:11">
      <c r="A81" s="4"/>
      <c r="B81" s="151"/>
      <c r="C81" s="151"/>
      <c r="D81" s="150"/>
      <c r="E81" s="86"/>
      <c r="F81" s="57" t="s">
        <v>43</v>
      </c>
      <c r="G81" s="23">
        <f>B46</f>
        <v>651805</v>
      </c>
      <c r="H81" s="158">
        <f>C46</f>
        <v>1008799</v>
      </c>
      <c r="I81" s="57">
        <f>D46</f>
        <v>1249116</v>
      </c>
      <c r="J81" s="160"/>
      <c r="K81" s="57"/>
    </row>
    <row r="82" spans="1:11">
      <c r="A82" s="4"/>
      <c r="B82" s="151"/>
      <c r="C82" s="151"/>
      <c r="D82" s="150"/>
      <c r="E82" s="86"/>
      <c r="F82" s="57"/>
      <c r="G82" s="57"/>
      <c r="H82" s="57"/>
      <c r="I82" s="57"/>
      <c r="J82" s="160"/>
      <c r="K82" s="57"/>
    </row>
    <row r="83" spans="1:11" ht="15.75" thickBot="1">
      <c r="A83" s="3"/>
      <c r="B83" s="148"/>
      <c r="C83" s="148"/>
      <c r="D83" s="147"/>
      <c r="E83" s="86"/>
      <c r="F83" s="105"/>
      <c r="G83" s="30"/>
      <c r="H83" s="105"/>
      <c r="I83" s="105"/>
      <c r="J83" s="205"/>
      <c r="K83" s="207"/>
    </row>
    <row r="84" spans="1:11" ht="15.75" thickBot="1">
      <c r="A84" s="6"/>
      <c r="B84" s="151"/>
      <c r="C84" s="151"/>
      <c r="D84" s="151"/>
      <c r="E84" s="57"/>
      <c r="F84" s="57"/>
      <c r="G84" s="22"/>
      <c r="H84" s="57"/>
      <c r="I84" s="57"/>
      <c r="J84" s="57"/>
      <c r="K84" s="207"/>
    </row>
    <row r="85" spans="1:11" ht="21.75" thickBot="1">
      <c r="A85" s="5" t="s">
        <v>42</v>
      </c>
      <c r="B85" s="155">
        <v>2019</v>
      </c>
      <c r="C85" s="58">
        <v>2020</v>
      </c>
      <c r="D85" s="59">
        <v>2021</v>
      </c>
      <c r="E85" s="86"/>
      <c r="F85" s="156"/>
      <c r="G85" s="203"/>
      <c r="H85" s="156"/>
      <c r="I85" s="156"/>
      <c r="J85" s="206"/>
      <c r="K85" s="209"/>
    </row>
    <row r="86" spans="1:11" ht="15.75" thickBot="1">
      <c r="A86" s="4" t="s">
        <v>41</v>
      </c>
      <c r="B86" s="151">
        <f>G86/G87</f>
        <v>6.325358591712547</v>
      </c>
      <c r="C86" s="151">
        <f>H86/H87</f>
        <v>2.7073288578131898</v>
      </c>
      <c r="D86" s="150">
        <f>I86/I87</f>
        <v>6.0738681258587972</v>
      </c>
      <c r="E86" s="86"/>
      <c r="F86" s="149" t="s">
        <v>24</v>
      </c>
      <c r="G86" s="30">
        <f>B54</f>
        <v>10128569</v>
      </c>
      <c r="H86" s="157">
        <f>C54</f>
        <v>5244651</v>
      </c>
      <c r="I86" s="157">
        <f>D54</f>
        <v>10485027</v>
      </c>
      <c r="J86" s="160"/>
      <c r="K86" s="57"/>
    </row>
    <row r="87" spans="1:11">
      <c r="A87" s="4"/>
      <c r="B87" s="151"/>
      <c r="C87" s="151"/>
      <c r="D87" s="150"/>
      <c r="E87" s="86"/>
      <c r="F87" s="152" t="s">
        <v>40</v>
      </c>
      <c r="G87" s="23">
        <f>B15</f>
        <v>1601264</v>
      </c>
      <c r="H87" s="158">
        <f>C15</f>
        <v>1937205</v>
      </c>
      <c r="I87" s="158">
        <f>D15</f>
        <v>1726252</v>
      </c>
      <c r="J87" s="160"/>
      <c r="K87" s="57"/>
    </row>
    <row r="88" spans="1:11">
      <c r="A88" s="4"/>
      <c r="B88" s="151"/>
      <c r="C88" s="151"/>
      <c r="D88" s="150"/>
      <c r="E88" s="86"/>
      <c r="F88" s="57"/>
      <c r="G88" s="23"/>
      <c r="H88" s="57"/>
      <c r="I88" s="57"/>
      <c r="J88" s="160"/>
      <c r="K88" s="57"/>
    </row>
    <row r="89" spans="1:11" ht="15.75" thickBot="1">
      <c r="A89" s="4" t="s">
        <v>39</v>
      </c>
      <c r="B89" s="151">
        <f>G89/G90</f>
        <v>35.523805978909756</v>
      </c>
      <c r="C89" s="151">
        <f>H89/H90</f>
        <v>34.25688572986077</v>
      </c>
      <c r="D89" s="150">
        <f>I89/I90</f>
        <v>40.349575637716526</v>
      </c>
      <c r="E89" s="86"/>
      <c r="F89" s="149" t="s">
        <v>38</v>
      </c>
      <c r="G89" s="30">
        <f>B16</f>
        <v>985768</v>
      </c>
      <c r="H89" s="157">
        <f>C16</f>
        <v>492234</v>
      </c>
      <c r="I89" s="157">
        <f>D16</f>
        <v>1159086</v>
      </c>
      <c r="J89" s="160"/>
      <c r="K89" s="57"/>
    </row>
    <row r="90" spans="1:11">
      <c r="A90" s="4"/>
      <c r="B90" s="151"/>
      <c r="C90" s="151"/>
      <c r="D90" s="150"/>
      <c r="E90" s="86"/>
      <c r="F90" s="57" t="s">
        <v>37</v>
      </c>
      <c r="G90" s="23">
        <f>B54/365</f>
        <v>27749.504109589041</v>
      </c>
      <c r="H90" s="204">
        <f>C54/365</f>
        <v>14368.906849315068</v>
      </c>
      <c r="I90" s="204">
        <f>D54/365</f>
        <v>28726.101369863012</v>
      </c>
      <c r="J90" s="160"/>
      <c r="K90" s="57"/>
    </row>
    <row r="91" spans="1:11">
      <c r="A91" s="4"/>
      <c r="B91" s="151"/>
      <c r="C91" s="151"/>
      <c r="D91" s="150"/>
      <c r="E91" s="86"/>
      <c r="F91" s="57"/>
      <c r="G91" s="23"/>
      <c r="H91" s="57"/>
      <c r="I91" s="57"/>
      <c r="J91" s="160"/>
      <c r="K91" s="57"/>
    </row>
    <row r="92" spans="1:11" ht="15.75" thickBot="1">
      <c r="A92" s="4" t="s">
        <v>36</v>
      </c>
      <c r="B92" s="151">
        <f>G92/G93</f>
        <v>4.8474229172399763</v>
      </c>
      <c r="C92" s="151">
        <f>H92/H93</f>
        <v>2.428677340900629</v>
      </c>
      <c r="D92" s="150">
        <f>I92/I93</f>
        <v>4.5946938324774997</v>
      </c>
      <c r="E92" s="86"/>
      <c r="F92" s="149" t="s">
        <v>24</v>
      </c>
      <c r="G92" s="30">
        <f>B54</f>
        <v>10128569</v>
      </c>
      <c r="H92" s="30">
        <f>C54</f>
        <v>5244651</v>
      </c>
      <c r="I92" s="30">
        <f>D54</f>
        <v>10485027</v>
      </c>
      <c r="J92" s="160"/>
      <c r="K92" s="57"/>
    </row>
    <row r="93" spans="1:11">
      <c r="A93" s="4"/>
      <c r="B93" s="151"/>
      <c r="C93" s="151"/>
      <c r="D93" s="150"/>
      <c r="E93" s="86"/>
      <c r="F93" s="152" t="s">
        <v>35</v>
      </c>
      <c r="G93" s="23">
        <f>B8</f>
        <v>2089475</v>
      </c>
      <c r="H93" s="23">
        <f>C8</f>
        <v>2159468</v>
      </c>
      <c r="I93" s="23">
        <f>D8</f>
        <v>2281986</v>
      </c>
      <c r="J93" s="160"/>
      <c r="K93" s="57"/>
    </row>
    <row r="94" spans="1:11">
      <c r="A94" s="4"/>
      <c r="B94" s="151"/>
      <c r="C94" s="151"/>
      <c r="D94" s="150"/>
      <c r="E94" s="86"/>
      <c r="F94" s="57"/>
      <c r="G94" s="23"/>
      <c r="H94" s="57"/>
      <c r="I94" s="57"/>
      <c r="J94" s="160"/>
      <c r="K94" s="57"/>
    </row>
    <row r="95" spans="1:11" ht="15.75" thickBot="1">
      <c r="A95" s="4" t="s">
        <v>34</v>
      </c>
      <c r="B95" s="151">
        <f>G95/G96</f>
        <v>1.6493991056160284</v>
      </c>
      <c r="C95" s="151">
        <f>H95/H96</f>
        <v>0.84676176431364791</v>
      </c>
      <c r="D95" s="150">
        <f>I95/I96</f>
        <v>1.4729413572771966</v>
      </c>
      <c r="E95" s="86"/>
      <c r="F95" s="149" t="s">
        <v>24</v>
      </c>
      <c r="G95" s="30">
        <f>B54</f>
        <v>10128569</v>
      </c>
      <c r="H95" s="30">
        <f>C54</f>
        <v>5244651</v>
      </c>
      <c r="I95" s="30">
        <f>D54</f>
        <v>10485027</v>
      </c>
      <c r="J95" s="160"/>
      <c r="K95" s="57"/>
    </row>
    <row r="96" spans="1:11" ht="15.75" thickBot="1">
      <c r="A96" s="3"/>
      <c r="B96" s="148"/>
      <c r="C96" s="148"/>
      <c r="D96" s="147"/>
      <c r="E96" s="86"/>
      <c r="F96" s="149" t="s">
        <v>16</v>
      </c>
      <c r="G96" s="30">
        <f>B24</f>
        <v>6140763</v>
      </c>
      <c r="H96" s="30">
        <f>C24</f>
        <v>6193774</v>
      </c>
      <c r="I96" s="30">
        <f>D24</f>
        <v>7118428</v>
      </c>
      <c r="J96" s="205"/>
      <c r="K96" s="207"/>
    </row>
    <row r="97" spans="1:11" ht="15.75" thickBot="1">
      <c r="A97" s="6"/>
      <c r="B97" s="151"/>
      <c r="C97" s="151"/>
      <c r="D97" s="151"/>
      <c r="E97" s="57"/>
      <c r="F97" s="57"/>
      <c r="G97" s="22"/>
      <c r="H97" s="57"/>
      <c r="I97" s="57"/>
      <c r="J97" s="207"/>
      <c r="K97" s="207"/>
    </row>
    <row r="98" spans="1:11" ht="21.75" thickBot="1">
      <c r="A98" s="5" t="s">
        <v>33</v>
      </c>
      <c r="B98" s="155">
        <v>2019</v>
      </c>
      <c r="C98" s="58">
        <v>2020</v>
      </c>
      <c r="D98" s="59">
        <v>2021</v>
      </c>
      <c r="E98" s="86"/>
      <c r="F98" s="156"/>
      <c r="G98" s="203"/>
      <c r="H98" s="156"/>
      <c r="I98" s="156"/>
      <c r="J98" s="206"/>
      <c r="K98" s="209"/>
    </row>
    <row r="99" spans="1:11" ht="15.75" thickBot="1">
      <c r="A99" s="4" t="s">
        <v>32</v>
      </c>
      <c r="B99" s="151">
        <f>G99/G100</f>
        <v>1.1801875692982165E-2</v>
      </c>
      <c r="C99" s="151">
        <f>H99/H100</f>
        <v>1.4863329031263845E-2</v>
      </c>
      <c r="D99" s="150">
        <f>I99/I100</f>
        <v>1.7991786938908447E-2</v>
      </c>
      <c r="E99" s="86"/>
      <c r="F99" s="149" t="s">
        <v>31</v>
      </c>
      <c r="G99" s="30">
        <f>B38+B41</f>
        <v>64780</v>
      </c>
      <c r="H99" s="30">
        <f>C38+C41</f>
        <v>77160</v>
      </c>
      <c r="I99" s="30">
        <f>D38+D41</f>
        <v>105733</v>
      </c>
      <c r="J99" s="160"/>
      <c r="K99" s="57"/>
    </row>
    <row r="100" spans="1:11">
      <c r="A100" s="4"/>
      <c r="B100" s="151"/>
      <c r="C100" s="151"/>
      <c r="D100" s="150"/>
      <c r="E100" s="86"/>
      <c r="F100" s="152" t="s">
        <v>30</v>
      </c>
      <c r="G100" s="23">
        <f>B38+B41+B34</f>
        <v>5488958</v>
      </c>
      <c r="H100" s="23">
        <f>C38+C41+C34</f>
        <v>5191300</v>
      </c>
      <c r="I100" s="23">
        <f>D38+D41+D34</f>
        <v>5876737</v>
      </c>
      <c r="J100" s="160"/>
      <c r="K100" s="57"/>
    </row>
    <row r="101" spans="1:11">
      <c r="A101" s="4"/>
      <c r="B101" s="151"/>
      <c r="C101" s="151"/>
      <c r="D101" s="150"/>
      <c r="E101" s="86"/>
      <c r="F101" s="152"/>
      <c r="G101" s="23"/>
      <c r="H101" s="57"/>
      <c r="I101" s="57"/>
      <c r="J101" s="160"/>
      <c r="K101" s="57"/>
    </row>
    <row r="102" spans="1:11" ht="15.75" thickBot="1">
      <c r="A102" s="4" t="s">
        <v>29</v>
      </c>
      <c r="B102" s="151">
        <f>G102/G103</f>
        <v>2002.1974522292994</v>
      </c>
      <c r="C102" s="151">
        <f>H102/H103</f>
        <v>-6.7809286382050482</v>
      </c>
      <c r="D102" s="150">
        <f>I102/I103</f>
        <v>292.70060606060605</v>
      </c>
      <c r="E102" s="86"/>
      <c r="F102" s="149" t="s">
        <v>17</v>
      </c>
      <c r="G102" s="157">
        <f>B60+B63+B62</f>
        <v>1257380</v>
      </c>
      <c r="H102" s="157">
        <f>C60+C63+C62</f>
        <v>-21760</v>
      </c>
      <c r="I102" s="157">
        <f>D60+D63+D62</f>
        <v>1207390</v>
      </c>
      <c r="J102" s="160"/>
      <c r="K102" s="57"/>
    </row>
    <row r="103" spans="1:11" ht="15.75" thickBot="1">
      <c r="A103" s="3"/>
      <c r="B103" s="148"/>
      <c r="C103" s="148"/>
      <c r="D103" s="147"/>
      <c r="E103" s="86"/>
      <c r="F103" s="149" t="s">
        <v>28</v>
      </c>
      <c r="G103" s="157">
        <f>-B64</f>
        <v>628</v>
      </c>
      <c r="H103" s="157">
        <f>-C64</f>
        <v>3209</v>
      </c>
      <c r="I103" s="157">
        <f>-D64</f>
        <v>4125</v>
      </c>
      <c r="J103" s="205"/>
      <c r="K103" s="207"/>
    </row>
    <row r="104" spans="1:11" ht="15.75" thickBot="1">
      <c r="A104" s="6"/>
      <c r="B104" s="151"/>
      <c r="C104" s="151"/>
      <c r="D104" s="151"/>
      <c r="E104" s="57"/>
      <c r="F104" s="57"/>
      <c r="G104" s="57"/>
      <c r="H104" s="57"/>
      <c r="I104" s="57"/>
      <c r="J104" s="156"/>
      <c r="K104" s="207"/>
    </row>
    <row r="105" spans="1:11" ht="21.75" thickBot="1">
      <c r="A105" s="5" t="s">
        <v>27</v>
      </c>
      <c r="B105" s="155">
        <v>2019</v>
      </c>
      <c r="C105" s="58">
        <v>2020</v>
      </c>
      <c r="D105" s="59">
        <v>2021</v>
      </c>
      <c r="E105" s="86"/>
      <c r="F105" s="156"/>
      <c r="G105" s="156"/>
      <c r="H105" s="156"/>
      <c r="I105" s="156"/>
      <c r="J105" s="206"/>
      <c r="K105" s="209"/>
    </row>
    <row r="106" spans="1:11" ht="15.75" thickBot="1">
      <c r="A106" s="4" t="s">
        <v>26</v>
      </c>
      <c r="B106" s="73">
        <f>G106/G107</f>
        <v>0.12414191975194126</v>
      </c>
      <c r="C106" s="73">
        <f>H106/H107</f>
        <v>-4.1489891319746539E-3</v>
      </c>
      <c r="D106" s="159">
        <f>I106/I107</f>
        <v>0.11515373303282862</v>
      </c>
      <c r="E106" s="86"/>
      <c r="F106" s="149" t="s">
        <v>17</v>
      </c>
      <c r="G106" s="157">
        <f>B60+B63+B62</f>
        <v>1257380</v>
      </c>
      <c r="H106" s="157">
        <f>C60+C63+C62</f>
        <v>-21760</v>
      </c>
      <c r="I106" s="157">
        <f>D60+D63+D62</f>
        <v>1207390</v>
      </c>
      <c r="J106" s="160"/>
      <c r="K106" s="57"/>
    </row>
    <row r="107" spans="1:11">
      <c r="A107" s="4"/>
      <c r="B107" s="151"/>
      <c r="C107" s="151"/>
      <c r="D107" s="150"/>
      <c r="E107" s="86"/>
      <c r="F107" s="152" t="s">
        <v>24</v>
      </c>
      <c r="G107" s="158">
        <f>B54</f>
        <v>10128569</v>
      </c>
      <c r="H107" s="158">
        <f>C54</f>
        <v>5244651</v>
      </c>
      <c r="I107" s="158">
        <f>D54</f>
        <v>10485027</v>
      </c>
      <c r="J107" s="160"/>
      <c r="K107" s="57"/>
    </row>
    <row r="108" spans="1:11">
      <c r="A108" s="4"/>
      <c r="B108" s="151"/>
      <c r="C108" s="151"/>
      <c r="D108" s="150"/>
      <c r="E108" s="86"/>
      <c r="F108" s="57"/>
      <c r="G108" s="57"/>
      <c r="H108" s="57"/>
      <c r="I108" s="57"/>
      <c r="J108" s="160"/>
      <c r="K108" s="57"/>
    </row>
    <row r="109" spans="1:11" ht="15.75" thickBot="1">
      <c r="A109" s="4" t="s">
        <v>25</v>
      </c>
      <c r="B109" s="73">
        <f>G109/G110</f>
        <v>0.10413099816963285</v>
      </c>
      <c r="C109" s="73">
        <f>H109/H110</f>
        <v>-2.0675922954644647E-2</v>
      </c>
      <c r="D109" s="159">
        <f>I109/I110</f>
        <v>7.9128456226197602E-2</v>
      </c>
      <c r="E109" s="86"/>
      <c r="F109" s="149" t="s">
        <v>14</v>
      </c>
      <c r="G109" s="157">
        <f>B70</f>
        <v>1054698</v>
      </c>
      <c r="H109" s="157">
        <f>C70</f>
        <v>-108438</v>
      </c>
      <c r="I109" s="157">
        <f>D70</f>
        <v>829664</v>
      </c>
      <c r="J109" s="160"/>
      <c r="K109" s="57"/>
    </row>
    <row r="110" spans="1:11">
      <c r="A110" s="4"/>
      <c r="B110" s="151"/>
      <c r="C110" s="151"/>
      <c r="D110" s="150"/>
      <c r="E110" s="86"/>
      <c r="F110" s="152" t="s">
        <v>24</v>
      </c>
      <c r="G110" s="158">
        <f>B54</f>
        <v>10128569</v>
      </c>
      <c r="H110" s="158">
        <f>C54</f>
        <v>5244651</v>
      </c>
      <c r="I110" s="158">
        <f>D54</f>
        <v>10485027</v>
      </c>
      <c r="J110" s="160"/>
      <c r="K110" s="57"/>
    </row>
    <row r="111" spans="1:11">
      <c r="A111" s="4"/>
      <c r="B111" s="151"/>
      <c r="C111" s="151"/>
      <c r="D111" s="150"/>
      <c r="E111" s="86"/>
      <c r="F111" s="57"/>
      <c r="G111" s="57"/>
      <c r="H111" s="57"/>
      <c r="I111" s="57"/>
      <c r="J111" s="160"/>
      <c r="K111" s="57"/>
    </row>
    <row r="112" spans="1:11" ht="15.75" thickBot="1">
      <c r="A112" s="4" t="s">
        <v>23</v>
      </c>
      <c r="B112" s="73">
        <f>G112/G113</f>
        <v>0.17175357524789672</v>
      </c>
      <c r="C112" s="73">
        <f>H112/H113</f>
        <v>-1.7507580999887952E-2</v>
      </c>
      <c r="D112" s="159">
        <f>I112/I113</f>
        <v>0.11655157571306474</v>
      </c>
      <c r="E112" s="86"/>
      <c r="F112" s="149" t="s">
        <v>14</v>
      </c>
      <c r="G112" s="157">
        <f>B70</f>
        <v>1054698</v>
      </c>
      <c r="H112" s="157">
        <f>C70</f>
        <v>-108438</v>
      </c>
      <c r="I112" s="157">
        <f>D70</f>
        <v>829664</v>
      </c>
      <c r="J112" s="160"/>
      <c r="K112" s="57"/>
    </row>
    <row r="113" spans="1:11">
      <c r="A113" s="4"/>
      <c r="B113" s="151"/>
      <c r="C113" s="151"/>
      <c r="D113" s="150"/>
      <c r="E113" s="86"/>
      <c r="F113" s="152" t="s">
        <v>16</v>
      </c>
      <c r="G113" s="158">
        <f>B24</f>
        <v>6140763</v>
      </c>
      <c r="H113" s="158">
        <f>C24</f>
        <v>6193774</v>
      </c>
      <c r="I113" s="158">
        <f>D24</f>
        <v>7118428</v>
      </c>
      <c r="J113" s="160"/>
      <c r="K113" s="57"/>
    </row>
    <row r="114" spans="1:11">
      <c r="A114" s="4"/>
      <c r="B114" s="151"/>
      <c r="C114" s="151"/>
      <c r="D114" s="150"/>
      <c r="E114" s="86"/>
      <c r="F114" s="57"/>
      <c r="G114" s="57"/>
      <c r="H114" s="57"/>
      <c r="I114" s="57"/>
      <c r="J114" s="160"/>
      <c r="K114" s="57"/>
    </row>
    <row r="115" spans="1:11" ht="15.75" thickBot="1">
      <c r="A115" s="4" t="s">
        <v>22</v>
      </c>
      <c r="B115" s="73">
        <f>G115/G116</f>
        <v>0.19444384015421323</v>
      </c>
      <c r="C115" s="73">
        <f>H115/H116</f>
        <v>-2.1203565017774248E-2</v>
      </c>
      <c r="D115" s="159">
        <f>I115/I116</f>
        <v>0.14376423929007848</v>
      </c>
      <c r="E115" s="86"/>
      <c r="F115" s="149" t="s">
        <v>14</v>
      </c>
      <c r="G115" s="157">
        <f>B70</f>
        <v>1054698</v>
      </c>
      <c r="H115" s="157">
        <f>C70</f>
        <v>-108438</v>
      </c>
      <c r="I115" s="157">
        <f>D70</f>
        <v>829664</v>
      </c>
      <c r="J115" s="160"/>
      <c r="K115" s="57"/>
    </row>
    <row r="116" spans="1:11">
      <c r="A116" s="4"/>
      <c r="B116" s="151"/>
      <c r="C116" s="151"/>
      <c r="D116" s="150"/>
      <c r="E116" s="86"/>
      <c r="F116" s="152" t="s">
        <v>15</v>
      </c>
      <c r="G116" s="158">
        <f>B34</f>
        <v>5424178</v>
      </c>
      <c r="H116" s="158">
        <f>C34</f>
        <v>5114140</v>
      </c>
      <c r="I116" s="158">
        <f>D34</f>
        <v>5771004</v>
      </c>
      <c r="J116" s="160"/>
      <c r="K116" s="57"/>
    </row>
    <row r="117" spans="1:11">
      <c r="A117" s="4"/>
      <c r="B117" s="151"/>
      <c r="C117" s="151"/>
      <c r="D117" s="150"/>
      <c r="E117" s="86"/>
      <c r="F117" s="57"/>
      <c r="G117" s="57"/>
      <c r="H117" s="57"/>
      <c r="I117" s="57"/>
      <c r="J117" s="160"/>
      <c r="K117" s="57"/>
    </row>
    <row r="118" spans="1:11" ht="15.75" thickBot="1">
      <c r="A118" s="4" t="s">
        <v>21</v>
      </c>
      <c r="B118" s="73">
        <f>G118/G119</f>
        <v>0.19224614533395956</v>
      </c>
      <c r="C118" s="73">
        <f>H118/H119</f>
        <v>-3.5177402192129144E-3</v>
      </c>
      <c r="D118" s="159">
        <f>I118/I119</f>
        <v>0.1724218575205935</v>
      </c>
      <c r="E118" s="86"/>
      <c r="F118" s="149" t="s">
        <v>20</v>
      </c>
      <c r="G118" s="157">
        <f>(B60+B63+B62)*(1-0.16077)</f>
        <v>1055231.0174</v>
      </c>
      <c r="H118" s="157">
        <f>(C60+C63+C62)*(1-0.16077)</f>
        <v>-18261.644800000002</v>
      </c>
      <c r="I118" s="157">
        <f>(D60+D63+D62)*(1-0.16077)</f>
        <v>1013277.9097000001</v>
      </c>
      <c r="J118" s="160"/>
      <c r="K118" s="57"/>
    </row>
    <row r="119" spans="1:11">
      <c r="A119" s="4"/>
      <c r="B119" s="151"/>
      <c r="C119" s="151"/>
      <c r="D119" s="150"/>
      <c r="E119" s="86"/>
      <c r="F119" s="152" t="s">
        <v>19</v>
      </c>
      <c r="G119" s="158">
        <f>B38+B41+B34</f>
        <v>5488958</v>
      </c>
      <c r="H119" s="158">
        <f>C38+C41+C34</f>
        <v>5191300</v>
      </c>
      <c r="I119" s="158">
        <f>D38+D41+D34</f>
        <v>5876737</v>
      </c>
      <c r="J119" s="160"/>
      <c r="K119" s="57"/>
    </row>
    <row r="120" spans="1:11">
      <c r="A120" s="4"/>
      <c r="B120" s="151"/>
      <c r="C120" s="151"/>
      <c r="D120" s="150"/>
      <c r="E120" s="86"/>
      <c r="F120" s="57"/>
      <c r="G120" s="57"/>
      <c r="H120" s="57"/>
      <c r="I120" s="57"/>
      <c r="J120" s="160"/>
      <c r="K120" s="57"/>
    </row>
    <row r="121" spans="1:11" ht="15.75" thickBot="1">
      <c r="A121" s="4" t="s">
        <v>18</v>
      </c>
      <c r="B121" s="73">
        <f>G121/G122</f>
        <v>0.20475957140830869</v>
      </c>
      <c r="C121" s="73">
        <f>H121/H122</f>
        <v>-3.5132053575090082E-3</v>
      </c>
      <c r="D121" s="159">
        <f>I121/I122</f>
        <v>0.16961469582891053</v>
      </c>
      <c r="E121" s="86"/>
      <c r="F121" s="149" t="s">
        <v>17</v>
      </c>
      <c r="G121" s="157">
        <f>B60+B63+B62</f>
        <v>1257380</v>
      </c>
      <c r="H121" s="157">
        <f>C60+C63+C62</f>
        <v>-21760</v>
      </c>
      <c r="I121" s="157">
        <f>D60+D63+D62</f>
        <v>1207390</v>
      </c>
      <c r="J121" s="160"/>
      <c r="K121" s="57"/>
    </row>
    <row r="122" spans="1:11">
      <c r="A122" s="4"/>
      <c r="B122" s="151"/>
      <c r="C122" s="151"/>
      <c r="D122" s="150"/>
      <c r="E122" s="86"/>
      <c r="F122" s="152" t="s">
        <v>16</v>
      </c>
      <c r="G122" s="158">
        <f>B24</f>
        <v>6140763</v>
      </c>
      <c r="H122" s="158">
        <f>C24</f>
        <v>6193774</v>
      </c>
      <c r="I122" s="158">
        <f>D24</f>
        <v>7118428</v>
      </c>
      <c r="J122" s="160"/>
      <c r="K122" s="57"/>
    </row>
    <row r="123" spans="1:11">
      <c r="A123" s="4"/>
      <c r="B123" s="151"/>
      <c r="C123" s="151"/>
      <c r="D123" s="150"/>
      <c r="E123" s="86"/>
      <c r="F123" s="152"/>
      <c r="G123" s="57"/>
      <c r="H123" s="57"/>
      <c r="I123" s="57"/>
      <c r="J123" s="160"/>
      <c r="K123" s="57"/>
    </row>
    <row r="124" spans="1:11" ht="15.75" thickBot="1">
      <c r="A124" s="4" t="s">
        <v>6</v>
      </c>
      <c r="B124" s="151">
        <f>G124/G125</f>
        <v>188.33951388888889</v>
      </c>
      <c r="C124" s="151">
        <f>H124/H125</f>
        <v>177.57430555555555</v>
      </c>
      <c r="D124" s="150">
        <f>I124/I125</f>
        <v>200.38208333333333</v>
      </c>
      <c r="E124" s="86"/>
      <c r="F124" s="149" t="s">
        <v>15</v>
      </c>
      <c r="G124" s="157">
        <f>B34</f>
        <v>5424178</v>
      </c>
      <c r="H124" s="157">
        <f>C34</f>
        <v>5114140</v>
      </c>
      <c r="I124" s="157">
        <f>D34</f>
        <v>5771004</v>
      </c>
      <c r="J124" s="160"/>
      <c r="K124" s="57"/>
    </row>
    <row r="125" spans="1:11">
      <c r="A125" s="4"/>
      <c r="B125" s="151"/>
      <c r="C125" s="151"/>
      <c r="D125" s="150"/>
      <c r="E125" s="86"/>
      <c r="F125" s="152" t="s">
        <v>13</v>
      </c>
      <c r="G125" s="75">
        <v>28800</v>
      </c>
      <c r="H125" s="75">
        <v>28800</v>
      </c>
      <c r="I125" s="75">
        <v>28800</v>
      </c>
      <c r="J125" s="160"/>
      <c r="K125" s="57"/>
    </row>
    <row r="126" spans="1:11">
      <c r="A126" s="4"/>
      <c r="B126" s="151"/>
      <c r="C126" s="151"/>
      <c r="D126" s="150"/>
      <c r="E126" s="86"/>
      <c r="F126" s="152"/>
      <c r="G126" s="57"/>
      <c r="H126" s="57"/>
      <c r="I126" s="57"/>
      <c r="J126" s="160"/>
      <c r="K126" s="57"/>
    </row>
    <row r="127" spans="1:11">
      <c r="A127" s="4"/>
      <c r="B127" s="151"/>
      <c r="C127" s="151"/>
      <c r="D127" s="150"/>
      <c r="E127" s="86"/>
      <c r="F127" s="152"/>
      <c r="G127" s="57"/>
      <c r="H127" s="57"/>
      <c r="I127" s="57"/>
      <c r="J127" s="160"/>
      <c r="K127" s="57"/>
    </row>
    <row r="128" spans="1:11" ht="15.75" thickBot="1">
      <c r="A128" s="4" t="s">
        <v>9</v>
      </c>
      <c r="B128" s="151">
        <f>G128/G129</f>
        <v>36.621458333333337</v>
      </c>
      <c r="C128" s="151">
        <f>H128/H129</f>
        <v>-3.7652083333333333</v>
      </c>
      <c r="D128" s="150">
        <f>I128/I129</f>
        <v>28.807777777777776</v>
      </c>
      <c r="E128" s="86"/>
      <c r="F128" s="149" t="s">
        <v>14</v>
      </c>
      <c r="G128" s="157">
        <f>B70</f>
        <v>1054698</v>
      </c>
      <c r="H128" s="157">
        <f>C70</f>
        <v>-108438</v>
      </c>
      <c r="I128" s="157">
        <f>D70</f>
        <v>829664</v>
      </c>
      <c r="J128" s="160"/>
      <c r="K128" s="57"/>
    </row>
    <row r="129" spans="1:11">
      <c r="A129" s="4"/>
      <c r="B129" s="151"/>
      <c r="C129" s="151"/>
      <c r="D129" s="150"/>
      <c r="E129" s="86"/>
      <c r="F129" s="152" t="s">
        <v>13</v>
      </c>
      <c r="G129" s="75">
        <v>28800</v>
      </c>
      <c r="H129" s="75">
        <v>28800</v>
      </c>
      <c r="I129" s="75">
        <v>28800</v>
      </c>
      <c r="J129" s="160"/>
      <c r="K129" s="57"/>
    </row>
    <row r="130" spans="1:11" ht="15.75" thickBot="1">
      <c r="A130" s="3"/>
      <c r="B130" s="148"/>
      <c r="C130" s="148"/>
      <c r="D130" s="147"/>
      <c r="E130" s="86"/>
      <c r="F130" s="149"/>
      <c r="G130" s="105"/>
      <c r="H130" s="105"/>
      <c r="I130" s="105"/>
      <c r="J130" s="205"/>
      <c r="K130" s="207"/>
    </row>
    <row r="131" spans="1:11" ht="15.75" thickBot="1">
      <c r="A131" s="6"/>
      <c r="B131" s="151"/>
      <c r="C131" s="151"/>
      <c r="D131" s="151"/>
      <c r="E131" s="57"/>
      <c r="F131" s="57"/>
      <c r="G131" s="57"/>
      <c r="H131" s="57"/>
      <c r="I131" s="57"/>
      <c r="J131" s="57"/>
      <c r="K131" s="207"/>
    </row>
    <row r="132" spans="1:11" ht="21.75" thickBot="1">
      <c r="A132" s="5" t="s">
        <v>12</v>
      </c>
      <c r="B132" s="155">
        <v>2019</v>
      </c>
      <c r="C132" s="58">
        <v>2020</v>
      </c>
      <c r="D132" s="59">
        <v>2021</v>
      </c>
      <c r="E132" s="86"/>
      <c r="F132" s="156"/>
      <c r="G132" s="156"/>
      <c r="H132" s="156"/>
      <c r="I132" s="156"/>
      <c r="J132" s="206"/>
      <c r="K132" s="207"/>
    </row>
    <row r="133" spans="1:11" ht="15.75" thickBot="1">
      <c r="A133" s="4" t="s">
        <v>11</v>
      </c>
      <c r="B133" s="151">
        <f>G133/G134</f>
        <v>4.4127134023199055</v>
      </c>
      <c r="C133" s="151">
        <f>H133/H134</f>
        <v>-50.037071875172913</v>
      </c>
      <c r="D133" s="150">
        <f>I133/I134</f>
        <v>6.1177922628919665</v>
      </c>
      <c r="E133" s="86"/>
      <c r="F133" s="149" t="s">
        <v>10</v>
      </c>
      <c r="G133" s="105">
        <v>161.6</v>
      </c>
      <c r="H133" s="105">
        <v>188.4</v>
      </c>
      <c r="I133" s="105">
        <v>176.24</v>
      </c>
      <c r="J133" s="160"/>
      <c r="K133" s="57"/>
    </row>
    <row r="134" spans="1:11">
      <c r="A134" s="4"/>
      <c r="B134" s="151"/>
      <c r="C134" s="151"/>
      <c r="D134" s="150"/>
      <c r="E134" s="86"/>
      <c r="F134" s="152" t="s">
        <v>9</v>
      </c>
      <c r="G134" s="151">
        <f>B128</f>
        <v>36.621458333333337</v>
      </c>
      <c r="H134" s="151">
        <f>C128</f>
        <v>-3.7652083333333333</v>
      </c>
      <c r="I134" s="151">
        <f>D128</f>
        <v>28.807777777777776</v>
      </c>
      <c r="J134" s="160"/>
      <c r="K134" s="57"/>
    </row>
    <row r="135" spans="1:11">
      <c r="A135" s="4"/>
      <c r="B135" s="151"/>
      <c r="C135" s="151"/>
      <c r="D135" s="150"/>
      <c r="E135" s="86"/>
      <c r="F135" s="152"/>
      <c r="G135" s="57"/>
      <c r="H135" s="57"/>
      <c r="I135" s="57"/>
      <c r="J135" s="160"/>
      <c r="K135" s="57"/>
    </row>
    <row r="136" spans="1:11" ht="15.75" thickBot="1">
      <c r="A136" s="4" t="s">
        <v>8</v>
      </c>
      <c r="B136" s="151">
        <f>G136/G137</f>
        <v>0.85802493944704616</v>
      </c>
      <c r="C136" s="151">
        <f>H136/H137</f>
        <v>1.060964306804272</v>
      </c>
      <c r="D136" s="150">
        <f>I136/I137</f>
        <v>0.87951975080939127</v>
      </c>
      <c r="E136" s="86"/>
      <c r="F136" s="149" t="s">
        <v>7</v>
      </c>
      <c r="G136" s="105">
        <v>161.6</v>
      </c>
      <c r="H136" s="105">
        <v>188.4</v>
      </c>
      <c r="I136" s="105">
        <v>176.24</v>
      </c>
      <c r="J136" s="160"/>
      <c r="K136" s="57"/>
    </row>
    <row r="137" spans="1:11">
      <c r="A137" s="4"/>
      <c r="B137" s="151"/>
      <c r="C137" s="151"/>
      <c r="D137" s="150"/>
      <c r="E137" s="86"/>
      <c r="F137" s="152" t="s">
        <v>6</v>
      </c>
      <c r="G137" s="151">
        <f>B124</f>
        <v>188.33951388888889</v>
      </c>
      <c r="H137" s="151">
        <f>C124</f>
        <v>177.57430555555555</v>
      </c>
      <c r="I137" s="151">
        <f>D124</f>
        <v>200.38208333333333</v>
      </c>
      <c r="J137" s="160"/>
      <c r="K137" s="57"/>
    </row>
    <row r="138" spans="1:11">
      <c r="A138" s="4"/>
      <c r="B138" s="57"/>
      <c r="C138" s="57"/>
      <c r="D138" s="160"/>
      <c r="E138" s="86"/>
      <c r="F138" s="152"/>
      <c r="G138" s="57"/>
      <c r="H138" s="57"/>
      <c r="I138" s="57"/>
      <c r="J138" s="160"/>
      <c r="K138" s="57"/>
    </row>
    <row r="139" spans="1:11" ht="15.75" thickBot="1">
      <c r="A139" s="3"/>
      <c r="B139" s="105"/>
      <c r="C139" s="105"/>
      <c r="D139" s="205"/>
      <c r="E139" s="86"/>
      <c r="F139" s="105"/>
      <c r="G139" s="105"/>
      <c r="H139" s="105"/>
      <c r="I139" s="105"/>
      <c r="J139" s="205"/>
      <c r="K139" s="207"/>
    </row>
    <row r="140" spans="1:11">
      <c r="K140" s="210"/>
    </row>
    <row r="142" spans="1:11" ht="21">
      <c r="A142" s="970" t="s">
        <v>5</v>
      </c>
      <c r="B142" s="971"/>
      <c r="C142" s="971"/>
      <c r="D142" s="971"/>
      <c r="E142" s="971"/>
      <c r="F142" s="971"/>
      <c r="G142" s="971"/>
    </row>
    <row r="145" spans="1:12" ht="15.75" thickBot="1"/>
    <row r="146" spans="1:12" ht="21.75" thickBot="1">
      <c r="A146" s="967" t="s">
        <v>4</v>
      </c>
      <c r="B146" s="968"/>
      <c r="C146" s="969"/>
      <c r="G146" s="967" t="s">
        <v>3</v>
      </c>
      <c r="H146" s="968"/>
      <c r="I146" s="968"/>
      <c r="J146" s="968"/>
      <c r="K146" s="968"/>
      <c r="L146" s="969"/>
    </row>
    <row r="164" spans="1:12" ht="15.75" thickBot="1"/>
    <row r="165" spans="1:12" ht="21.75" thickBot="1">
      <c r="A165" s="967" t="s">
        <v>2</v>
      </c>
      <c r="B165" s="968"/>
      <c r="C165" s="969"/>
      <c r="G165" s="967" t="s">
        <v>1</v>
      </c>
      <c r="H165" s="968"/>
      <c r="I165" s="968"/>
      <c r="J165" s="968"/>
      <c r="K165" s="968"/>
      <c r="L165" s="969"/>
    </row>
    <row r="182" spans="1:6" ht="15.75" thickBot="1"/>
    <row r="183" spans="1:6" ht="21.75" thickBot="1">
      <c r="A183" s="967" t="s">
        <v>0</v>
      </c>
      <c r="B183" s="968"/>
      <c r="C183" s="969"/>
      <c r="D183" s="1"/>
      <c r="E183" s="1"/>
      <c r="F183" s="1"/>
    </row>
    <row r="184" spans="1:6" ht="21">
      <c r="A184" s="2"/>
      <c r="B184" s="2"/>
      <c r="C184" s="2"/>
      <c r="D184" s="1"/>
      <c r="E184" s="1"/>
      <c r="F184" s="1"/>
    </row>
  </sheetData>
  <mergeCells count="16">
    <mergeCell ref="A1:O2"/>
    <mergeCell ref="A183:C183"/>
    <mergeCell ref="A146:C146"/>
    <mergeCell ref="G146:L146"/>
    <mergeCell ref="A165:C165"/>
    <mergeCell ref="G165:L165"/>
    <mergeCell ref="A142:G142"/>
    <mergeCell ref="G51:J51"/>
    <mergeCell ref="G52:H52"/>
    <mergeCell ref="I52:J52"/>
    <mergeCell ref="M3:O3"/>
    <mergeCell ref="A4:D4"/>
    <mergeCell ref="G3:J3"/>
    <mergeCell ref="G4:H4"/>
    <mergeCell ref="I4:J4"/>
    <mergeCell ref="A73:E73"/>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85"/>
  <sheetViews>
    <sheetView zoomScale="73" zoomScaleNormal="73" workbookViewId="0">
      <pane ySplit="3" topLeftCell="A4" activePane="bottomLeft" state="frozen"/>
      <selection pane="bottomLeft" sqref="A1:N2"/>
    </sheetView>
  </sheetViews>
  <sheetFormatPr defaultRowHeight="15"/>
  <cols>
    <col min="1" max="1" width="42.7109375" customWidth="1"/>
    <col min="2" max="2" width="19.42578125" customWidth="1"/>
    <col min="3" max="3" width="14.5703125" customWidth="1"/>
    <col min="4" max="4" width="14.140625" customWidth="1"/>
    <col min="5" max="5" width="4.42578125" customWidth="1"/>
    <col min="6" max="6" width="16.7109375" customWidth="1"/>
    <col min="7" max="7" width="21" customWidth="1"/>
    <col min="8" max="8" width="15.140625" customWidth="1"/>
    <col min="9" max="9" width="11.85546875" customWidth="1"/>
    <col min="10" max="10" width="13.28515625" customWidth="1"/>
    <col min="11" max="11" width="9.140625" customWidth="1"/>
    <col min="12" max="12" width="10.5703125" bestFit="1" customWidth="1"/>
    <col min="13" max="13" width="11.5703125" bestFit="1" customWidth="1"/>
  </cols>
  <sheetData>
    <row r="1" spans="1:15" ht="21.75" customHeight="1">
      <c r="A1" s="966" t="s">
        <v>139</v>
      </c>
      <c r="B1" s="966"/>
      <c r="C1" s="966"/>
      <c r="D1" s="966"/>
      <c r="E1" s="966"/>
      <c r="F1" s="966"/>
      <c r="G1" s="966"/>
      <c r="H1" s="966"/>
      <c r="I1" s="966"/>
      <c r="J1" s="966"/>
      <c r="K1" s="966"/>
      <c r="L1" s="966"/>
      <c r="M1" s="966"/>
      <c r="N1" s="966"/>
    </row>
    <row r="2" spans="1:15" ht="15.75" thickBot="1">
      <c r="A2" s="966"/>
      <c r="B2" s="966"/>
      <c r="C2" s="966"/>
      <c r="D2" s="966"/>
      <c r="E2" s="966"/>
      <c r="F2" s="966"/>
      <c r="G2" s="966"/>
      <c r="H2" s="966"/>
      <c r="I2" s="966"/>
      <c r="J2" s="966"/>
      <c r="K2" s="966"/>
      <c r="L2" s="966"/>
      <c r="M2" s="966"/>
      <c r="N2" s="966"/>
    </row>
    <row r="3" spans="1:15" ht="21.75" thickBot="1">
      <c r="G3" s="967" t="s">
        <v>107</v>
      </c>
      <c r="H3" s="968"/>
      <c r="I3" s="968"/>
      <c r="J3" s="969"/>
      <c r="L3" s="967" t="s">
        <v>106</v>
      </c>
      <c r="M3" s="968"/>
      <c r="N3" s="969"/>
      <c r="O3" s="1"/>
    </row>
    <row r="4" spans="1:15" ht="21.75" thickBot="1">
      <c r="A4" s="977" t="s">
        <v>105</v>
      </c>
      <c r="B4" s="982"/>
      <c r="C4" s="978"/>
      <c r="D4" s="184"/>
      <c r="G4" s="182" t="s">
        <v>69</v>
      </c>
      <c r="H4" s="183"/>
      <c r="I4" s="182" t="s">
        <v>68</v>
      </c>
      <c r="J4" s="181"/>
      <c r="L4" s="57"/>
      <c r="M4" s="57"/>
      <c r="N4" s="57"/>
    </row>
    <row r="5" spans="1:15" ht="21.75" thickBot="1">
      <c r="A5" s="6" t="s">
        <v>104</v>
      </c>
      <c r="B5" s="180">
        <v>2019</v>
      </c>
      <c r="C5" s="180">
        <v>2020</v>
      </c>
      <c r="D5" s="180">
        <v>2021</v>
      </c>
      <c r="G5" s="58" t="s">
        <v>66</v>
      </c>
      <c r="H5" s="58" t="s">
        <v>64</v>
      </c>
      <c r="I5" s="58" t="s">
        <v>65</v>
      </c>
      <c r="J5" s="155" t="s">
        <v>64</v>
      </c>
      <c r="L5" s="57"/>
      <c r="M5" s="57"/>
      <c r="N5" s="57"/>
    </row>
    <row r="6" spans="1:15">
      <c r="A6" s="6" t="s">
        <v>103</v>
      </c>
      <c r="B6" s="133"/>
      <c r="C6" s="133"/>
      <c r="D6" s="57"/>
      <c r="G6" s="57"/>
      <c r="H6" s="57"/>
      <c r="I6" s="57"/>
      <c r="J6" s="57"/>
      <c r="L6" s="57"/>
      <c r="M6" s="57"/>
      <c r="N6" s="57"/>
    </row>
    <row r="7" spans="1:15">
      <c r="A7" s="6" t="s">
        <v>35</v>
      </c>
      <c r="B7" s="133">
        <v>1068382</v>
      </c>
      <c r="C7" s="133">
        <v>1066974</v>
      </c>
      <c r="D7" s="133">
        <v>1108805</v>
      </c>
      <c r="G7" s="133">
        <f t="shared" ref="G7:G12" si="0">C7-B7</f>
        <v>-1408</v>
      </c>
      <c r="H7" s="17">
        <f>G7/B7</f>
        <v>-1.3178806831264473E-3</v>
      </c>
      <c r="I7" s="133">
        <f t="shared" ref="I7:I12" si="1">D7-C7</f>
        <v>41831</v>
      </c>
      <c r="J7" s="17">
        <f t="shared" ref="J7:J12" si="2">I7/C7</f>
        <v>3.9205266482594703E-2</v>
      </c>
      <c r="K7" s="168"/>
      <c r="L7" s="73">
        <f>B7/B24</f>
        <v>0.19512461502693054</v>
      </c>
      <c r="M7" s="73">
        <f>C7/C24</f>
        <v>0.2058426791145038</v>
      </c>
      <c r="N7" s="73">
        <f>D7/D24</f>
        <v>0.11683788868733413</v>
      </c>
    </row>
    <row r="8" spans="1:15">
      <c r="A8" s="6" t="s">
        <v>138</v>
      </c>
      <c r="B8" s="133">
        <v>87090</v>
      </c>
      <c r="C8" s="133">
        <v>111756</v>
      </c>
      <c r="D8" s="133">
        <v>85553</v>
      </c>
      <c r="G8" s="133">
        <f t="shared" si="0"/>
        <v>24666</v>
      </c>
      <c r="H8" s="17">
        <f>G8/B8</f>
        <v>0.2832242507750603</v>
      </c>
      <c r="I8" s="133">
        <f t="shared" si="1"/>
        <v>-26203</v>
      </c>
      <c r="J8" s="17">
        <f t="shared" si="2"/>
        <v>-0.23446615841655033</v>
      </c>
      <c r="K8" s="168"/>
      <c r="L8" s="73">
        <f>B8/B24</f>
        <v>1.5905736639793052E-2</v>
      </c>
      <c r="M8" s="73">
        <f>C8/C24</f>
        <v>2.1560182766515851E-2</v>
      </c>
      <c r="N8" s="73">
        <f>D8/D24</f>
        <v>9.0149592497035073E-3</v>
      </c>
    </row>
    <row r="9" spans="1:15">
      <c r="A9" s="6" t="s">
        <v>137</v>
      </c>
      <c r="B9" s="133">
        <v>2437</v>
      </c>
      <c r="C9" s="133">
        <v>781</v>
      </c>
      <c r="D9" s="133">
        <v>1927</v>
      </c>
      <c r="G9" s="133">
        <f t="shared" si="0"/>
        <v>-1656</v>
      </c>
      <c r="H9" s="17">
        <f>G9/B9</f>
        <v>-0.67952400492408704</v>
      </c>
      <c r="I9" s="133">
        <f t="shared" si="1"/>
        <v>1146</v>
      </c>
      <c r="J9" s="17">
        <f t="shared" si="2"/>
        <v>1.4673495518565942</v>
      </c>
      <c r="K9" s="168"/>
      <c r="L9" s="73">
        <f>B9/B24</f>
        <v>4.4508301976318369E-4</v>
      </c>
      <c r="M9" s="73">
        <f>C9/C24</f>
        <v>1.5067202423716742E-4</v>
      </c>
      <c r="N9" s="73">
        <f>D9/D24</f>
        <v>2.0305338765652471E-4</v>
      </c>
    </row>
    <row r="10" spans="1:15">
      <c r="A10" s="6" t="s">
        <v>136</v>
      </c>
      <c r="B10" s="133">
        <v>2320</v>
      </c>
      <c r="C10" s="133">
        <v>4160</v>
      </c>
      <c r="D10" s="133">
        <v>9407</v>
      </c>
      <c r="G10" s="133">
        <f t="shared" si="0"/>
        <v>1840</v>
      </c>
      <c r="H10" s="17">
        <f>G10/B10</f>
        <v>0.7931034482758621</v>
      </c>
      <c r="I10" s="133">
        <f t="shared" si="1"/>
        <v>5247</v>
      </c>
      <c r="J10" s="17">
        <f t="shared" si="2"/>
        <v>1.2612980769230768</v>
      </c>
      <c r="K10" s="168"/>
      <c r="L10" s="73">
        <f>B10/B24</f>
        <v>4.2371465155953474E-4</v>
      </c>
      <c r="M10" s="73">
        <f>C10/C24</f>
        <v>8.0255521232601337E-4</v>
      </c>
      <c r="N10" s="73">
        <f>D10/D24</f>
        <v>9.9124193963929835E-4</v>
      </c>
    </row>
    <row r="11" spans="1:15" ht="15.75" thickBot="1">
      <c r="A11" s="6" t="s">
        <v>135</v>
      </c>
      <c r="B11" s="179">
        <v>0</v>
      </c>
      <c r="C11" s="136">
        <v>36197</v>
      </c>
      <c r="D11" s="136">
        <v>8481</v>
      </c>
      <c r="G11" s="136">
        <f t="shared" si="0"/>
        <v>36197</v>
      </c>
      <c r="H11" s="94">
        <v>0</v>
      </c>
      <c r="I11" s="136">
        <f t="shared" si="1"/>
        <v>-27716</v>
      </c>
      <c r="J11" s="94">
        <f t="shared" si="2"/>
        <v>-0.76569881481890767</v>
      </c>
      <c r="K11" s="168"/>
      <c r="L11" s="94">
        <f>B11/B24</f>
        <v>0</v>
      </c>
      <c r="M11" s="94">
        <f>C11/C24</f>
        <v>6.9831949568665156E-3</v>
      </c>
      <c r="N11" s="94">
        <f>D11/D24</f>
        <v>8.9366672585105655E-4</v>
      </c>
    </row>
    <row r="12" spans="1:15">
      <c r="A12" s="6"/>
      <c r="B12" s="133">
        <f>SUM(B7:B11)</f>
        <v>1160229</v>
      </c>
      <c r="C12" s="133">
        <f>SUM(C7:C11)</f>
        <v>1219868</v>
      </c>
      <c r="D12" s="133">
        <f>SUM(D7:D11)</f>
        <v>1214173</v>
      </c>
      <c r="G12" s="133">
        <f t="shared" si="0"/>
        <v>59639</v>
      </c>
      <c r="H12" s="17">
        <f>G12/B12</f>
        <v>5.1402783416032521E-2</v>
      </c>
      <c r="I12" s="133">
        <f t="shared" si="1"/>
        <v>-5695</v>
      </c>
      <c r="J12" s="17">
        <f t="shared" si="2"/>
        <v>-4.6685379073801428E-3</v>
      </c>
      <c r="K12" s="168"/>
      <c r="L12" s="73">
        <f>B12/B24</f>
        <v>0.21189914933804629</v>
      </c>
      <c r="M12" s="73">
        <f>C12/C24</f>
        <v>0.23533928407444935</v>
      </c>
      <c r="N12" s="73">
        <f>D12/D24</f>
        <v>0.12794080999018453</v>
      </c>
    </row>
    <row r="13" spans="1:15" ht="15.75" thickBot="1">
      <c r="A13" s="6" t="s">
        <v>98</v>
      </c>
      <c r="B13" s="133"/>
      <c r="C13" s="133"/>
      <c r="D13" s="133"/>
      <c r="G13" s="133"/>
      <c r="H13" s="17"/>
      <c r="I13" s="133"/>
      <c r="J13" s="17"/>
      <c r="K13" s="168"/>
      <c r="L13" s="73"/>
      <c r="M13" s="73"/>
      <c r="N13" s="73"/>
    </row>
    <row r="14" spans="1:15">
      <c r="A14" s="6" t="s">
        <v>134</v>
      </c>
      <c r="B14" s="91">
        <v>2786893</v>
      </c>
      <c r="C14" s="91">
        <v>2004517</v>
      </c>
      <c r="D14" s="91">
        <v>2875085</v>
      </c>
      <c r="G14" s="91">
        <f t="shared" ref="G14:G24" si="3">C14-B14</f>
        <v>-782376</v>
      </c>
      <c r="H14" s="88">
        <f>G14/B14</f>
        <v>-0.2807341365456083</v>
      </c>
      <c r="I14" s="91">
        <f t="shared" ref="I14:I24" si="4">D14-C14</f>
        <v>870568</v>
      </c>
      <c r="J14" s="97">
        <f>I14/C14</f>
        <v>0.43430312638905033</v>
      </c>
      <c r="K14" s="168"/>
      <c r="L14" s="44">
        <f>B14/B24</f>
        <v>0.50898594673651143</v>
      </c>
      <c r="M14" s="44">
        <f>C14/C24</f>
        <v>0.38671528041973635</v>
      </c>
      <c r="N14" s="44">
        <f>D14/D24</f>
        <v>0.30295575975633593</v>
      </c>
    </row>
    <row r="15" spans="1:15">
      <c r="A15" s="6" t="s">
        <v>133</v>
      </c>
      <c r="B15" s="87">
        <v>9624</v>
      </c>
      <c r="C15" s="177">
        <v>0</v>
      </c>
      <c r="D15" s="87">
        <v>4651</v>
      </c>
      <c r="G15" s="87">
        <f t="shared" si="3"/>
        <v>-9624</v>
      </c>
      <c r="H15" s="84">
        <f>G15/B15</f>
        <v>-1</v>
      </c>
      <c r="I15" s="87">
        <f t="shared" si="4"/>
        <v>4651</v>
      </c>
      <c r="J15" s="159"/>
      <c r="K15" s="178"/>
      <c r="L15" s="38">
        <f>B15/B24</f>
        <v>1.7576852614693804E-3</v>
      </c>
      <c r="M15" s="38">
        <f>C15/C24</f>
        <v>0</v>
      </c>
      <c r="N15" s="38">
        <f>D15/D24</f>
        <v>4.9008889776362035E-4</v>
      </c>
    </row>
    <row r="16" spans="1:15">
      <c r="A16" s="6" t="s">
        <v>132</v>
      </c>
      <c r="B16" s="87">
        <v>93216</v>
      </c>
      <c r="C16" s="87">
        <v>86561</v>
      </c>
      <c r="D16" s="87">
        <v>147874</v>
      </c>
      <c r="G16" s="87">
        <f t="shared" si="3"/>
        <v>-6655</v>
      </c>
      <c r="H16" s="84">
        <f>G16/B16</f>
        <v>-7.1393323034672163E-2</v>
      </c>
      <c r="I16" s="87">
        <f t="shared" si="4"/>
        <v>61313</v>
      </c>
      <c r="J16" s="159">
        <f t="shared" ref="J16:J24" si="5">I16/C16</f>
        <v>0.70832129943045941</v>
      </c>
      <c r="K16" s="168"/>
      <c r="L16" s="38">
        <f>B16/B24</f>
        <v>1.7024562482661029E-2</v>
      </c>
      <c r="M16" s="38">
        <f>C16/C24</f>
        <v>1.6699514839940394E-2</v>
      </c>
      <c r="N16" s="38">
        <f>D16/D24</f>
        <v>1.5581897585013459E-2</v>
      </c>
    </row>
    <row r="17" spans="1:14">
      <c r="A17" s="6" t="s">
        <v>131</v>
      </c>
      <c r="B17" s="87">
        <v>7398</v>
      </c>
      <c r="C17" s="87">
        <v>24925</v>
      </c>
      <c r="D17" s="87">
        <v>114772</v>
      </c>
      <c r="G17" s="87">
        <f t="shared" si="3"/>
        <v>17527</v>
      </c>
      <c r="H17" s="84">
        <f>G17/B17</f>
        <v>2.3691538253582047</v>
      </c>
      <c r="I17" s="87">
        <f t="shared" si="4"/>
        <v>89847</v>
      </c>
      <c r="J17" s="159">
        <f t="shared" si="5"/>
        <v>3.6046940822467404</v>
      </c>
      <c r="K17" s="168"/>
      <c r="L17" s="38">
        <f>B17/B24</f>
        <v>1.3511383587230337E-3</v>
      </c>
      <c r="M17" s="38">
        <f>C17/C24</f>
        <v>4.8085790065446835E-3</v>
      </c>
      <c r="N17" s="38">
        <f>D17/D24</f>
        <v>1.2093847124086484E-2</v>
      </c>
    </row>
    <row r="18" spans="1:14">
      <c r="A18" s="6" t="s">
        <v>130</v>
      </c>
      <c r="B18" s="177">
        <v>0</v>
      </c>
      <c r="C18" s="87">
        <v>197</v>
      </c>
      <c r="D18" s="87">
        <v>1396</v>
      </c>
      <c r="G18" s="87">
        <f t="shared" si="3"/>
        <v>197</v>
      </c>
      <c r="H18" s="84">
        <v>0</v>
      </c>
      <c r="I18" s="87">
        <f t="shared" si="4"/>
        <v>1199</v>
      </c>
      <c r="J18" s="159">
        <f t="shared" si="5"/>
        <v>6.0862944162436552</v>
      </c>
      <c r="K18" s="168"/>
      <c r="L18" s="38">
        <f>B18/B24</f>
        <v>0</v>
      </c>
      <c r="M18" s="38">
        <f>C18/C24</f>
        <v>3.8005619429861692E-5</v>
      </c>
      <c r="N18" s="38">
        <f>D18/D24</f>
        <v>1.4710043028983317E-4</v>
      </c>
    </row>
    <row r="19" spans="1:14">
      <c r="A19" s="6" t="s">
        <v>129</v>
      </c>
      <c r="B19" s="87">
        <v>108134</v>
      </c>
      <c r="C19" s="87">
        <v>8225</v>
      </c>
      <c r="D19" s="87">
        <v>8283</v>
      </c>
      <c r="G19" s="87">
        <f t="shared" si="3"/>
        <v>-99909</v>
      </c>
      <c r="H19" s="84">
        <f t="shared" ref="H19:H24" si="6">G19/B19</f>
        <v>-0.9239369670963804</v>
      </c>
      <c r="I19" s="87">
        <f t="shared" si="4"/>
        <v>58</v>
      </c>
      <c r="J19" s="159">
        <f t="shared" si="5"/>
        <v>7.0516717325227966E-3</v>
      </c>
      <c r="K19" s="168"/>
      <c r="L19" s="38">
        <f>B19/B24</f>
        <v>1.9749120746439107E-2</v>
      </c>
      <c r="M19" s="38">
        <f>C19/C24</f>
        <v>1.5867828416782355E-3</v>
      </c>
      <c r="N19" s="38">
        <f>D19/D24</f>
        <v>8.7280291123974793E-4</v>
      </c>
    </row>
    <row r="20" spans="1:14">
      <c r="A20" s="6" t="s">
        <v>128</v>
      </c>
      <c r="B20" s="87">
        <v>347462</v>
      </c>
      <c r="C20" s="87">
        <v>157786</v>
      </c>
      <c r="D20" s="87">
        <v>142313</v>
      </c>
      <c r="G20" s="87">
        <f t="shared" si="3"/>
        <v>-189676</v>
      </c>
      <c r="H20" s="84">
        <f t="shared" si="6"/>
        <v>-0.54588991026356837</v>
      </c>
      <c r="I20" s="87">
        <f t="shared" si="4"/>
        <v>-15473</v>
      </c>
      <c r="J20" s="159">
        <f t="shared" si="5"/>
        <v>-9.8063199523405115E-2</v>
      </c>
      <c r="K20" s="168"/>
      <c r="L20" s="38">
        <f>B20/B24</f>
        <v>6.3458939767318562E-2</v>
      </c>
      <c r="M20" s="38">
        <f>C20/C24</f>
        <v>3.0440379022132775E-2</v>
      </c>
      <c r="N20" s="38">
        <f>D20/D24</f>
        <v>1.4995919438278672E-2</v>
      </c>
    </row>
    <row r="21" spans="1:14">
      <c r="A21" s="6" t="s">
        <v>127</v>
      </c>
      <c r="B21" s="87">
        <v>773334</v>
      </c>
      <c r="C21" s="87">
        <v>1450847</v>
      </c>
      <c r="D21" s="87">
        <v>2983446</v>
      </c>
      <c r="G21" s="87">
        <f t="shared" si="3"/>
        <v>677513</v>
      </c>
      <c r="H21" s="84">
        <f t="shared" si="6"/>
        <v>0.87609364129858514</v>
      </c>
      <c r="I21" s="87">
        <f t="shared" si="4"/>
        <v>1532599</v>
      </c>
      <c r="J21" s="159">
        <f t="shared" si="5"/>
        <v>1.0563477747825925</v>
      </c>
      <c r="K21" s="168"/>
      <c r="L21" s="38">
        <f>B21/B24</f>
        <v>0.14123833894359536</v>
      </c>
      <c r="M21" s="38">
        <f>C21/C24</f>
        <v>0.27990019762922103</v>
      </c>
      <c r="N21" s="38">
        <f>D21/D24</f>
        <v>0.3143740618527805</v>
      </c>
    </row>
    <row r="22" spans="1:14" ht="15.75" thickBot="1">
      <c r="A22" s="6" t="s">
        <v>89</v>
      </c>
      <c r="B22" s="83">
        <v>189093</v>
      </c>
      <c r="C22" s="83">
        <v>230518</v>
      </c>
      <c r="D22" s="83">
        <v>1998122</v>
      </c>
      <c r="G22" s="83">
        <f t="shared" si="3"/>
        <v>41425</v>
      </c>
      <c r="H22" s="80">
        <f t="shared" si="6"/>
        <v>0.21907209679892964</v>
      </c>
      <c r="I22" s="83">
        <f t="shared" si="4"/>
        <v>1767604</v>
      </c>
      <c r="J22" s="92">
        <f t="shared" si="5"/>
        <v>7.6679651914384124</v>
      </c>
      <c r="K22" s="168"/>
      <c r="L22" s="32">
        <f>B22/B24</f>
        <v>3.4535118365235817E-2</v>
      </c>
      <c r="M22" s="32">
        <f>C22/C24</f>
        <v>4.4471976546867298E-2</v>
      </c>
      <c r="N22" s="32">
        <f>D22/D24</f>
        <v>0.21054771201402722</v>
      </c>
    </row>
    <row r="23" spans="1:14" ht="15.75" thickBot="1">
      <c r="A23" s="6"/>
      <c r="B23" s="133">
        <f>SUM(B14:B22)</f>
        <v>4315154</v>
      </c>
      <c r="C23" s="133">
        <f>SUM(C14:C22)</f>
        <v>3963576</v>
      </c>
      <c r="D23" s="133">
        <f>SUM(D14:D22)</f>
        <v>8275942</v>
      </c>
      <c r="G23" s="122">
        <f t="shared" si="3"/>
        <v>-351578</v>
      </c>
      <c r="H23" s="26">
        <f t="shared" si="6"/>
        <v>-8.1475191847150769E-2</v>
      </c>
      <c r="I23" s="122">
        <f t="shared" si="4"/>
        <v>4312366</v>
      </c>
      <c r="J23" s="26">
        <f t="shared" si="5"/>
        <v>1.0879988172296935</v>
      </c>
      <c r="K23" s="168"/>
      <c r="L23" s="26">
        <f>B23/B24</f>
        <v>0.78810085066195368</v>
      </c>
      <c r="M23" s="26">
        <f>C23/C24</f>
        <v>0.76466071592555063</v>
      </c>
      <c r="N23" s="26">
        <f>D23/D24</f>
        <v>0.87205919000981547</v>
      </c>
    </row>
    <row r="24" spans="1:14" ht="15.75" thickBot="1">
      <c r="A24" s="6" t="s">
        <v>88</v>
      </c>
      <c r="B24" s="172">
        <f>B12+B23</f>
        <v>5475383</v>
      </c>
      <c r="C24" s="172">
        <f>C12+C23</f>
        <v>5183444</v>
      </c>
      <c r="D24" s="172">
        <f>D12+D23</f>
        <v>9490115</v>
      </c>
      <c r="G24" s="122">
        <f t="shared" si="3"/>
        <v>-291939</v>
      </c>
      <c r="H24" s="26">
        <f t="shared" si="6"/>
        <v>-5.3318461923120265E-2</v>
      </c>
      <c r="I24" s="122">
        <f t="shared" si="4"/>
        <v>4306671</v>
      </c>
      <c r="J24" s="26">
        <f t="shared" si="5"/>
        <v>0.8308512641402126</v>
      </c>
      <c r="K24" s="168"/>
      <c r="L24" s="26">
        <f>B24/B24</f>
        <v>1</v>
      </c>
      <c r="M24" s="26">
        <f>C24/C24</f>
        <v>1</v>
      </c>
      <c r="N24" s="26">
        <f>D24/D24</f>
        <v>1</v>
      </c>
    </row>
    <row r="25" spans="1:14">
      <c r="A25" s="6"/>
      <c r="B25" s="133"/>
      <c r="C25" s="133"/>
      <c r="D25" s="133"/>
      <c r="G25" s="133"/>
      <c r="H25" s="17"/>
      <c r="I25" s="133"/>
      <c r="J25" s="17"/>
      <c r="K25" s="168"/>
      <c r="L25" s="73"/>
      <c r="M25" s="73"/>
      <c r="N25" s="73"/>
    </row>
    <row r="26" spans="1:14">
      <c r="A26" s="6" t="s">
        <v>86</v>
      </c>
      <c r="B26" s="133"/>
      <c r="C26" s="133"/>
      <c r="D26" s="133"/>
      <c r="G26" s="133"/>
      <c r="H26" s="17"/>
      <c r="I26" s="133"/>
      <c r="J26" s="17"/>
      <c r="K26" s="168"/>
      <c r="L26" s="73"/>
      <c r="M26" s="73"/>
      <c r="N26" s="73"/>
    </row>
    <row r="27" spans="1:14">
      <c r="A27" s="6"/>
      <c r="B27" s="133"/>
      <c r="C27" s="133"/>
      <c r="D27" s="133"/>
      <c r="G27" s="133"/>
      <c r="H27" s="17"/>
      <c r="I27" s="133"/>
      <c r="J27" s="17"/>
      <c r="K27" s="168"/>
      <c r="L27" s="73"/>
      <c r="M27" s="73"/>
      <c r="N27" s="73"/>
    </row>
    <row r="28" spans="1:14">
      <c r="A28" s="6" t="s">
        <v>126</v>
      </c>
      <c r="B28" s="133">
        <v>289821</v>
      </c>
      <c r="C28" s="133">
        <v>289821</v>
      </c>
      <c r="D28" s="133">
        <v>289821</v>
      </c>
      <c r="G28" s="133"/>
      <c r="H28" s="17"/>
      <c r="I28" s="133">
        <f>D28-C28</f>
        <v>0</v>
      </c>
      <c r="J28" s="17">
        <f>I28/C28</f>
        <v>0</v>
      </c>
      <c r="K28" s="168"/>
      <c r="L28" s="73">
        <f>B28/B44</f>
        <v>5.2931639667946513E-2</v>
      </c>
      <c r="M28" s="73">
        <f>C28/C44</f>
        <v>5.5912825526811906E-2</v>
      </c>
      <c r="N28" s="73">
        <f>D28/D44</f>
        <v>3.0539250578101529E-2</v>
      </c>
    </row>
    <row r="29" spans="1:14">
      <c r="A29" s="6" t="s">
        <v>125</v>
      </c>
      <c r="B29" s="176">
        <v>0</v>
      </c>
      <c r="C29" s="133">
        <v>1049000</v>
      </c>
      <c r="D29" s="176">
        <v>0</v>
      </c>
      <c r="G29" s="133">
        <f>C29-B29</f>
        <v>1049000</v>
      </c>
      <c r="H29" s="17">
        <v>0</v>
      </c>
      <c r="I29" s="133">
        <f>D29-C29</f>
        <v>-1049000</v>
      </c>
      <c r="J29" s="17">
        <f>I29/C29</f>
        <v>-1</v>
      </c>
      <c r="K29" s="168"/>
      <c r="L29" s="73">
        <f>B29/B44</f>
        <v>0</v>
      </c>
      <c r="M29" s="73">
        <f>C29/C44</f>
        <v>0.20237510041586251</v>
      </c>
      <c r="N29" s="73">
        <f>D29/D44</f>
        <v>0</v>
      </c>
    </row>
    <row r="30" spans="1:14" ht="15.75" thickBot="1">
      <c r="A30" s="6" t="s">
        <v>124</v>
      </c>
      <c r="B30" s="136">
        <v>613896</v>
      </c>
      <c r="C30" s="136">
        <v>949301</v>
      </c>
      <c r="D30" s="136">
        <v>3683446</v>
      </c>
      <c r="G30" s="136">
        <f>C30-B30</f>
        <v>335405</v>
      </c>
      <c r="H30" s="94">
        <f>G30/B30</f>
        <v>0.5463547571575641</v>
      </c>
      <c r="I30" s="136">
        <f>D30-C30</f>
        <v>2734145</v>
      </c>
      <c r="J30" s="94">
        <f>I30/C30</f>
        <v>2.880166564661788</v>
      </c>
      <c r="K30" s="168"/>
      <c r="L30" s="94">
        <f>B30/B44</f>
        <v>0.11211928005766902</v>
      </c>
      <c r="M30" s="94">
        <f>C30/C44</f>
        <v>0.1831409773116098</v>
      </c>
      <c r="N30" s="94">
        <f>D30/D44</f>
        <v>0.38813502259983151</v>
      </c>
    </row>
    <row r="31" spans="1:14">
      <c r="A31" s="6"/>
      <c r="B31" s="133">
        <f>SUM(B28:B30)</f>
        <v>903717</v>
      </c>
      <c r="C31" s="133">
        <f>SUM(C28:C30)</f>
        <v>2288122</v>
      </c>
      <c r="D31" s="133">
        <f>SUM(D28:D30)</f>
        <v>3973267</v>
      </c>
      <c r="G31" s="133">
        <f>C31-B31</f>
        <v>1384405</v>
      </c>
      <c r="H31" s="17">
        <f>G31/B31</f>
        <v>1.5319010265381752</v>
      </c>
      <c r="I31" s="133">
        <f>D31-C31</f>
        <v>1685145</v>
      </c>
      <c r="J31" s="17">
        <f>I31/C31</f>
        <v>0.73647515298572364</v>
      </c>
      <c r="K31" s="168"/>
      <c r="L31" s="73">
        <f>B31/B44</f>
        <v>0.16505091972561553</v>
      </c>
      <c r="M31" s="73">
        <f>C31/C44</f>
        <v>0.44142890325428424</v>
      </c>
      <c r="N31" s="73">
        <f>D31/D44</f>
        <v>0.41867427317793304</v>
      </c>
    </row>
    <row r="32" spans="1:14" ht="15.75" thickBot="1">
      <c r="A32" s="6" t="s">
        <v>81</v>
      </c>
      <c r="B32" s="133"/>
      <c r="C32" s="133"/>
      <c r="D32" s="133"/>
      <c r="G32" s="133"/>
      <c r="H32" s="17"/>
      <c r="I32" s="133"/>
      <c r="J32" s="17"/>
      <c r="K32" s="168"/>
      <c r="L32" s="73"/>
      <c r="M32" s="73"/>
      <c r="N32" s="73"/>
    </row>
    <row r="33" spans="1:14">
      <c r="A33" s="6" t="s">
        <v>123</v>
      </c>
      <c r="B33" s="91">
        <v>78389</v>
      </c>
      <c r="C33" s="91">
        <v>46083</v>
      </c>
      <c r="D33" s="91">
        <v>48914</v>
      </c>
      <c r="G33" s="175">
        <f>C33-B33</f>
        <v>-32306</v>
      </c>
      <c r="H33" s="88">
        <f>G33/B33</f>
        <v>-0.41212415007207642</v>
      </c>
      <c r="I33" s="91">
        <f>D33-C33</f>
        <v>2831</v>
      </c>
      <c r="J33" s="97">
        <f>I33/C33</f>
        <v>6.1432632424104336E-2</v>
      </c>
      <c r="K33" s="168"/>
      <c r="L33" s="44">
        <f>B33/B44</f>
        <v>1.4316624060819124E-2</v>
      </c>
      <c r="M33" s="44">
        <f>C33/C44</f>
        <v>8.8904211176970369E-3</v>
      </c>
      <c r="N33" s="44">
        <f>D33/D44</f>
        <v>5.1542051914017905E-3</v>
      </c>
    </row>
    <row r="34" spans="1:14" ht="15.75" thickBot="1">
      <c r="A34" s="6" t="s">
        <v>122</v>
      </c>
      <c r="B34" s="83">
        <v>51199</v>
      </c>
      <c r="C34" s="83">
        <v>0</v>
      </c>
      <c r="D34" s="173">
        <v>0</v>
      </c>
      <c r="G34" s="174">
        <f>C34-B34</f>
        <v>-51199</v>
      </c>
      <c r="H34" s="80">
        <f>G34/B34</f>
        <v>-1</v>
      </c>
      <c r="I34" s="83"/>
      <c r="J34" s="92"/>
      <c r="K34" s="168"/>
      <c r="L34" s="32">
        <f>B34/B44</f>
        <v>9.3507613987916464E-3</v>
      </c>
      <c r="M34" s="32">
        <f>C34/C44</f>
        <v>0</v>
      </c>
      <c r="N34" s="32">
        <f>D34/D44</f>
        <v>0</v>
      </c>
    </row>
    <row r="35" spans="1:14">
      <c r="A35" s="6"/>
      <c r="B35" s="87">
        <f>SUM(B33:B34)</f>
        <v>129588</v>
      </c>
      <c r="C35" s="87">
        <f>SUM(C33:C34)</f>
        <v>46083</v>
      </c>
      <c r="D35" s="87">
        <f>SUM(D33:D34)</f>
        <v>48914</v>
      </c>
      <c r="G35" s="91">
        <f>C35-B35</f>
        <v>-83505</v>
      </c>
      <c r="H35" s="88">
        <f>G35/B35</f>
        <v>-0.64438836929345311</v>
      </c>
      <c r="I35" s="91">
        <f>D35-C35</f>
        <v>2831</v>
      </c>
      <c r="J35" s="88">
        <f>I35/C35</f>
        <v>6.1432632424104336E-2</v>
      </c>
      <c r="K35" s="168"/>
      <c r="L35" s="38">
        <f>B35/B44</f>
        <v>2.3667385459610772E-2</v>
      </c>
      <c r="M35" s="38">
        <f>C35/C44</f>
        <v>8.8904211176970369E-3</v>
      </c>
      <c r="N35" s="38">
        <f>D35/D44</f>
        <v>5.1542051914017905E-3</v>
      </c>
    </row>
    <row r="36" spans="1:14">
      <c r="A36" s="6" t="s">
        <v>78</v>
      </c>
      <c r="B36" s="87"/>
      <c r="C36" s="87"/>
      <c r="D36" s="87"/>
      <c r="G36" s="87"/>
      <c r="H36" s="84"/>
      <c r="I36" s="87"/>
      <c r="J36" s="84"/>
      <c r="K36" s="168"/>
      <c r="L36" s="38"/>
      <c r="M36" s="38"/>
      <c r="N36" s="38"/>
    </row>
    <row r="37" spans="1:14">
      <c r="A37" s="6" t="s">
        <v>77</v>
      </c>
      <c r="B37" s="87">
        <v>736098</v>
      </c>
      <c r="C37" s="87">
        <v>1064923</v>
      </c>
      <c r="D37" s="87">
        <v>1907361</v>
      </c>
      <c r="G37" s="87">
        <f>C37-B37</f>
        <v>328825</v>
      </c>
      <c r="H37" s="84">
        <f>G37/B37</f>
        <v>0.44671361693687528</v>
      </c>
      <c r="I37" s="87">
        <f>D37-C37</f>
        <v>842438</v>
      </c>
      <c r="J37" s="84">
        <f>I37/C37</f>
        <v>0.79107879161216355</v>
      </c>
      <c r="K37" s="168"/>
      <c r="L37" s="38">
        <f>B37/B44</f>
        <v>0.13443771878606484</v>
      </c>
      <c r="M37" s="38">
        <f>C37/C44</f>
        <v>0.20544699624419593</v>
      </c>
      <c r="N37" s="38">
        <f>D37/D44</f>
        <v>0.20098397121636566</v>
      </c>
    </row>
    <row r="38" spans="1:14">
      <c r="A38" s="6" t="s">
        <v>121</v>
      </c>
      <c r="B38" s="87">
        <v>0</v>
      </c>
      <c r="C38" s="87">
        <v>123304</v>
      </c>
      <c r="D38" s="87">
        <v>3488532</v>
      </c>
      <c r="G38" s="87">
        <f>C38-B38</f>
        <v>123304</v>
      </c>
      <c r="H38" s="84">
        <v>0</v>
      </c>
      <c r="I38" s="87">
        <f>D38-C38</f>
        <v>3365228</v>
      </c>
      <c r="J38" s="84">
        <f>I38/C38</f>
        <v>27.292123532083306</v>
      </c>
      <c r="K38" s="168"/>
      <c r="L38" s="38">
        <f>B38/B44</f>
        <v>0</v>
      </c>
      <c r="M38" s="38">
        <f>C38/C44</f>
        <v>2.3788045168424699E-2</v>
      </c>
      <c r="N38" s="38">
        <f>D38/D44</f>
        <v>0.36759638845261622</v>
      </c>
    </row>
    <row r="39" spans="1:14">
      <c r="A39" s="6" t="s">
        <v>120</v>
      </c>
      <c r="B39" s="87">
        <v>77084</v>
      </c>
      <c r="C39" s="87">
        <v>72376</v>
      </c>
      <c r="D39" s="87">
        <v>72041</v>
      </c>
      <c r="G39" s="87">
        <f>C39-B39</f>
        <v>-4708</v>
      </c>
      <c r="H39" s="84">
        <f>G39/B39</f>
        <v>-6.107622852991542E-2</v>
      </c>
      <c r="I39" s="87">
        <f>D39-C39</f>
        <v>-335</v>
      </c>
      <c r="J39" s="84">
        <f>I39/C39</f>
        <v>-4.6286061677904278E-3</v>
      </c>
      <c r="K39" s="168"/>
      <c r="L39" s="38">
        <f>B39/B44</f>
        <v>1.4078284569316887E-2</v>
      </c>
      <c r="M39" s="38">
        <f>C39/C44</f>
        <v>1.3962917319064313E-2</v>
      </c>
      <c r="N39" s="38">
        <f>D39/D44</f>
        <v>7.5911619616832885E-3</v>
      </c>
    </row>
    <row r="40" spans="1:14" ht="15.75" thickBot="1">
      <c r="A40" s="6" t="s">
        <v>119</v>
      </c>
      <c r="B40" s="83">
        <v>3628896</v>
      </c>
      <c r="C40" s="83">
        <v>1588636</v>
      </c>
      <c r="D40" s="173">
        <v>0</v>
      </c>
      <c r="G40" s="83">
        <f>C40-B40</f>
        <v>-2040260</v>
      </c>
      <c r="H40" s="80">
        <f>G40/B40</f>
        <v>-0.56222608749327618</v>
      </c>
      <c r="I40" s="83">
        <f>D40-C40</f>
        <v>-1588636</v>
      </c>
      <c r="J40" s="80">
        <f>I40/C40</f>
        <v>-1</v>
      </c>
      <c r="K40" s="168"/>
      <c r="L40" s="32">
        <f>B40/B44</f>
        <v>0.66276569145939201</v>
      </c>
      <c r="M40" s="32">
        <f>C40/C44</f>
        <v>0.30648271689633377</v>
      </c>
      <c r="N40" s="32">
        <f>D40/D44</f>
        <v>0</v>
      </c>
    </row>
    <row r="41" spans="1:14">
      <c r="A41" s="6"/>
      <c r="B41" s="133">
        <f>SUM(B37:B40)</f>
        <v>4442078</v>
      </c>
      <c r="C41" s="133">
        <f>SUM(C37:C40)</f>
        <v>2849239</v>
      </c>
      <c r="D41" s="133">
        <f>SUM(D37:D40)</f>
        <v>5467934</v>
      </c>
      <c r="G41" s="133"/>
      <c r="H41" s="17"/>
      <c r="I41" s="133"/>
      <c r="J41" s="17"/>
      <c r="K41" s="168"/>
      <c r="L41" s="73">
        <f>B41/B44</f>
        <v>0.81128169481477364</v>
      </c>
      <c r="M41" s="73">
        <f>C41/C44</f>
        <v>0.5496806756280187</v>
      </c>
      <c r="N41" s="73">
        <f>D41/D44</f>
        <v>0.57617152163066521</v>
      </c>
    </row>
    <row r="42" spans="1:14">
      <c r="A42" s="6" t="s">
        <v>118</v>
      </c>
      <c r="B42" s="172">
        <f>SUM(B35:B40)</f>
        <v>4571666</v>
      </c>
      <c r="C42" s="172">
        <f>SUM(C35:C40)</f>
        <v>2895322</v>
      </c>
      <c r="D42" s="172">
        <f>SUM(D35:D40)</f>
        <v>5516848</v>
      </c>
      <c r="G42" s="172">
        <f>C42-B42</f>
        <v>-1676344</v>
      </c>
      <c r="H42" s="171">
        <f>G42/B42</f>
        <v>-0.36668120549488958</v>
      </c>
      <c r="I42" s="172">
        <f>D42-C42</f>
        <v>2621526</v>
      </c>
      <c r="J42" s="171">
        <f>I42/C42</f>
        <v>0.90543504314891399</v>
      </c>
      <c r="K42" s="168"/>
      <c r="L42" s="170">
        <f>B42/B44</f>
        <v>0.83494908027438441</v>
      </c>
      <c r="M42" s="170">
        <f>C42/C44</f>
        <v>0.55857109674571581</v>
      </c>
      <c r="N42" s="170">
        <f>D42/D44</f>
        <v>0.58132572682206696</v>
      </c>
    </row>
    <row r="43" spans="1:14">
      <c r="A43" s="6"/>
      <c r="B43" s="133"/>
      <c r="C43" s="133"/>
      <c r="D43" s="133"/>
      <c r="G43" s="133"/>
      <c r="H43" s="17"/>
      <c r="I43" s="133"/>
      <c r="J43" s="17"/>
      <c r="K43" s="168"/>
      <c r="L43" s="73"/>
      <c r="M43" s="73"/>
      <c r="N43" s="73"/>
    </row>
    <row r="44" spans="1:14" ht="15.75" thickBot="1">
      <c r="A44" s="6" t="s">
        <v>70</v>
      </c>
      <c r="B44" s="162">
        <f>B31+B42</f>
        <v>5475383</v>
      </c>
      <c r="C44" s="162">
        <f>C31+C42</f>
        <v>5183444</v>
      </c>
      <c r="D44" s="162">
        <f>D31+D42</f>
        <v>9490115</v>
      </c>
      <c r="G44" s="162">
        <f>C44-B44</f>
        <v>-291939</v>
      </c>
      <c r="H44" s="12">
        <f>G44/B44</f>
        <v>-5.3318461923120265E-2</v>
      </c>
      <c r="I44" s="162">
        <f>D44-C44</f>
        <v>4306671</v>
      </c>
      <c r="J44" s="12">
        <f>I44/C44</f>
        <v>0.8308512641402126</v>
      </c>
      <c r="K44" s="168"/>
      <c r="L44" s="12">
        <f>B44/B44</f>
        <v>1</v>
      </c>
      <c r="M44" s="12">
        <f>C44/C44</f>
        <v>1</v>
      </c>
      <c r="N44" s="12">
        <f>D44/D44</f>
        <v>1</v>
      </c>
    </row>
    <row r="45" spans="1:14" ht="15.75" thickTop="1">
      <c r="A45" s="62"/>
      <c r="B45" s="169"/>
      <c r="C45" s="169"/>
      <c r="D45" s="169"/>
      <c r="G45" s="169"/>
      <c r="H45" s="164"/>
      <c r="I45" s="169"/>
      <c r="J45" s="164"/>
      <c r="K45" s="168"/>
      <c r="L45" s="164"/>
      <c r="M45" s="164"/>
      <c r="N45" s="164"/>
    </row>
    <row r="46" spans="1:14">
      <c r="A46" s="62"/>
      <c r="B46" s="62"/>
      <c r="C46" s="62"/>
      <c r="D46" s="62"/>
      <c r="G46" s="972"/>
      <c r="H46" s="972"/>
      <c r="I46" s="972"/>
      <c r="J46" s="972"/>
      <c r="L46" s="164"/>
      <c r="M46" s="164"/>
      <c r="N46" s="164"/>
    </row>
    <row r="47" spans="1:14" ht="21.75" thickBot="1">
      <c r="A47" s="62"/>
      <c r="B47" s="62"/>
      <c r="C47" s="62"/>
      <c r="D47" s="62"/>
      <c r="G47" s="166" t="s">
        <v>69</v>
      </c>
      <c r="H47" s="167"/>
      <c r="I47" s="166" t="s">
        <v>68</v>
      </c>
      <c r="J47" s="165"/>
      <c r="L47" s="164"/>
      <c r="M47" s="164"/>
      <c r="N47" s="164"/>
    </row>
    <row r="48" spans="1:14" ht="21.75" thickBot="1">
      <c r="A48" s="60" t="s">
        <v>67</v>
      </c>
      <c r="B48" s="163">
        <v>2019</v>
      </c>
      <c r="C48" s="163">
        <v>2020</v>
      </c>
      <c r="D48" s="163">
        <v>2021</v>
      </c>
      <c r="G48" s="60" t="s">
        <v>66</v>
      </c>
      <c r="H48" s="60" t="s">
        <v>64</v>
      </c>
      <c r="I48" s="60" t="s">
        <v>65</v>
      </c>
      <c r="J48" s="144" t="s">
        <v>64</v>
      </c>
      <c r="L48" s="73"/>
      <c r="M48" s="73"/>
      <c r="N48" s="73"/>
    </row>
    <row r="49" spans="1:14">
      <c r="A49" s="6" t="s">
        <v>117</v>
      </c>
      <c r="B49" s="133">
        <v>13992388</v>
      </c>
      <c r="C49" s="133">
        <v>11935172</v>
      </c>
      <c r="D49" s="133">
        <v>20578906</v>
      </c>
      <c r="G49" s="158">
        <f>C49-B49</f>
        <v>-2057216</v>
      </c>
      <c r="H49" s="17">
        <f>G49/B49</f>
        <v>-0.14702393901598498</v>
      </c>
      <c r="I49" s="158">
        <f>D49-C49</f>
        <v>8643734</v>
      </c>
      <c r="J49" s="17">
        <f>I49/C49</f>
        <v>0.72422366430915286</v>
      </c>
      <c r="L49" s="73">
        <f>B49/B49</f>
        <v>1</v>
      </c>
      <c r="M49" s="73">
        <f>C49/C49</f>
        <v>1</v>
      </c>
      <c r="N49" s="73">
        <f>D49/D49</f>
        <v>1</v>
      </c>
    </row>
    <row r="50" spans="1:14" ht="15.75" thickBot="1">
      <c r="A50" s="6" t="s">
        <v>62</v>
      </c>
      <c r="B50" s="136">
        <v>-11447672</v>
      </c>
      <c r="C50" s="136">
        <v>-9164670</v>
      </c>
      <c r="D50" s="136">
        <v>-15857678</v>
      </c>
      <c r="G50" s="157">
        <f>C50-B50</f>
        <v>2283002</v>
      </c>
      <c r="H50" s="94">
        <f>G50/B50</f>
        <v>-0.1994293686960982</v>
      </c>
      <c r="I50" s="157">
        <f>D50-C50</f>
        <v>-6693008</v>
      </c>
      <c r="J50" s="94">
        <f>I50/C50</f>
        <v>0.73030540106735975</v>
      </c>
      <c r="L50" s="94">
        <f>B50/B49</f>
        <v>-0.81813568920473045</v>
      </c>
      <c r="M50" s="94">
        <f>C50/C49</f>
        <v>-0.76787079398604396</v>
      </c>
      <c r="N50" s="94">
        <f>D50/D49</f>
        <v>-0.77057925236647662</v>
      </c>
    </row>
    <row r="51" spans="1:14">
      <c r="A51" s="6" t="s">
        <v>61</v>
      </c>
      <c r="B51" s="75">
        <f>B49+B50</f>
        <v>2544716</v>
      </c>
      <c r="C51" s="75">
        <f>C49+C50</f>
        <v>2770502</v>
      </c>
      <c r="D51" s="75">
        <f>D49+D50</f>
        <v>4721228</v>
      </c>
      <c r="G51" s="158">
        <f>C51-B51</f>
        <v>225786</v>
      </c>
      <c r="H51" s="17">
        <f>G51/B51</f>
        <v>8.8727386474561409E-2</v>
      </c>
      <c r="I51" s="158">
        <f>D51-C51</f>
        <v>1950726</v>
      </c>
      <c r="J51" s="17">
        <f>I51/C51</f>
        <v>0.70410560974148362</v>
      </c>
      <c r="L51" s="73">
        <f>B51/B49</f>
        <v>0.18186431079526955</v>
      </c>
      <c r="M51" s="73">
        <f>C51/C49</f>
        <v>0.23212920601395606</v>
      </c>
      <c r="N51" s="73">
        <f>D51/D49</f>
        <v>0.22942074763352338</v>
      </c>
    </row>
    <row r="52" spans="1:14">
      <c r="A52" s="6"/>
      <c r="B52" s="133"/>
      <c r="C52" s="133"/>
      <c r="D52" s="133"/>
      <c r="G52" s="158"/>
      <c r="H52" s="17"/>
      <c r="I52" s="158"/>
      <c r="J52" s="17"/>
      <c r="L52" s="73"/>
      <c r="M52" s="73"/>
      <c r="N52" s="73"/>
    </row>
    <row r="53" spans="1:14">
      <c r="A53" s="6" t="s">
        <v>116</v>
      </c>
      <c r="B53" s="133">
        <v>-263946</v>
      </c>
      <c r="C53" s="133">
        <v>-221904</v>
      </c>
      <c r="D53" s="133">
        <v>-120631</v>
      </c>
      <c r="G53" s="158">
        <f>C53-B53</f>
        <v>42042</v>
      </c>
      <c r="H53" s="17">
        <f>G53/B53</f>
        <v>-0.15928258052783523</v>
      </c>
      <c r="I53" s="158">
        <f>D53-C53</f>
        <v>101273</v>
      </c>
      <c r="J53" s="17">
        <f>I53/C53</f>
        <v>-0.4563820390799625</v>
      </c>
      <c r="L53" s="73">
        <f>B53/B49</f>
        <v>-1.8863542091600089E-2</v>
      </c>
      <c r="M53" s="73">
        <f>C53/C49</f>
        <v>-1.8592442572256184E-2</v>
      </c>
      <c r="N53" s="73">
        <f>D53/D49</f>
        <v>-5.8618762338483879E-3</v>
      </c>
    </row>
    <row r="54" spans="1:14" ht="15.75" thickBot="1">
      <c r="A54" s="6" t="s">
        <v>59</v>
      </c>
      <c r="B54" s="136">
        <v>-296763</v>
      </c>
      <c r="C54" s="136">
        <v>-322675</v>
      </c>
      <c r="D54" s="136">
        <v>-353849</v>
      </c>
      <c r="G54" s="157">
        <f>C54-B54</f>
        <v>-25912</v>
      </c>
      <c r="H54" s="94">
        <f>G54/B54</f>
        <v>8.7315467224687721E-2</v>
      </c>
      <c r="I54" s="157">
        <f>D54-C54</f>
        <v>-31174</v>
      </c>
      <c r="J54" s="94">
        <f>I54/C54</f>
        <v>9.6611141241186957E-2</v>
      </c>
      <c r="L54" s="94">
        <f>B54/B49</f>
        <v>-2.1208888718637589E-2</v>
      </c>
      <c r="M54" s="94">
        <f>C54/C49</f>
        <v>-2.7035638866369081E-2</v>
      </c>
      <c r="N54" s="94">
        <f>D54/D49</f>
        <v>-1.7194743005289007E-2</v>
      </c>
    </row>
    <row r="55" spans="1:14">
      <c r="A55" s="6"/>
      <c r="B55" s="133">
        <f>B51+B53+B54</f>
        <v>1984007</v>
      </c>
      <c r="C55" s="133">
        <f>C51+C53+C54</f>
        <v>2225923</v>
      </c>
      <c r="D55" s="133">
        <f>D51+D53+D54</f>
        <v>4246748</v>
      </c>
      <c r="G55" s="158">
        <f>C55-B55</f>
        <v>241916</v>
      </c>
      <c r="H55" s="17">
        <f>G55/B55</f>
        <v>0.12193303753464579</v>
      </c>
      <c r="I55" s="158">
        <f>D55-C55</f>
        <v>2020825</v>
      </c>
      <c r="J55" s="17">
        <f>I55/C55</f>
        <v>0.90785934643741051</v>
      </c>
      <c r="L55" s="73">
        <f>B55/B49</f>
        <v>0.14179187998503187</v>
      </c>
      <c r="M55" s="73">
        <f>C55/C49</f>
        <v>0.1865011245753308</v>
      </c>
      <c r="N55" s="73">
        <f>D55/D49</f>
        <v>0.20636412839438598</v>
      </c>
    </row>
    <row r="56" spans="1:14">
      <c r="A56" s="6"/>
      <c r="B56" s="133"/>
      <c r="C56" s="133"/>
      <c r="D56" s="133"/>
      <c r="G56" s="158"/>
      <c r="H56" s="17"/>
      <c r="I56" s="158"/>
      <c r="J56" s="17"/>
      <c r="L56" s="73"/>
      <c r="M56" s="73"/>
      <c r="N56" s="73"/>
    </row>
    <row r="57" spans="1:14">
      <c r="A57" s="6" t="s">
        <v>56</v>
      </c>
      <c r="B57" s="133">
        <v>61423</v>
      </c>
      <c r="C57" s="133">
        <v>58798</v>
      </c>
      <c r="D57" s="133">
        <v>146057</v>
      </c>
      <c r="G57" s="158">
        <f>C57-B57</f>
        <v>-2625</v>
      </c>
      <c r="H57" s="17">
        <f>G57/B57</f>
        <v>-4.2736434234732917E-2</v>
      </c>
      <c r="I57" s="158">
        <f>D57-C57</f>
        <v>87259</v>
      </c>
      <c r="J57" s="17">
        <f>I57/C57</f>
        <v>1.4840470764311711</v>
      </c>
      <c r="L57" s="73">
        <f>B57/B49</f>
        <v>4.3897439093312732E-3</v>
      </c>
      <c r="M57" s="73">
        <f>C57/C49</f>
        <v>4.9264476456644278E-3</v>
      </c>
      <c r="N57" s="73">
        <f>D57/D49</f>
        <v>7.0974132444163946E-3</v>
      </c>
    </row>
    <row r="58" spans="1:14" ht="15.75" thickBot="1">
      <c r="A58" s="6" t="s">
        <v>57</v>
      </c>
      <c r="B58" s="136">
        <v>-298443</v>
      </c>
      <c r="C58" s="136">
        <v>-211025</v>
      </c>
      <c r="D58" s="136">
        <v>-214321</v>
      </c>
      <c r="G58" s="157">
        <f>C58-B58</f>
        <v>87418</v>
      </c>
      <c r="H58" s="94">
        <f>G58/B58</f>
        <v>-0.29291355468213359</v>
      </c>
      <c r="I58" s="157">
        <f>D58-C58</f>
        <v>-3296</v>
      </c>
      <c r="J58" s="94">
        <f>I58/C58</f>
        <v>1.5619002487856888E-2</v>
      </c>
      <c r="L58" s="94">
        <f>B58/B49</f>
        <v>-2.1328953999846204E-2</v>
      </c>
      <c r="M58" s="94">
        <f>C58/C49</f>
        <v>-1.7680934971025134E-2</v>
      </c>
      <c r="N58" s="94">
        <f>D58/D49</f>
        <v>-1.0414596383306284E-2</v>
      </c>
    </row>
    <row r="59" spans="1:14">
      <c r="A59" s="6"/>
      <c r="B59" s="133">
        <f>B55+B57+B58</f>
        <v>1746987</v>
      </c>
      <c r="C59" s="133">
        <f>C55+C57+C58</f>
        <v>2073696</v>
      </c>
      <c r="D59" s="133">
        <f>D55+D57+D58</f>
        <v>4178484</v>
      </c>
      <c r="G59" s="158">
        <f>C59-B59</f>
        <v>326709</v>
      </c>
      <c r="H59" s="17">
        <f>G59/B59</f>
        <v>0.18701283982078859</v>
      </c>
      <c r="I59" s="158">
        <f>D59-C59</f>
        <v>2104788</v>
      </c>
      <c r="J59" s="17">
        <f>I59/C59</f>
        <v>1.0149935188185732</v>
      </c>
      <c r="L59" s="73">
        <f>B59/B49</f>
        <v>0.12485266989451693</v>
      </c>
      <c r="M59" s="73">
        <f>C59/C49</f>
        <v>0.17374663724997008</v>
      </c>
      <c r="N59" s="73">
        <f>D59/D49</f>
        <v>0.20304694525549608</v>
      </c>
    </row>
    <row r="60" spans="1:14">
      <c r="A60" s="6"/>
      <c r="B60" s="133"/>
      <c r="C60" s="133"/>
      <c r="D60" s="133"/>
      <c r="G60" s="158"/>
      <c r="H60" s="17"/>
      <c r="I60" s="158"/>
      <c r="J60" s="17"/>
      <c r="L60" s="73"/>
      <c r="M60" s="73"/>
      <c r="N60" s="73"/>
    </row>
    <row r="61" spans="1:14">
      <c r="A61" s="6" t="s">
        <v>115</v>
      </c>
      <c r="B61" s="133">
        <v>-398463</v>
      </c>
      <c r="C61" s="133">
        <v>-145789</v>
      </c>
      <c r="D61" s="133">
        <v>-8754</v>
      </c>
      <c r="G61" s="158">
        <f>C61-B61</f>
        <v>252674</v>
      </c>
      <c r="H61" s="17">
        <f>G61/B61</f>
        <v>-0.63412161229524444</v>
      </c>
      <c r="I61" s="158">
        <f>D61-C61</f>
        <v>137035</v>
      </c>
      <c r="J61" s="17">
        <f>I61/C61</f>
        <v>-0.93995431754110392</v>
      </c>
      <c r="L61" s="73">
        <f>B61/B49</f>
        <v>-2.8477126277516033E-2</v>
      </c>
      <c r="M61" s="73">
        <f>C61/C49</f>
        <v>-1.22150732306162E-2</v>
      </c>
      <c r="N61" s="73">
        <f>D61/D49</f>
        <v>-4.2538704438418643E-4</v>
      </c>
    </row>
    <row r="62" spans="1:14" ht="15.75" thickBot="1">
      <c r="A62" s="6"/>
      <c r="B62" s="136"/>
      <c r="C62" s="136"/>
      <c r="D62" s="136"/>
      <c r="G62" s="157"/>
      <c r="H62" s="94"/>
      <c r="I62" s="157"/>
      <c r="J62" s="94"/>
      <c r="L62" s="94"/>
      <c r="M62" s="94"/>
      <c r="N62" s="94"/>
    </row>
    <row r="63" spans="1:14">
      <c r="A63" s="6" t="s">
        <v>114</v>
      </c>
      <c r="B63" s="133">
        <f>B59+B61</f>
        <v>1348524</v>
      </c>
      <c r="C63" s="133">
        <f>C59+C61</f>
        <v>1927907</v>
      </c>
      <c r="D63" s="133">
        <f>D59+D61</f>
        <v>4169730</v>
      </c>
      <c r="G63" s="158">
        <f>C63-B63</f>
        <v>579383</v>
      </c>
      <c r="H63" s="17">
        <f>G63/B63</f>
        <v>0.42964233487872666</v>
      </c>
      <c r="I63" s="158">
        <f>D63-C63</f>
        <v>2241823</v>
      </c>
      <c r="J63" s="17">
        <f>I63/C63</f>
        <v>1.1628273562988256</v>
      </c>
      <c r="L63" s="73">
        <f>B63/B49</f>
        <v>9.6375543617000903E-2</v>
      </c>
      <c r="M63" s="73">
        <f>C63/C49</f>
        <v>0.1615315640193539</v>
      </c>
      <c r="N63" s="73">
        <f>D63/D49</f>
        <v>0.20262155821111191</v>
      </c>
    </row>
    <row r="64" spans="1:14">
      <c r="A64" s="6"/>
      <c r="B64" s="133"/>
      <c r="C64" s="133"/>
      <c r="D64" s="133"/>
      <c r="G64" s="158"/>
      <c r="H64" s="17"/>
      <c r="I64" s="158"/>
      <c r="J64" s="17"/>
      <c r="L64" s="73"/>
      <c r="M64" s="73"/>
      <c r="N64" s="73"/>
    </row>
    <row r="65" spans="1:14">
      <c r="A65" s="6" t="s">
        <v>113</v>
      </c>
      <c r="B65" s="133">
        <v>-370872</v>
      </c>
      <c r="C65" s="133">
        <v>-578250</v>
      </c>
      <c r="D65" s="133">
        <v>-1211868</v>
      </c>
      <c r="G65" s="158">
        <f>C65-B65</f>
        <v>-207378</v>
      </c>
      <c r="H65" s="17">
        <f>G65/B65</f>
        <v>0.55916326926810334</v>
      </c>
      <c r="I65" s="158">
        <f>D65-C65</f>
        <v>-633618</v>
      </c>
      <c r="J65" s="17">
        <f>I65/C65</f>
        <v>1.095750972762646</v>
      </c>
      <c r="L65" s="73">
        <f>B65/B49</f>
        <v>-2.6505268435952464E-2</v>
      </c>
      <c r="M65" s="73">
        <f>C65/C49</f>
        <v>-4.8449238938492047E-2</v>
      </c>
      <c r="N65" s="73">
        <f>D65/D49</f>
        <v>-5.8888844722843871E-2</v>
      </c>
    </row>
    <row r="66" spans="1:14">
      <c r="A66" s="6"/>
      <c r="B66" s="133"/>
      <c r="C66" s="133"/>
      <c r="D66" s="133"/>
      <c r="G66" s="158"/>
      <c r="H66" s="17"/>
      <c r="I66" s="158"/>
      <c r="J66" s="17"/>
      <c r="L66" s="73"/>
      <c r="M66" s="73"/>
      <c r="N66" s="73"/>
    </row>
    <row r="67" spans="1:14" ht="15.75" thickBot="1">
      <c r="A67" s="6" t="s">
        <v>112</v>
      </c>
      <c r="B67" s="162">
        <f>B63+B65</f>
        <v>977652</v>
      </c>
      <c r="C67" s="162">
        <f>C63+C65</f>
        <v>1349657</v>
      </c>
      <c r="D67" s="162">
        <f>D63+D65</f>
        <v>2957862</v>
      </c>
      <c r="G67" s="161">
        <f>C67-B67</f>
        <v>372005</v>
      </c>
      <c r="H67" s="12">
        <f>G67/B67</f>
        <v>0.38050860633436029</v>
      </c>
      <c r="I67" s="161">
        <f>D67-C67</f>
        <v>1608205</v>
      </c>
      <c r="J67" s="12">
        <f>I67/C67</f>
        <v>1.1915657089171545</v>
      </c>
      <c r="L67" s="12">
        <f>B67/B49</f>
        <v>6.9870275181048436E-2</v>
      </c>
      <c r="M67" s="12">
        <f>C67/C49</f>
        <v>0.11308232508086184</v>
      </c>
      <c r="N67" s="12">
        <f>D67/D49</f>
        <v>0.14373271348826805</v>
      </c>
    </row>
    <row r="68" spans="1:14" ht="15.75" thickTop="1"/>
    <row r="69" spans="1:14" ht="15.75" thickBot="1"/>
    <row r="70" spans="1:14" ht="21.75" thickBot="1">
      <c r="A70" s="979" t="s">
        <v>51</v>
      </c>
      <c r="B70" s="980"/>
      <c r="C70" s="980"/>
      <c r="D70" s="980"/>
      <c r="E70" s="981"/>
      <c r="F70" s="11" t="s">
        <v>50</v>
      </c>
      <c r="G70" s="11">
        <v>2019</v>
      </c>
      <c r="H70" s="11">
        <v>2020</v>
      </c>
      <c r="I70" s="10">
        <v>2021</v>
      </c>
    </row>
    <row r="71" spans="1:14" ht="15.75" thickBot="1"/>
    <row r="72" spans="1:14" ht="21.75" thickBot="1">
      <c r="A72" s="5" t="s">
        <v>49</v>
      </c>
      <c r="B72" s="155">
        <v>2019</v>
      </c>
      <c r="C72" s="58">
        <v>2020</v>
      </c>
      <c r="D72" s="59">
        <v>2021</v>
      </c>
      <c r="E72" s="160"/>
      <c r="F72" s="156"/>
      <c r="G72" s="156"/>
      <c r="H72" s="156"/>
      <c r="I72" s="156"/>
      <c r="J72" s="206"/>
      <c r="K72" s="209"/>
    </row>
    <row r="73" spans="1:14" ht="15.75" thickBot="1">
      <c r="A73" s="4" t="s">
        <v>48</v>
      </c>
      <c r="B73" s="151">
        <f>G73/G74</f>
        <v>0.97142688624558149</v>
      </c>
      <c r="C73" s="151">
        <f>H73/H74</f>
        <v>1.3910998691229484</v>
      </c>
      <c r="D73" s="150">
        <f>I73/I74</f>
        <v>1.5135409461782092</v>
      </c>
      <c r="E73" s="160"/>
      <c r="F73" s="105" t="s">
        <v>47</v>
      </c>
      <c r="G73" s="157">
        <f>B23</f>
        <v>4315154</v>
      </c>
      <c r="H73" s="157">
        <f>C23</f>
        <v>3963576</v>
      </c>
      <c r="I73" s="157">
        <f>D23</f>
        <v>8275942</v>
      </c>
      <c r="J73" s="160"/>
      <c r="K73" s="57"/>
    </row>
    <row r="74" spans="1:14">
      <c r="A74" s="4"/>
      <c r="B74" s="57"/>
      <c r="C74" s="57"/>
      <c r="D74" s="160"/>
      <c r="E74" s="160"/>
      <c r="F74" s="57" t="s">
        <v>46</v>
      </c>
      <c r="G74" s="158">
        <f>B41</f>
        <v>4442078</v>
      </c>
      <c r="H74" s="158">
        <f>C41</f>
        <v>2849239</v>
      </c>
      <c r="I74" s="158">
        <f>D41</f>
        <v>5467934</v>
      </c>
      <c r="J74" s="160"/>
      <c r="K74" s="57"/>
    </row>
    <row r="75" spans="1:14">
      <c r="A75" s="4"/>
      <c r="B75" s="151"/>
      <c r="C75" s="151"/>
      <c r="D75" s="150"/>
      <c r="E75" s="160"/>
      <c r="F75" s="57"/>
      <c r="G75" s="57"/>
      <c r="H75" s="57"/>
      <c r="I75" s="57"/>
      <c r="J75" s="160"/>
      <c r="K75" s="57"/>
    </row>
    <row r="76" spans="1:14" ht="15.75" thickBot="1">
      <c r="A76" s="7" t="s">
        <v>45</v>
      </c>
      <c r="B76" s="151">
        <f>G76/G77</f>
        <v>0.34404191011504076</v>
      </c>
      <c r="C76" s="151">
        <f>H76/H77</f>
        <v>0.68757271678507836</v>
      </c>
      <c r="D76" s="150">
        <f>I76/I77</f>
        <v>0.98773266100139467</v>
      </c>
      <c r="E76" s="160"/>
      <c r="F76" s="105" t="s">
        <v>44</v>
      </c>
      <c r="G76" s="157">
        <f>B23-B14</f>
        <v>1528261</v>
      </c>
      <c r="H76" s="157">
        <f>C23-C14</f>
        <v>1959059</v>
      </c>
      <c r="I76" s="157">
        <f>D23-D14</f>
        <v>5400857</v>
      </c>
      <c r="J76" s="160"/>
      <c r="K76" s="57"/>
    </row>
    <row r="77" spans="1:14">
      <c r="A77" s="4"/>
      <c r="B77" s="151"/>
      <c r="C77" s="151"/>
      <c r="D77" s="150"/>
      <c r="E77" s="160"/>
      <c r="F77" s="57" t="s">
        <v>43</v>
      </c>
      <c r="G77" s="158">
        <f>B41</f>
        <v>4442078</v>
      </c>
      <c r="H77" s="158">
        <f>C41</f>
        <v>2849239</v>
      </c>
      <c r="I77" s="158">
        <f>D41</f>
        <v>5467934</v>
      </c>
      <c r="J77" s="160"/>
      <c r="K77" s="57"/>
    </row>
    <row r="78" spans="1:14" ht="15.75" thickBot="1">
      <c r="A78" s="3"/>
      <c r="B78" s="148"/>
      <c r="C78" s="148"/>
      <c r="D78" s="147"/>
      <c r="E78" s="160"/>
      <c r="F78" s="105"/>
      <c r="G78" s="105"/>
      <c r="H78" s="105"/>
      <c r="I78" s="105"/>
      <c r="J78" s="205"/>
      <c r="K78" s="207"/>
    </row>
    <row r="79" spans="1:14" ht="15.75" thickBot="1">
      <c r="A79" s="6"/>
      <c r="B79" s="151"/>
      <c r="C79" s="151"/>
      <c r="D79" s="151"/>
      <c r="E79" s="207"/>
      <c r="F79" s="208"/>
      <c r="G79" s="57"/>
      <c r="H79" s="57"/>
      <c r="I79" s="57"/>
      <c r="J79" s="207"/>
      <c r="K79" s="207"/>
    </row>
    <row r="80" spans="1:14" ht="21.75" thickBot="1">
      <c r="A80" s="5" t="s">
        <v>42</v>
      </c>
      <c r="B80" s="155">
        <v>2019</v>
      </c>
      <c r="C80" s="58">
        <v>2020</v>
      </c>
      <c r="D80" s="59">
        <v>2021</v>
      </c>
      <c r="E80" s="160"/>
      <c r="F80" s="156"/>
      <c r="G80" s="156"/>
      <c r="H80" s="156"/>
      <c r="I80" s="156"/>
      <c r="J80" s="206"/>
      <c r="K80" s="207"/>
    </row>
    <row r="81" spans="1:11" ht="15.75" thickBot="1">
      <c r="A81" s="4" t="s">
        <v>41</v>
      </c>
      <c r="B81" s="151">
        <f>G81/G82</f>
        <v>5.0207840774654784</v>
      </c>
      <c r="C81" s="151">
        <f>H81/H82</f>
        <v>5.9541385780215386</v>
      </c>
      <c r="D81" s="150">
        <f>I81/I82</f>
        <v>7.157668729794076</v>
      </c>
      <c r="E81" s="160"/>
      <c r="F81" s="149" t="s">
        <v>24</v>
      </c>
      <c r="G81" s="157">
        <f>B49</f>
        <v>13992388</v>
      </c>
      <c r="H81" s="157">
        <f>C49</f>
        <v>11935172</v>
      </c>
      <c r="I81" s="157">
        <f>D49</f>
        <v>20578906</v>
      </c>
      <c r="J81" s="160"/>
      <c r="K81" s="57"/>
    </row>
    <row r="82" spans="1:11">
      <c r="A82" s="4"/>
      <c r="B82" s="151"/>
      <c r="C82" s="151"/>
      <c r="D82" s="150"/>
      <c r="E82" s="160"/>
      <c r="F82" s="152" t="s">
        <v>40</v>
      </c>
      <c r="G82" s="158">
        <f>B14</f>
        <v>2786893</v>
      </c>
      <c r="H82" s="158">
        <f>C14</f>
        <v>2004517</v>
      </c>
      <c r="I82" s="158">
        <f>D14</f>
        <v>2875085</v>
      </c>
      <c r="J82" s="160"/>
      <c r="K82" s="57"/>
    </row>
    <row r="83" spans="1:11">
      <c r="A83" s="4"/>
      <c r="B83" s="151"/>
      <c r="C83" s="151"/>
      <c r="D83" s="150"/>
      <c r="E83" s="160"/>
      <c r="F83" s="57"/>
      <c r="G83" s="57"/>
      <c r="H83" s="57"/>
      <c r="I83" s="57"/>
      <c r="J83" s="160"/>
      <c r="K83" s="57"/>
    </row>
    <row r="84" spans="1:11" ht="15.75" thickBot="1">
      <c r="A84" s="4" t="s">
        <v>39</v>
      </c>
      <c r="B84" s="151">
        <f>G84/G85</f>
        <v>3.0717894615272243</v>
      </c>
      <c r="C84" s="151">
        <f>H84/H85</f>
        <v>0.2515359644586605</v>
      </c>
      <c r="D84" s="150">
        <f>I84/I85</f>
        <v>0.22940529491703787</v>
      </c>
      <c r="E84" s="160"/>
      <c r="F84" s="149" t="s">
        <v>38</v>
      </c>
      <c r="G84" s="157">
        <f>B15+B19</f>
        <v>117758</v>
      </c>
      <c r="H84" s="157">
        <f>C15+C19</f>
        <v>8225</v>
      </c>
      <c r="I84" s="157">
        <f>D15+D19</f>
        <v>12934</v>
      </c>
      <c r="J84" s="160"/>
      <c r="K84" s="57"/>
    </row>
    <row r="85" spans="1:11">
      <c r="A85" s="4"/>
      <c r="B85" s="151"/>
      <c r="C85" s="151"/>
      <c r="D85" s="150"/>
      <c r="E85" s="160"/>
      <c r="F85" s="57" t="s">
        <v>37</v>
      </c>
      <c r="G85" s="158">
        <f>B49/365</f>
        <v>38335.309589041099</v>
      </c>
      <c r="H85" s="158">
        <f>C49/365</f>
        <v>32699.101369863012</v>
      </c>
      <c r="I85" s="158">
        <f>D49/365</f>
        <v>56380.564383561643</v>
      </c>
      <c r="J85" s="160"/>
      <c r="K85" s="57"/>
    </row>
    <row r="86" spans="1:11">
      <c r="A86" s="4"/>
      <c r="B86" s="151"/>
      <c r="C86" s="151"/>
      <c r="D86" s="150"/>
      <c r="E86" s="160"/>
      <c r="F86" s="57"/>
      <c r="G86" s="57"/>
      <c r="H86" s="57"/>
      <c r="I86" s="57"/>
      <c r="J86" s="160"/>
      <c r="K86" s="57"/>
    </row>
    <row r="87" spans="1:11" ht="15.75" thickBot="1">
      <c r="A87" s="4" t="s">
        <v>36</v>
      </c>
      <c r="B87" s="151">
        <f>G87/G88</f>
        <v>13.096802454552773</v>
      </c>
      <c r="C87" s="151">
        <f>H87/H88</f>
        <v>11.186000783524246</v>
      </c>
      <c r="D87" s="150">
        <f>I87/I88</f>
        <v>18.559535716379344</v>
      </c>
      <c r="E87" s="160"/>
      <c r="F87" s="149" t="s">
        <v>24</v>
      </c>
      <c r="G87" s="157">
        <f>B49</f>
        <v>13992388</v>
      </c>
      <c r="H87" s="157">
        <f>C49</f>
        <v>11935172</v>
      </c>
      <c r="I87" s="157">
        <f>D49</f>
        <v>20578906</v>
      </c>
      <c r="J87" s="160"/>
      <c r="K87" s="57"/>
    </row>
    <row r="88" spans="1:11">
      <c r="A88" s="4"/>
      <c r="B88" s="151"/>
      <c r="C88" s="151"/>
      <c r="D88" s="150"/>
      <c r="E88" s="160"/>
      <c r="F88" s="152" t="s">
        <v>35</v>
      </c>
      <c r="G88" s="158">
        <f>B7</f>
        <v>1068382</v>
      </c>
      <c r="H88" s="158">
        <f>C7</f>
        <v>1066974</v>
      </c>
      <c r="I88" s="158">
        <f>D7</f>
        <v>1108805</v>
      </c>
      <c r="J88" s="160"/>
      <c r="K88" s="57"/>
    </row>
    <row r="89" spans="1:11">
      <c r="A89" s="4"/>
      <c r="B89" s="151"/>
      <c r="C89" s="151"/>
      <c r="D89" s="150"/>
      <c r="E89" s="160"/>
      <c r="F89" s="57"/>
      <c r="G89" s="57"/>
      <c r="H89" s="57"/>
      <c r="I89" s="57"/>
      <c r="J89" s="160"/>
      <c r="K89" s="57"/>
    </row>
    <row r="90" spans="1:11" ht="15.75" thickBot="1">
      <c r="A90" s="4" t="s">
        <v>34</v>
      </c>
      <c r="B90" s="151">
        <f>G90/G91</f>
        <v>2.5555085370283686</v>
      </c>
      <c r="C90" s="151">
        <f>H90/H91</f>
        <v>2.3025563698575695</v>
      </c>
      <c r="D90" s="150">
        <f>I90/I91</f>
        <v>2.1684569681189321</v>
      </c>
      <c r="E90" s="160"/>
      <c r="F90" s="149" t="s">
        <v>24</v>
      </c>
      <c r="G90" s="157">
        <f>B49</f>
        <v>13992388</v>
      </c>
      <c r="H90" s="157">
        <f>C49</f>
        <v>11935172</v>
      </c>
      <c r="I90" s="157">
        <f>D49</f>
        <v>20578906</v>
      </c>
      <c r="J90" s="160"/>
      <c r="K90" s="57"/>
    </row>
    <row r="91" spans="1:11" ht="15.75" thickBot="1">
      <c r="A91" s="3"/>
      <c r="B91" s="148"/>
      <c r="C91" s="148"/>
      <c r="D91" s="147"/>
      <c r="E91" s="160"/>
      <c r="F91" s="149" t="s">
        <v>16</v>
      </c>
      <c r="G91" s="157">
        <f>B24</f>
        <v>5475383</v>
      </c>
      <c r="H91" s="157">
        <f>C24</f>
        <v>5183444</v>
      </c>
      <c r="I91" s="157">
        <f>D24</f>
        <v>9490115</v>
      </c>
      <c r="J91" s="205"/>
      <c r="K91" s="207"/>
    </row>
    <row r="92" spans="1:11" ht="15.75" thickBot="1">
      <c r="A92" s="6"/>
      <c r="B92" s="151"/>
      <c r="C92" s="151"/>
      <c r="D92" s="151"/>
      <c r="E92" s="57"/>
      <c r="F92" s="57"/>
      <c r="G92" s="57"/>
      <c r="H92" s="57"/>
      <c r="I92" s="57"/>
      <c r="J92" s="57"/>
      <c r="K92" s="207"/>
    </row>
    <row r="93" spans="1:11" ht="21.75" thickBot="1">
      <c r="A93" s="5" t="s">
        <v>33</v>
      </c>
      <c r="B93" s="155">
        <v>2019</v>
      </c>
      <c r="C93" s="58">
        <v>2020</v>
      </c>
      <c r="D93" s="59">
        <v>2021</v>
      </c>
      <c r="E93" s="86"/>
      <c r="F93" s="156"/>
      <c r="G93" s="156"/>
      <c r="H93" s="156"/>
      <c r="I93" s="156"/>
      <c r="J93" s="206"/>
      <c r="K93" s="209"/>
    </row>
    <row r="94" spans="1:11" ht="15.75" thickBot="1">
      <c r="A94" s="4" t="s">
        <v>32</v>
      </c>
      <c r="B94" s="151">
        <f>G94/G95</f>
        <v>0.12541118062914627</v>
      </c>
      <c r="C94" s="151">
        <f>H94/H95</f>
        <v>1.9742481915684354E-2</v>
      </c>
      <c r="D94" s="150">
        <f>I94/I95</f>
        <v>1.2161063860626859E-2</v>
      </c>
      <c r="E94" s="86"/>
      <c r="F94" s="149" t="s">
        <v>31</v>
      </c>
      <c r="G94" s="157">
        <f>B35</f>
        <v>129588</v>
      </c>
      <c r="H94" s="157">
        <f>C35</f>
        <v>46083</v>
      </c>
      <c r="I94" s="157">
        <f>D35</f>
        <v>48914</v>
      </c>
      <c r="J94" s="160"/>
      <c r="K94" s="57"/>
    </row>
    <row r="95" spans="1:11">
      <c r="A95" s="4"/>
      <c r="B95" s="151"/>
      <c r="C95" s="151"/>
      <c r="D95" s="150"/>
      <c r="E95" s="86"/>
      <c r="F95" s="152" t="s">
        <v>30</v>
      </c>
      <c r="G95" s="158">
        <f>B35+B31</f>
        <v>1033305</v>
      </c>
      <c r="H95" s="158">
        <f>C35+C31</f>
        <v>2334205</v>
      </c>
      <c r="I95" s="158">
        <f>D35+D31</f>
        <v>4022181</v>
      </c>
      <c r="J95" s="160"/>
      <c r="K95" s="57"/>
    </row>
    <row r="96" spans="1:11">
      <c r="A96" s="4"/>
      <c r="B96" s="151"/>
      <c r="C96" s="151"/>
      <c r="D96" s="150"/>
      <c r="E96" s="86"/>
      <c r="F96" s="152"/>
      <c r="G96" s="57"/>
      <c r="H96" s="57"/>
      <c r="I96" s="57"/>
      <c r="J96" s="160"/>
      <c r="K96" s="57"/>
    </row>
    <row r="97" spans="1:11" ht="15.75" thickBot="1">
      <c r="A97" s="4" t="s">
        <v>29</v>
      </c>
      <c r="B97" s="151">
        <f>G97/G98</f>
        <v>4.3843142274188569</v>
      </c>
      <c r="C97" s="151">
        <f>H97/H98</f>
        <v>14.223953796239771</v>
      </c>
      <c r="D97" s="150">
        <f>I97/I98</f>
        <v>477.32282385195339</v>
      </c>
      <c r="E97" s="86"/>
      <c r="F97" s="149" t="s">
        <v>17</v>
      </c>
      <c r="G97" s="157">
        <f>B59</f>
        <v>1746987</v>
      </c>
      <c r="H97" s="157">
        <f>C59</f>
        <v>2073696</v>
      </c>
      <c r="I97" s="157">
        <f>D59</f>
        <v>4178484</v>
      </c>
      <c r="J97" s="160"/>
      <c r="K97" s="57"/>
    </row>
    <row r="98" spans="1:11" ht="15.75" thickBot="1">
      <c r="A98" s="3"/>
      <c r="B98" s="148"/>
      <c r="C98" s="148"/>
      <c r="D98" s="147"/>
      <c r="E98" s="86"/>
      <c r="F98" s="149" t="s">
        <v>28</v>
      </c>
      <c r="G98" s="157">
        <f>-B61</f>
        <v>398463</v>
      </c>
      <c r="H98" s="157">
        <f>-C61</f>
        <v>145789</v>
      </c>
      <c r="I98" s="157">
        <f>-D61</f>
        <v>8754</v>
      </c>
      <c r="J98" s="205"/>
      <c r="K98" s="207"/>
    </row>
    <row r="99" spans="1:11" ht="15.75" thickBot="1">
      <c r="A99" s="6"/>
      <c r="B99" s="151"/>
      <c r="C99" s="151"/>
      <c r="D99" s="151"/>
      <c r="E99" s="57"/>
      <c r="F99" s="57"/>
      <c r="G99" s="57"/>
      <c r="H99" s="57"/>
      <c r="I99" s="57"/>
      <c r="J99" s="57"/>
      <c r="K99" s="207"/>
    </row>
    <row r="100" spans="1:11" ht="21.75" thickBot="1">
      <c r="A100" s="5" t="s">
        <v>27</v>
      </c>
      <c r="B100" s="155">
        <v>2019</v>
      </c>
      <c r="C100" s="58">
        <v>2020</v>
      </c>
      <c r="D100" s="59">
        <v>2021</v>
      </c>
      <c r="E100" s="86"/>
      <c r="F100" s="156"/>
      <c r="G100" s="156"/>
      <c r="H100" s="156"/>
      <c r="I100" s="156"/>
      <c r="J100" s="206"/>
      <c r="K100" s="209"/>
    </row>
    <row r="101" spans="1:11" ht="15.75" thickBot="1">
      <c r="A101" s="4" t="s">
        <v>26</v>
      </c>
      <c r="B101" s="73">
        <f>G101/G102</f>
        <v>0.12485266989451693</v>
      </c>
      <c r="C101" s="73">
        <f>H101/H102</f>
        <v>0.17374663724997008</v>
      </c>
      <c r="D101" s="159">
        <f>I101/I102</f>
        <v>0.20304694525549608</v>
      </c>
      <c r="E101" s="86"/>
      <c r="F101" s="149" t="s">
        <v>17</v>
      </c>
      <c r="G101" s="157">
        <f>B59</f>
        <v>1746987</v>
      </c>
      <c r="H101" s="157">
        <f>C59</f>
        <v>2073696</v>
      </c>
      <c r="I101" s="157">
        <f>D59</f>
        <v>4178484</v>
      </c>
      <c r="J101" s="160"/>
      <c r="K101" s="57"/>
    </row>
    <row r="102" spans="1:11">
      <c r="A102" s="4"/>
      <c r="B102" s="151"/>
      <c r="C102" s="151"/>
      <c r="D102" s="150"/>
      <c r="E102" s="86"/>
      <c r="F102" s="152" t="s">
        <v>24</v>
      </c>
      <c r="G102" s="158">
        <f>B49</f>
        <v>13992388</v>
      </c>
      <c r="H102" s="158">
        <f>C49</f>
        <v>11935172</v>
      </c>
      <c r="I102" s="158">
        <f>D49</f>
        <v>20578906</v>
      </c>
      <c r="J102" s="160"/>
      <c r="K102" s="57"/>
    </row>
    <row r="103" spans="1:11">
      <c r="A103" s="4"/>
      <c r="B103" s="151"/>
      <c r="C103" s="151"/>
      <c r="D103" s="150"/>
      <c r="E103" s="86"/>
      <c r="F103" s="57"/>
      <c r="G103" s="57"/>
      <c r="H103" s="57"/>
      <c r="I103" s="57"/>
      <c r="J103" s="160"/>
      <c r="K103" s="57"/>
    </row>
    <row r="104" spans="1:11" ht="15.75" thickBot="1">
      <c r="A104" s="4" t="s">
        <v>25</v>
      </c>
      <c r="B104" s="73">
        <f>G104/G105</f>
        <v>6.9870275181048436E-2</v>
      </c>
      <c r="C104" s="73">
        <f>H104/H105</f>
        <v>0.11308232508086184</v>
      </c>
      <c r="D104" s="159">
        <f>I104/I105</f>
        <v>0.14373271348826805</v>
      </c>
      <c r="E104" s="86"/>
      <c r="F104" s="149" t="s">
        <v>14</v>
      </c>
      <c r="G104" s="157">
        <f>B67</f>
        <v>977652</v>
      </c>
      <c r="H104" s="157">
        <f>C67</f>
        <v>1349657</v>
      </c>
      <c r="I104" s="157">
        <f>D67</f>
        <v>2957862</v>
      </c>
      <c r="J104" s="160"/>
      <c r="K104" s="57"/>
    </row>
    <row r="105" spans="1:11">
      <c r="A105" s="4"/>
      <c r="B105" s="151"/>
      <c r="C105" s="151"/>
      <c r="D105" s="150"/>
      <c r="E105" s="86"/>
      <c r="F105" s="152" t="s">
        <v>24</v>
      </c>
      <c r="G105" s="158">
        <f>B49</f>
        <v>13992388</v>
      </c>
      <c r="H105" s="158">
        <f>C49</f>
        <v>11935172</v>
      </c>
      <c r="I105" s="158">
        <f>D49</f>
        <v>20578906</v>
      </c>
      <c r="J105" s="160"/>
      <c r="K105" s="57"/>
    </row>
    <row r="106" spans="1:11">
      <c r="A106" s="4"/>
      <c r="B106" s="151"/>
      <c r="C106" s="151"/>
      <c r="D106" s="150"/>
      <c r="E106" s="86"/>
      <c r="F106" s="57"/>
      <c r="G106" s="57"/>
      <c r="H106" s="57"/>
      <c r="I106" s="57"/>
      <c r="J106" s="160"/>
      <c r="K106" s="57"/>
    </row>
    <row r="107" spans="1:11" ht="15.75" thickBot="1">
      <c r="A107" s="4" t="s">
        <v>23</v>
      </c>
      <c r="B107" s="73">
        <f>G107/G108</f>
        <v>0.17855408470969064</v>
      </c>
      <c r="C107" s="73">
        <f>H107/H108</f>
        <v>0.26037842793324284</v>
      </c>
      <c r="D107" s="159">
        <f>I107/I108</f>
        <v>0.31167820411027686</v>
      </c>
      <c r="E107" s="86"/>
      <c r="F107" s="149" t="s">
        <v>14</v>
      </c>
      <c r="G107" s="157">
        <f>B67</f>
        <v>977652</v>
      </c>
      <c r="H107" s="157">
        <f>C67</f>
        <v>1349657</v>
      </c>
      <c r="I107" s="157">
        <f>D67</f>
        <v>2957862</v>
      </c>
      <c r="J107" s="160"/>
      <c r="K107" s="57"/>
    </row>
    <row r="108" spans="1:11">
      <c r="A108" s="4"/>
      <c r="B108" s="151"/>
      <c r="C108" s="151"/>
      <c r="D108" s="150"/>
      <c r="E108" s="86"/>
      <c r="F108" s="152" t="s">
        <v>16</v>
      </c>
      <c r="G108" s="158">
        <f>B24</f>
        <v>5475383</v>
      </c>
      <c r="H108" s="158">
        <f>C24</f>
        <v>5183444</v>
      </c>
      <c r="I108" s="158">
        <f>D24</f>
        <v>9490115</v>
      </c>
      <c r="J108" s="160"/>
      <c r="K108" s="57"/>
    </row>
    <row r="109" spans="1:11">
      <c r="A109" s="4"/>
      <c r="B109" s="151"/>
      <c r="C109" s="151"/>
      <c r="D109" s="150"/>
      <c r="E109" s="86"/>
      <c r="F109" s="57"/>
      <c r="G109" s="57"/>
      <c r="H109" s="57"/>
      <c r="I109" s="57"/>
      <c r="J109" s="160"/>
      <c r="K109" s="57"/>
    </row>
    <row r="110" spans="1:11" ht="15.75" thickBot="1">
      <c r="A110" s="4" t="s">
        <v>22</v>
      </c>
      <c r="B110" s="73">
        <f>G110/G111</f>
        <v>1.0818121159610807</v>
      </c>
      <c r="C110" s="73">
        <f>H110/H111</f>
        <v>0.58985360046361168</v>
      </c>
      <c r="D110" s="159">
        <f>I110/I111</f>
        <v>0.74444078386879109</v>
      </c>
      <c r="E110" s="86"/>
      <c r="F110" s="149" t="s">
        <v>14</v>
      </c>
      <c r="G110" s="157">
        <f>B67</f>
        <v>977652</v>
      </c>
      <c r="H110" s="157">
        <f>C67</f>
        <v>1349657</v>
      </c>
      <c r="I110" s="157">
        <f>D67</f>
        <v>2957862</v>
      </c>
      <c r="J110" s="160"/>
      <c r="K110" s="57"/>
    </row>
    <row r="111" spans="1:11">
      <c r="A111" s="4"/>
      <c r="B111" s="151"/>
      <c r="C111" s="151"/>
      <c r="D111" s="150"/>
      <c r="E111" s="86"/>
      <c r="F111" s="152" t="s">
        <v>15</v>
      </c>
      <c r="G111" s="158">
        <f>B31</f>
        <v>903717</v>
      </c>
      <c r="H111" s="158">
        <f>C31</f>
        <v>2288122</v>
      </c>
      <c r="I111" s="158">
        <f>D31</f>
        <v>3973267</v>
      </c>
      <c r="J111" s="160"/>
      <c r="K111" s="57"/>
    </row>
    <row r="112" spans="1:11">
      <c r="A112" s="4"/>
      <c r="B112" s="151"/>
      <c r="C112" s="151"/>
      <c r="D112" s="150"/>
      <c r="E112" s="86"/>
      <c r="F112" s="57"/>
      <c r="G112" s="57"/>
      <c r="H112" s="57"/>
      <c r="I112" s="57"/>
      <c r="J112" s="160"/>
      <c r="K112" s="57"/>
    </row>
    <row r="113" spans="1:11" ht="15.75" thickBot="1">
      <c r="A113" s="4" t="s">
        <v>21</v>
      </c>
      <c r="B113" s="73">
        <f>G113/G114</f>
        <v>1.2257067257711904</v>
      </c>
      <c r="C113" s="73">
        <f>H113/H114</f>
        <v>0.64406770287271253</v>
      </c>
      <c r="D113" s="159">
        <f>I113/I114</f>
        <v>0.7531518725378098</v>
      </c>
      <c r="E113" s="86"/>
      <c r="F113" s="149" t="s">
        <v>20</v>
      </c>
      <c r="G113" s="157">
        <f>B59*(1-0.275021)</f>
        <v>1266528.888273</v>
      </c>
      <c r="H113" s="157">
        <f>C59*(1-0.275021)</f>
        <v>1503386.052384</v>
      </c>
      <c r="I113" s="157">
        <f>D59*(1-0.275021)</f>
        <v>3029313.1518360004</v>
      </c>
      <c r="J113" s="160"/>
      <c r="K113" s="57"/>
    </row>
    <row r="114" spans="1:11">
      <c r="A114" s="4"/>
      <c r="B114" s="151"/>
      <c r="C114" s="151"/>
      <c r="D114" s="150"/>
      <c r="E114" s="86"/>
      <c r="F114" s="152" t="s">
        <v>19</v>
      </c>
      <c r="G114" s="158">
        <f>B35+B31</f>
        <v>1033305</v>
      </c>
      <c r="H114" s="158">
        <f>C35+C31</f>
        <v>2334205</v>
      </c>
      <c r="I114" s="158">
        <f>D35+D31</f>
        <v>4022181</v>
      </c>
      <c r="J114" s="160"/>
      <c r="K114" s="57"/>
    </row>
    <row r="115" spans="1:11">
      <c r="A115" s="4"/>
      <c r="B115" s="151"/>
      <c r="C115" s="151"/>
      <c r="D115" s="150"/>
      <c r="E115" s="86"/>
      <c r="F115" s="57"/>
      <c r="G115" s="57"/>
      <c r="H115" s="57"/>
      <c r="I115" s="57"/>
      <c r="J115" s="160"/>
      <c r="K115" s="57"/>
    </row>
    <row r="116" spans="1:11" ht="15.75" thickBot="1">
      <c r="A116" s="4" t="s">
        <v>18</v>
      </c>
      <c r="B116" s="73">
        <f>G116/G117</f>
        <v>0.31906206378622282</v>
      </c>
      <c r="C116" s="73">
        <f>H116/H117</f>
        <v>0.40006142634125108</v>
      </c>
      <c r="D116" s="159">
        <f>I116/I117</f>
        <v>0.44029856329454387</v>
      </c>
      <c r="E116" s="86"/>
      <c r="F116" s="149" t="s">
        <v>17</v>
      </c>
      <c r="G116" s="157">
        <f>B59</f>
        <v>1746987</v>
      </c>
      <c r="H116" s="157">
        <f>C59</f>
        <v>2073696</v>
      </c>
      <c r="I116" s="157">
        <f>D59</f>
        <v>4178484</v>
      </c>
      <c r="J116" s="160"/>
      <c r="K116" s="57"/>
    </row>
    <row r="117" spans="1:11">
      <c r="A117" s="4"/>
      <c r="B117" s="151"/>
      <c r="C117" s="151"/>
      <c r="D117" s="150"/>
      <c r="E117" s="86"/>
      <c r="F117" s="152" t="s">
        <v>16</v>
      </c>
      <c r="G117" s="158">
        <f>B24</f>
        <v>5475383</v>
      </c>
      <c r="H117" s="158">
        <f>C24</f>
        <v>5183444</v>
      </c>
      <c r="I117" s="158">
        <f>D24</f>
        <v>9490115</v>
      </c>
      <c r="J117" s="160"/>
      <c r="K117" s="57"/>
    </row>
    <row r="118" spans="1:11">
      <c r="A118" s="4"/>
      <c r="B118" s="151"/>
      <c r="C118" s="151"/>
      <c r="D118" s="150"/>
      <c r="E118" s="86"/>
      <c r="F118" s="152"/>
      <c r="G118" s="57"/>
      <c r="H118" s="57"/>
      <c r="I118" s="57"/>
      <c r="J118" s="160"/>
      <c r="K118" s="57"/>
    </row>
    <row r="119" spans="1:11" ht="15.75" thickBot="1">
      <c r="A119" s="4" t="s">
        <v>6</v>
      </c>
      <c r="B119" s="154">
        <f>G119/G120</f>
        <v>15.591004761576151</v>
      </c>
      <c r="C119" s="154">
        <f>H119/H120</f>
        <v>39.474880960596231</v>
      </c>
      <c r="D119" s="153">
        <f>I119/I120</f>
        <v>68.547149955144576</v>
      </c>
      <c r="E119" s="86"/>
      <c r="F119" s="149" t="s">
        <v>15</v>
      </c>
      <c r="G119" s="157">
        <f>B31</f>
        <v>903717</v>
      </c>
      <c r="H119" s="157">
        <f>C31</f>
        <v>2288122</v>
      </c>
      <c r="I119" s="157">
        <f>D31</f>
        <v>3973267</v>
      </c>
      <c r="J119" s="160"/>
      <c r="K119" s="57"/>
    </row>
    <row r="120" spans="1:11">
      <c r="A120" s="4"/>
      <c r="B120" s="151"/>
      <c r="C120" s="151"/>
      <c r="D120" s="150"/>
      <c r="E120" s="86"/>
      <c r="F120" s="152" t="s">
        <v>13</v>
      </c>
      <c r="G120" s="75">
        <v>57964</v>
      </c>
      <c r="H120" s="75">
        <v>57964</v>
      </c>
      <c r="I120" s="75">
        <v>57964</v>
      </c>
      <c r="J120" s="160"/>
      <c r="K120" s="57"/>
    </row>
    <row r="121" spans="1:11">
      <c r="A121" s="4"/>
      <c r="B121" s="151"/>
      <c r="C121" s="151"/>
      <c r="D121" s="150"/>
      <c r="E121" s="86"/>
      <c r="F121" s="152"/>
      <c r="G121" s="57"/>
      <c r="H121" s="57"/>
      <c r="I121" s="57"/>
      <c r="J121" s="160"/>
      <c r="K121" s="57"/>
    </row>
    <row r="122" spans="1:11">
      <c r="A122" s="4"/>
      <c r="B122" s="151"/>
      <c r="C122" s="151"/>
      <c r="D122" s="150"/>
      <c r="E122" s="86"/>
      <c r="F122" s="152"/>
      <c r="G122" s="57"/>
      <c r="H122" s="57"/>
      <c r="I122" s="57"/>
      <c r="J122" s="160"/>
      <c r="K122" s="57"/>
    </row>
    <row r="123" spans="1:11" ht="15.75" thickBot="1">
      <c r="A123" s="4" t="s">
        <v>9</v>
      </c>
      <c r="B123" s="154">
        <f>G123/G124</f>
        <v>16.866537851079979</v>
      </c>
      <c r="C123" s="154">
        <f>H123/H124</f>
        <v>23.284400662480159</v>
      </c>
      <c r="D123" s="153">
        <f>I123/I124</f>
        <v>51.029294044579395</v>
      </c>
      <c r="E123" s="86"/>
      <c r="F123" s="149" t="s">
        <v>14</v>
      </c>
      <c r="G123" s="157">
        <f>B67</f>
        <v>977652</v>
      </c>
      <c r="H123" s="157">
        <f>C67</f>
        <v>1349657</v>
      </c>
      <c r="I123" s="157">
        <f>D67</f>
        <v>2957862</v>
      </c>
      <c r="J123" s="160"/>
      <c r="K123" s="57"/>
    </row>
    <row r="124" spans="1:11">
      <c r="A124" s="4"/>
      <c r="B124" s="151"/>
      <c r="C124" s="151"/>
      <c r="D124" s="150"/>
      <c r="E124" s="86"/>
      <c r="F124" s="152" t="s">
        <v>13</v>
      </c>
      <c r="G124" s="75">
        <v>57964</v>
      </c>
      <c r="H124" s="75">
        <v>57964</v>
      </c>
      <c r="I124" s="75">
        <v>57964</v>
      </c>
      <c r="J124" s="160"/>
      <c r="K124" s="57"/>
    </row>
    <row r="125" spans="1:11" ht="15.75" thickBot="1">
      <c r="A125" s="3"/>
      <c r="B125" s="148"/>
      <c r="C125" s="148"/>
      <c r="D125" s="147"/>
      <c r="E125" s="86"/>
      <c r="F125" s="149"/>
      <c r="G125" s="105"/>
      <c r="H125" s="105"/>
      <c r="I125" s="105"/>
      <c r="J125" s="205"/>
      <c r="K125" s="207"/>
    </row>
    <row r="126" spans="1:11" ht="15.75" thickBot="1">
      <c r="A126" s="6"/>
      <c r="B126" s="151"/>
      <c r="C126" s="151"/>
      <c r="D126" s="151"/>
      <c r="E126" s="57"/>
      <c r="F126" s="57"/>
      <c r="G126" s="57"/>
      <c r="H126" s="57"/>
      <c r="I126" s="57"/>
      <c r="J126" s="57"/>
      <c r="K126" s="207"/>
    </row>
    <row r="127" spans="1:11" ht="21.75" thickBot="1">
      <c r="A127" s="5" t="s">
        <v>12</v>
      </c>
      <c r="B127" s="155">
        <v>2019</v>
      </c>
      <c r="C127" s="58">
        <v>2020</v>
      </c>
      <c r="D127" s="59">
        <v>2021</v>
      </c>
      <c r="E127" s="86"/>
      <c r="F127" s="156"/>
      <c r="G127" s="156"/>
      <c r="H127" s="156"/>
      <c r="I127" s="156"/>
      <c r="J127" s="206"/>
      <c r="K127" s="209"/>
    </row>
    <row r="128" spans="1:11" ht="15.75" thickBot="1">
      <c r="A128" s="4" t="s">
        <v>11</v>
      </c>
      <c r="B128" s="154">
        <f>G128/G129</f>
        <v>21.788703956008888</v>
      </c>
      <c r="C128" s="154">
        <f>H128/H129</f>
        <v>15.952740437014738</v>
      </c>
      <c r="D128" s="153">
        <f>I128/I129</f>
        <v>6.604049817063812</v>
      </c>
      <c r="E128" s="86"/>
      <c r="F128" s="149" t="s">
        <v>10</v>
      </c>
      <c r="G128" s="105">
        <v>367.5</v>
      </c>
      <c r="H128" s="105">
        <v>371.45</v>
      </c>
      <c r="I128" s="105">
        <v>337</v>
      </c>
      <c r="J128" s="160"/>
      <c r="K128" s="57"/>
    </row>
    <row r="129" spans="1:14">
      <c r="A129" s="4"/>
      <c r="B129" s="151"/>
      <c r="C129" s="151"/>
      <c r="D129" s="150"/>
      <c r="E129" s="86"/>
      <c r="F129" s="152" t="s">
        <v>9</v>
      </c>
      <c r="G129" s="151">
        <f>B123</f>
        <v>16.866537851079979</v>
      </c>
      <c r="H129" s="151">
        <f>C123</f>
        <v>23.284400662480159</v>
      </c>
      <c r="I129" s="151">
        <f>D123</f>
        <v>51.029294044579395</v>
      </c>
      <c r="J129" s="160"/>
      <c r="K129" s="57"/>
    </row>
    <row r="130" spans="1:14">
      <c r="A130" s="4"/>
      <c r="B130" s="151"/>
      <c r="C130" s="151"/>
      <c r="D130" s="150"/>
      <c r="E130" s="86"/>
      <c r="F130" s="152"/>
      <c r="G130" s="57"/>
      <c r="H130" s="57"/>
      <c r="I130" s="57"/>
      <c r="J130" s="160"/>
      <c r="K130" s="57"/>
    </row>
    <row r="131" spans="1:14" ht="15.75" thickBot="1">
      <c r="A131" s="4" t="s">
        <v>8</v>
      </c>
      <c r="B131" s="154">
        <f>G131/G132</f>
        <v>23.571283930699543</v>
      </c>
      <c r="C131" s="154">
        <f>H131/H132</f>
        <v>9.4097813840345932</v>
      </c>
      <c r="D131" s="153">
        <f>I131/I132</f>
        <v>4.9163240225235301</v>
      </c>
      <c r="E131" s="86"/>
      <c r="F131" s="149" t="s">
        <v>7</v>
      </c>
      <c r="G131" s="105">
        <v>367.5</v>
      </c>
      <c r="H131" s="105">
        <v>371.45</v>
      </c>
      <c r="I131" s="105">
        <v>337</v>
      </c>
      <c r="J131" s="160"/>
      <c r="K131" s="57"/>
    </row>
    <row r="132" spans="1:14">
      <c r="A132" s="4"/>
      <c r="B132" s="151"/>
      <c r="C132" s="151"/>
      <c r="D132" s="150"/>
      <c r="E132" s="86"/>
      <c r="F132" s="152" t="s">
        <v>6</v>
      </c>
      <c r="G132" s="151">
        <f>B119</f>
        <v>15.591004761576151</v>
      </c>
      <c r="H132" s="151">
        <f>C119</f>
        <v>39.474880960596231</v>
      </c>
      <c r="I132" s="151">
        <f>D119</f>
        <v>68.547149955144576</v>
      </c>
      <c r="J132" s="160"/>
      <c r="K132" s="57"/>
    </row>
    <row r="133" spans="1:14" ht="15.75" thickBot="1">
      <c r="A133" s="3"/>
      <c r="B133" s="148"/>
      <c r="C133" s="148"/>
      <c r="D133" s="147"/>
      <c r="E133" s="86"/>
      <c r="F133" s="149"/>
      <c r="G133" s="105"/>
      <c r="H133" s="105"/>
      <c r="I133" s="105"/>
      <c r="J133" s="205"/>
      <c r="K133" s="207"/>
    </row>
    <row r="134" spans="1:14">
      <c r="K134" s="210"/>
      <c r="L134" s="146"/>
      <c r="M134" s="146"/>
      <c r="N134" s="146"/>
    </row>
    <row r="135" spans="1:14">
      <c r="L135" s="146"/>
      <c r="M135" s="146"/>
      <c r="N135" s="146"/>
    </row>
    <row r="136" spans="1:14">
      <c r="L136" s="146"/>
      <c r="M136" s="146"/>
      <c r="N136" s="146"/>
    </row>
    <row r="137" spans="1:14">
      <c r="L137" s="146"/>
      <c r="M137" s="146"/>
      <c r="N137" s="146"/>
    </row>
    <row r="138" spans="1:14" ht="21">
      <c r="A138" s="970" t="s">
        <v>5</v>
      </c>
      <c r="B138" s="971"/>
      <c r="C138" s="971"/>
      <c r="D138" s="971"/>
      <c r="E138" s="971"/>
      <c r="F138" s="971"/>
      <c r="G138" s="971"/>
      <c r="L138" s="146"/>
      <c r="M138" s="146"/>
      <c r="N138" s="146"/>
    </row>
    <row r="139" spans="1:14">
      <c r="L139" s="146"/>
      <c r="M139" s="146"/>
      <c r="N139" s="146"/>
    </row>
    <row r="140" spans="1:14">
      <c r="L140" s="146"/>
      <c r="M140" s="146"/>
      <c r="N140" s="146"/>
    </row>
    <row r="141" spans="1:14" ht="15.75" thickBot="1"/>
    <row r="142" spans="1:14" ht="21.75" thickBot="1">
      <c r="A142" s="967" t="s">
        <v>110</v>
      </c>
      <c r="B142" s="968"/>
      <c r="C142" s="969"/>
      <c r="G142" s="967" t="s">
        <v>109</v>
      </c>
      <c r="H142" s="968"/>
      <c r="I142" s="968"/>
      <c r="J142" s="969"/>
    </row>
    <row r="160" ht="15.75" thickBot="1"/>
    <row r="161" spans="1:11" ht="21.75" thickBot="1">
      <c r="A161" s="967" t="s">
        <v>2</v>
      </c>
      <c r="B161" s="968"/>
      <c r="C161" s="969"/>
      <c r="G161" s="967" t="s">
        <v>1</v>
      </c>
      <c r="H161" s="968"/>
      <c r="I161" s="968"/>
      <c r="J161" s="968"/>
      <c r="K161" s="969"/>
    </row>
    <row r="163" spans="1:11">
      <c r="A163" s="145"/>
    </row>
    <row r="184" spans="1:5" ht="15.75" thickBot="1"/>
    <row r="185" spans="1:5" ht="21.75" thickBot="1">
      <c r="A185" s="967" t="s">
        <v>0</v>
      </c>
      <c r="B185" s="969"/>
      <c r="C185" s="1"/>
      <c r="D185" s="1"/>
      <c r="E185" s="1"/>
    </row>
  </sheetData>
  <mergeCells count="12">
    <mergeCell ref="A70:E70"/>
    <mergeCell ref="A138:G138"/>
    <mergeCell ref="A1:N2"/>
    <mergeCell ref="G3:J3"/>
    <mergeCell ref="A4:C4"/>
    <mergeCell ref="L3:N3"/>
    <mergeCell ref="G46:J46"/>
    <mergeCell ref="A185:B185"/>
    <mergeCell ref="A142:C142"/>
    <mergeCell ref="G142:J142"/>
    <mergeCell ref="A161:C161"/>
    <mergeCell ref="G161:K161"/>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86"/>
  <sheetViews>
    <sheetView zoomScale="73" zoomScaleNormal="73" workbookViewId="0">
      <pane ySplit="3" topLeftCell="A4" activePane="bottomLeft" state="frozen"/>
      <selection pane="bottomLeft" activeCell="E12" sqref="E12"/>
    </sheetView>
  </sheetViews>
  <sheetFormatPr defaultRowHeight="15"/>
  <cols>
    <col min="1" max="1" width="46.7109375" customWidth="1"/>
    <col min="2" max="2" width="23" customWidth="1"/>
    <col min="3" max="3" width="14.5703125" customWidth="1"/>
    <col min="4" max="4" width="14" customWidth="1"/>
    <col min="5" max="5" width="7" customWidth="1"/>
    <col min="6" max="6" width="14.28515625" customWidth="1"/>
    <col min="7" max="7" width="18.5703125" customWidth="1"/>
    <col min="8" max="9" width="13.42578125" customWidth="1"/>
    <col min="13" max="13" width="9.7109375" bestFit="1" customWidth="1"/>
  </cols>
  <sheetData>
    <row r="1" spans="1:14" ht="21.75" customHeight="1">
      <c r="A1" s="966" t="s">
        <v>170</v>
      </c>
      <c r="B1" s="966"/>
      <c r="C1" s="966"/>
      <c r="D1" s="966"/>
      <c r="E1" s="966"/>
      <c r="F1" s="966"/>
      <c r="G1" s="966"/>
      <c r="H1" s="966"/>
      <c r="I1" s="966"/>
      <c r="J1" s="966"/>
      <c r="K1" s="966"/>
      <c r="L1" s="966"/>
      <c r="M1" s="966"/>
      <c r="N1" s="966"/>
    </row>
    <row r="2" spans="1:14" ht="15.75" thickBot="1">
      <c r="A2" s="966"/>
      <c r="B2" s="966"/>
      <c r="C2" s="966"/>
      <c r="D2" s="966"/>
      <c r="E2" s="966"/>
      <c r="F2" s="966"/>
      <c r="G2" s="966"/>
      <c r="H2" s="966"/>
      <c r="I2" s="966"/>
      <c r="J2" s="966"/>
      <c r="K2" s="966"/>
      <c r="L2" s="966"/>
      <c r="M2" s="966"/>
      <c r="N2" s="966"/>
    </row>
    <row r="3" spans="1:14" ht="21.75" thickBot="1">
      <c r="G3" s="967" t="s">
        <v>107</v>
      </c>
      <c r="H3" s="968"/>
      <c r="I3" s="968"/>
      <c r="J3" s="969"/>
      <c r="L3" s="967" t="s">
        <v>106</v>
      </c>
      <c r="M3" s="968"/>
      <c r="N3" s="969"/>
    </row>
    <row r="4" spans="1:14" ht="21.75" thickBot="1">
      <c r="A4" s="977" t="s">
        <v>105</v>
      </c>
      <c r="B4" s="982"/>
      <c r="C4" s="978"/>
      <c r="D4" s="184"/>
      <c r="G4" s="182" t="s">
        <v>69</v>
      </c>
      <c r="H4" s="183"/>
      <c r="I4" s="182" t="s">
        <v>68</v>
      </c>
      <c r="J4" s="181"/>
      <c r="L4" s="144">
        <v>2019</v>
      </c>
      <c r="M4" s="201">
        <v>2020</v>
      </c>
      <c r="N4" s="143">
        <v>2021</v>
      </c>
    </row>
    <row r="5" spans="1:14" ht="21.75" thickBot="1">
      <c r="A5" s="191" t="s">
        <v>104</v>
      </c>
      <c r="B5" s="180">
        <v>2019</v>
      </c>
      <c r="C5" s="180">
        <v>2020</v>
      </c>
      <c r="D5" s="180">
        <v>2021</v>
      </c>
      <c r="G5" s="58" t="s">
        <v>66</v>
      </c>
      <c r="H5" s="58" t="s">
        <v>64</v>
      </c>
      <c r="I5" s="58" t="s">
        <v>65</v>
      </c>
      <c r="J5" s="155" t="s">
        <v>64</v>
      </c>
      <c r="L5" s="57"/>
      <c r="M5" s="57"/>
      <c r="N5" s="57"/>
    </row>
    <row r="6" spans="1:14">
      <c r="A6" s="191" t="s">
        <v>103</v>
      </c>
      <c r="B6" s="57"/>
      <c r="C6" s="57"/>
      <c r="D6" s="57"/>
      <c r="G6" s="57"/>
      <c r="H6" s="57"/>
      <c r="I6" s="57"/>
      <c r="J6" s="57"/>
      <c r="L6" s="57"/>
      <c r="M6" s="57"/>
      <c r="N6" s="57"/>
    </row>
    <row r="7" spans="1:14">
      <c r="A7" s="6" t="s">
        <v>169</v>
      </c>
      <c r="B7" s="133">
        <v>3127741</v>
      </c>
      <c r="C7" s="133">
        <v>3638786</v>
      </c>
      <c r="D7" s="133">
        <v>3546025</v>
      </c>
      <c r="G7" s="158">
        <f>C7-B7</f>
        <v>511045</v>
      </c>
      <c r="H7" s="17">
        <f>G7/B7</f>
        <v>0.16339108641028779</v>
      </c>
      <c r="I7" s="158">
        <f t="shared" ref="I7:I13" si="0">D7-C7</f>
        <v>-92761</v>
      </c>
      <c r="J7" s="17">
        <f>I7/C7</f>
        <v>-2.5492293308812336E-2</v>
      </c>
      <c r="L7" s="17">
        <f>B7/B24</f>
        <v>0.2188658535117583</v>
      </c>
      <c r="M7" s="17">
        <f>C7/C24</f>
        <v>0.38478146849449496</v>
      </c>
      <c r="N7" s="17">
        <f>D7/D24</f>
        <v>0.45742152812284093</v>
      </c>
    </row>
    <row r="8" spans="1:14">
      <c r="A8" s="6" t="s">
        <v>168</v>
      </c>
      <c r="B8" s="133">
        <v>0</v>
      </c>
      <c r="C8" s="133">
        <v>0</v>
      </c>
      <c r="D8" s="133">
        <v>16565</v>
      </c>
      <c r="G8" s="158">
        <v>0</v>
      </c>
      <c r="H8" s="17"/>
      <c r="I8" s="158">
        <f t="shared" si="0"/>
        <v>16565</v>
      </c>
      <c r="J8" s="17">
        <v>0</v>
      </c>
      <c r="L8" s="17">
        <f>B8/B24</f>
        <v>0</v>
      </c>
      <c r="M8" s="17">
        <f>C8/C24</f>
        <v>0</v>
      </c>
      <c r="N8" s="17">
        <f>D8/D24</f>
        <v>2.1368116731706236E-3</v>
      </c>
    </row>
    <row r="9" spans="1:14">
      <c r="A9" s="6" t="s">
        <v>167</v>
      </c>
      <c r="B9" s="133">
        <v>7769</v>
      </c>
      <c r="C9" s="133">
        <v>3163</v>
      </c>
      <c r="D9" s="133">
        <v>19515</v>
      </c>
      <c r="G9" s="158">
        <f>C9-B9</f>
        <v>-4606</v>
      </c>
      <c r="H9" s="17">
        <f>G9/B9</f>
        <v>-0.59286909512163732</v>
      </c>
      <c r="I9" s="158">
        <f t="shared" si="0"/>
        <v>16352</v>
      </c>
      <c r="J9" s="17">
        <f>I9/C9</f>
        <v>5.1697755295605434</v>
      </c>
      <c r="L9" s="17">
        <f>B9/B24</f>
        <v>5.4364118254447865E-4</v>
      </c>
      <c r="M9" s="17">
        <f>C9/C24</f>
        <v>3.3446973382003983E-4</v>
      </c>
      <c r="N9" s="17">
        <f>D9/D24</f>
        <v>2.5173486146649392E-3</v>
      </c>
    </row>
    <row r="10" spans="1:14">
      <c r="A10" s="6" t="s">
        <v>166</v>
      </c>
      <c r="B10" s="133">
        <v>24675</v>
      </c>
      <c r="C10" s="133">
        <v>25063</v>
      </c>
      <c r="D10" s="133">
        <v>27382</v>
      </c>
      <c r="G10" s="158">
        <f>C10-B10</f>
        <v>388</v>
      </c>
      <c r="H10" s="17">
        <f>G10/B10</f>
        <v>1.5724417426545085E-2</v>
      </c>
      <c r="I10" s="158">
        <f t="shared" si="0"/>
        <v>2319</v>
      </c>
      <c r="J10" s="17">
        <f>I10/C10</f>
        <v>9.2526832382396368E-2</v>
      </c>
      <c r="L10" s="17">
        <f>B10/B24</f>
        <v>1.7266502998178673E-3</v>
      </c>
      <c r="M10" s="17">
        <f>C10/C24</f>
        <v>2.6502734551791525E-3</v>
      </c>
      <c r="N10" s="17">
        <f>D10/D24</f>
        <v>3.5321567905075768E-3</v>
      </c>
    </row>
    <row r="11" spans="1:14">
      <c r="A11" s="6" t="s">
        <v>136</v>
      </c>
      <c r="B11" s="133">
        <v>8112</v>
      </c>
      <c r="C11" s="133">
        <v>7227</v>
      </c>
      <c r="D11" s="133">
        <v>7358</v>
      </c>
      <c r="G11" s="158">
        <f>C11-B11</f>
        <v>-885</v>
      </c>
      <c r="H11" s="17">
        <f>G11/B11</f>
        <v>-0.10909763313609468</v>
      </c>
      <c r="I11" s="158">
        <f t="shared" si="0"/>
        <v>131</v>
      </c>
      <c r="J11" s="17">
        <f>I11/C11</f>
        <v>1.8126470181264703E-2</v>
      </c>
      <c r="L11" s="17">
        <f>B11/B24</f>
        <v>5.6764284628662773E-4</v>
      </c>
      <c r="M11" s="17">
        <f>C11/C24</f>
        <v>7.6421522804850711E-4</v>
      </c>
      <c r="N11" s="17">
        <f>D11/D24</f>
        <v>9.4914942898819484E-4</v>
      </c>
    </row>
    <row r="12" spans="1:14" ht="15.75" thickBot="1">
      <c r="A12" s="6" t="s">
        <v>135</v>
      </c>
      <c r="B12" s="136">
        <v>17190</v>
      </c>
      <c r="C12" s="136">
        <v>11750</v>
      </c>
      <c r="D12" s="136">
        <v>17189</v>
      </c>
      <c r="G12" s="157">
        <f>C12-B12</f>
        <v>-5440</v>
      </c>
      <c r="H12" s="94">
        <f>G12/B12</f>
        <v>-0.31646305991855728</v>
      </c>
      <c r="I12" s="157">
        <f t="shared" si="0"/>
        <v>5439</v>
      </c>
      <c r="J12" s="94">
        <f>I12/C12</f>
        <v>0.46289361702127657</v>
      </c>
      <c r="L12" s="94">
        <f>B12/B24</f>
        <v>1.2028822149491038E-3</v>
      </c>
      <c r="M12" s="94">
        <f>C12/C24</f>
        <v>1.2424974304095695E-3</v>
      </c>
      <c r="N12" s="94">
        <f>D12/D24</f>
        <v>2.2173049109646755E-3</v>
      </c>
    </row>
    <row r="13" spans="1:14">
      <c r="A13" s="6"/>
      <c r="B13" s="133">
        <f>SUM(B7:B12)</f>
        <v>3185487</v>
      </c>
      <c r="C13" s="133">
        <f>SUM(C7:C12)</f>
        <v>3685989</v>
      </c>
      <c r="D13" s="133">
        <f>SUM(D7:D12)</f>
        <v>3634034</v>
      </c>
      <c r="G13" s="158">
        <f>C13-B13</f>
        <v>500502</v>
      </c>
      <c r="H13" s="17">
        <f>G13/B13</f>
        <v>0.15711946085480807</v>
      </c>
      <c r="I13" s="158">
        <f t="shared" si="0"/>
        <v>-51955</v>
      </c>
      <c r="J13" s="17">
        <f>I13/C13</f>
        <v>-1.4095267240352588E-2</v>
      </c>
      <c r="L13" s="17">
        <f>B13/B24</f>
        <v>0.22290667005535639</v>
      </c>
      <c r="M13" s="17">
        <f>C13/C24</f>
        <v>0.38977292434195221</v>
      </c>
      <c r="N13" s="17">
        <f>D13/D24</f>
        <v>0.46877429954113697</v>
      </c>
    </row>
    <row r="14" spans="1:14" ht="15.75" thickBot="1">
      <c r="A14" s="191" t="s">
        <v>98</v>
      </c>
      <c r="B14" s="133"/>
      <c r="C14" s="133"/>
      <c r="D14" s="133"/>
      <c r="G14" s="158"/>
      <c r="H14" s="17"/>
      <c r="I14" s="158"/>
      <c r="J14" s="17"/>
      <c r="L14" s="17"/>
      <c r="M14" s="17"/>
      <c r="N14" s="17"/>
    </row>
    <row r="15" spans="1:14">
      <c r="A15" s="6" t="s">
        <v>134</v>
      </c>
      <c r="B15" s="91">
        <v>8038091</v>
      </c>
      <c r="C15" s="91">
        <v>3837972</v>
      </c>
      <c r="D15" s="91">
        <v>2083760</v>
      </c>
      <c r="G15" s="200">
        <f t="shared" ref="G15:G24" si="1">C15-B15</f>
        <v>-4200119</v>
      </c>
      <c r="H15" s="88">
        <f>G15/B15</f>
        <v>-0.52252692834654402</v>
      </c>
      <c r="I15" s="200">
        <f t="shared" ref="I15:I24" si="2">D15-C15</f>
        <v>-1754212</v>
      </c>
      <c r="J15" s="97">
        <f t="shared" ref="J15:J24" si="3">I15/C15</f>
        <v>-0.45706743040334846</v>
      </c>
      <c r="L15" s="44">
        <f>B15/B24</f>
        <v>0.56247101256791487</v>
      </c>
      <c r="M15" s="99">
        <f>C15/C24</f>
        <v>0.40584428493479796</v>
      </c>
      <c r="N15" s="97">
        <f>D15/D24</f>
        <v>0.26879581600277808</v>
      </c>
    </row>
    <row r="16" spans="1:14">
      <c r="A16" s="6" t="s">
        <v>95</v>
      </c>
      <c r="B16" s="87">
        <v>959682</v>
      </c>
      <c r="C16" s="87">
        <v>369410</v>
      </c>
      <c r="D16" s="87">
        <v>575086</v>
      </c>
      <c r="G16" s="199">
        <f t="shared" si="1"/>
        <v>-590272</v>
      </c>
      <c r="H16" s="84">
        <f>G16/B16</f>
        <v>-0.61507040873956165</v>
      </c>
      <c r="I16" s="199">
        <f t="shared" si="2"/>
        <v>205676</v>
      </c>
      <c r="J16" s="159">
        <f t="shared" si="3"/>
        <v>0.55676890176226956</v>
      </c>
      <c r="L16" s="38">
        <f>B16/B24</f>
        <v>6.7154415928259797E-2</v>
      </c>
      <c r="M16" s="73">
        <f>C16/C24</f>
        <v>3.9063061767455241E-2</v>
      </c>
      <c r="N16" s="159">
        <f>D16/D24</f>
        <v>7.4183548317355935E-2</v>
      </c>
    </row>
    <row r="17" spans="1:14">
      <c r="A17" s="6" t="s">
        <v>132</v>
      </c>
      <c r="B17" s="87">
        <v>22545</v>
      </c>
      <c r="C17" s="87">
        <v>17999</v>
      </c>
      <c r="D17" s="87">
        <v>40835</v>
      </c>
      <c r="G17" s="199">
        <f t="shared" si="1"/>
        <v>-4546</v>
      </c>
      <c r="H17" s="84">
        <f>G17/B17</f>
        <v>-0.20164116212020403</v>
      </c>
      <c r="I17" s="199">
        <f t="shared" si="2"/>
        <v>22836</v>
      </c>
      <c r="J17" s="159">
        <f t="shared" si="3"/>
        <v>1.2687371520640036</v>
      </c>
      <c r="L17" s="38">
        <f>B17/B24</f>
        <v>1.5776020672500027E-3</v>
      </c>
      <c r="M17" s="73">
        <f>C17/C24</f>
        <v>1.9032945744631353E-3</v>
      </c>
      <c r="N17" s="159">
        <f>D17/D24</f>
        <v>5.2675342392950446E-3</v>
      </c>
    </row>
    <row r="18" spans="1:14">
      <c r="A18" s="6" t="s">
        <v>165</v>
      </c>
      <c r="B18" s="87">
        <v>89789</v>
      </c>
      <c r="C18" s="87">
        <v>34486</v>
      </c>
      <c r="D18" s="87">
        <v>33765</v>
      </c>
      <c r="G18" s="199">
        <f t="shared" si="1"/>
        <v>-55303</v>
      </c>
      <c r="H18" s="84">
        <f>G18/B18</f>
        <v>-0.61592177215471833</v>
      </c>
      <c r="I18" s="199">
        <f t="shared" si="2"/>
        <v>-721</v>
      </c>
      <c r="J18" s="159">
        <f t="shared" si="3"/>
        <v>-2.0907034738734558E-2</v>
      </c>
      <c r="L18" s="38">
        <f>B18/B24</f>
        <v>6.2830477718478816E-3</v>
      </c>
      <c r="M18" s="73">
        <f>C18/C24</f>
        <v>3.6467035221365456E-3</v>
      </c>
      <c r="N18" s="159">
        <f>D18/D24</f>
        <v>4.3555355354425659E-3</v>
      </c>
    </row>
    <row r="19" spans="1:14">
      <c r="A19" s="6" t="s">
        <v>164</v>
      </c>
      <c r="B19" s="87">
        <v>1112542</v>
      </c>
      <c r="C19" s="87">
        <v>518540</v>
      </c>
      <c r="D19" s="87">
        <v>145025</v>
      </c>
      <c r="G19" s="199">
        <f t="shared" si="1"/>
        <v>-594002</v>
      </c>
      <c r="H19" s="84">
        <f>G19/B19</f>
        <v>-0.53391422526070931</v>
      </c>
      <c r="I19" s="199">
        <f t="shared" si="2"/>
        <v>-373515</v>
      </c>
      <c r="J19" s="159">
        <f t="shared" si="3"/>
        <v>-0.72032051529293784</v>
      </c>
      <c r="L19" s="38">
        <f>B19/B24</f>
        <v>7.7850900825125413E-2</v>
      </c>
      <c r="M19" s="73">
        <f>C19/C24</f>
        <v>5.4832733409751332E-2</v>
      </c>
      <c r="N19" s="159">
        <f>D19/D24</f>
        <v>1.8707583030580722E-2</v>
      </c>
    </row>
    <row r="20" spans="1:14">
      <c r="A20" s="6" t="s">
        <v>129</v>
      </c>
      <c r="B20" s="177">
        <v>0</v>
      </c>
      <c r="C20" s="87">
        <v>14694</v>
      </c>
      <c r="D20" s="87">
        <v>1615</v>
      </c>
      <c r="G20" s="199">
        <f t="shared" si="1"/>
        <v>14694</v>
      </c>
      <c r="H20" s="84"/>
      <c r="I20" s="199">
        <f t="shared" si="2"/>
        <v>-13079</v>
      </c>
      <c r="J20" s="159">
        <f t="shared" si="3"/>
        <v>-0.89009119368449707</v>
      </c>
      <c r="L20" s="38">
        <f>B20/B24</f>
        <v>0</v>
      </c>
      <c r="M20" s="73">
        <f>C20/C24</f>
        <v>1.5538091270160181E-3</v>
      </c>
      <c r="N20" s="159">
        <f>D20/D24</f>
        <v>2.0832785102146436E-4</v>
      </c>
    </row>
    <row r="21" spans="1:14">
      <c r="A21" s="6" t="s">
        <v>163</v>
      </c>
      <c r="B21" s="87">
        <v>832857</v>
      </c>
      <c r="C21" s="87">
        <v>839063</v>
      </c>
      <c r="D21" s="87">
        <v>841705</v>
      </c>
      <c r="G21" s="199">
        <f t="shared" si="1"/>
        <v>6206</v>
      </c>
      <c r="H21" s="84">
        <f>G21/B21</f>
        <v>7.4514592541096488E-3</v>
      </c>
      <c r="I21" s="199">
        <f t="shared" si="2"/>
        <v>2642</v>
      </c>
      <c r="J21" s="159">
        <f t="shared" si="3"/>
        <v>3.1487504513963791E-3</v>
      </c>
      <c r="L21" s="38">
        <f>B21/B24</f>
        <v>5.8279748277828142E-2</v>
      </c>
      <c r="M21" s="73">
        <f>C21/C24</f>
        <v>8.8726265655467623E-2</v>
      </c>
      <c r="N21" s="159">
        <f>D21/D24</f>
        <v>0.10857621909846542</v>
      </c>
    </row>
    <row r="22" spans="1:14" ht="15.75" thickBot="1">
      <c r="A22" s="6" t="s">
        <v>89</v>
      </c>
      <c r="B22" s="83">
        <v>49683</v>
      </c>
      <c r="C22" s="83">
        <v>138607</v>
      </c>
      <c r="D22" s="83">
        <v>396379</v>
      </c>
      <c r="G22" s="198">
        <f t="shared" si="1"/>
        <v>88924</v>
      </c>
      <c r="H22" s="80">
        <f>G22/B22</f>
        <v>1.7898275063905158</v>
      </c>
      <c r="I22" s="198">
        <f t="shared" si="2"/>
        <v>257772</v>
      </c>
      <c r="J22" s="92">
        <f t="shared" si="3"/>
        <v>1.8597329139220964</v>
      </c>
      <c r="L22" s="32">
        <f>B22/B24</f>
        <v>3.476602506417471E-3</v>
      </c>
      <c r="M22" s="94">
        <f>C22/C24</f>
        <v>1.4656922666959931E-2</v>
      </c>
      <c r="N22" s="92">
        <f>D22/D24</f>
        <v>5.1131136383923852E-2</v>
      </c>
    </row>
    <row r="23" spans="1:14">
      <c r="A23" s="6"/>
      <c r="B23" s="197">
        <f>SUM(B15:B22)</f>
        <v>11105189</v>
      </c>
      <c r="C23" s="197">
        <f>SUM(C15:C22)</f>
        <v>5770771</v>
      </c>
      <c r="D23" s="197">
        <f>SUM(D15:D22)</f>
        <v>4118170</v>
      </c>
      <c r="G23" s="158">
        <f t="shared" si="1"/>
        <v>-5334418</v>
      </c>
      <c r="H23" s="17">
        <f>G23/B23</f>
        <v>-0.48035364368854955</v>
      </c>
      <c r="I23" s="158">
        <f t="shared" si="2"/>
        <v>-1652601</v>
      </c>
      <c r="J23" s="17">
        <f t="shared" si="3"/>
        <v>-0.28637438567567486</v>
      </c>
      <c r="L23" s="17">
        <f>B23/B24</f>
        <v>0.77709332994464364</v>
      </c>
      <c r="M23" s="17">
        <f>C23/C24</f>
        <v>0.61022707565804779</v>
      </c>
      <c r="N23" s="17">
        <f>D23/D24</f>
        <v>0.53122570045886308</v>
      </c>
    </row>
    <row r="24" spans="1:14" ht="15.75" thickBot="1">
      <c r="A24" s="191" t="s">
        <v>88</v>
      </c>
      <c r="B24" s="162">
        <f>B13+B23</f>
        <v>14290676</v>
      </c>
      <c r="C24" s="162">
        <f>C13+C23</f>
        <v>9456760</v>
      </c>
      <c r="D24" s="162">
        <f>D13+D23</f>
        <v>7752204</v>
      </c>
      <c r="G24" s="161">
        <f t="shared" si="1"/>
        <v>-4833916</v>
      </c>
      <c r="H24" s="12">
        <f>G24/B24</f>
        <v>-0.33825663670493966</v>
      </c>
      <c r="I24" s="161">
        <f t="shared" si="2"/>
        <v>-1704556</v>
      </c>
      <c r="J24" s="12">
        <f t="shared" si="3"/>
        <v>-0.18024735744589057</v>
      </c>
      <c r="L24" s="12">
        <f>B24/B24</f>
        <v>1</v>
      </c>
      <c r="M24" s="12">
        <f>C24/C24</f>
        <v>1</v>
      </c>
      <c r="N24" s="12">
        <f>D24/D24</f>
        <v>1</v>
      </c>
    </row>
    <row r="25" spans="1:14" ht="15.75" thickTop="1">
      <c r="A25" s="6"/>
      <c r="B25" s="133"/>
      <c r="C25" s="133"/>
      <c r="D25" s="133"/>
      <c r="G25" s="158"/>
      <c r="H25" s="17"/>
      <c r="I25" s="158"/>
      <c r="J25" s="17"/>
      <c r="L25" s="17"/>
      <c r="M25" s="17"/>
      <c r="N25" s="17"/>
    </row>
    <row r="26" spans="1:14">
      <c r="A26" s="191" t="s">
        <v>87</v>
      </c>
      <c r="B26" s="133"/>
      <c r="C26" s="133"/>
      <c r="D26" s="133"/>
      <c r="G26" s="158"/>
      <c r="H26" s="17"/>
      <c r="I26" s="158"/>
      <c r="J26" s="17"/>
      <c r="L26" s="17"/>
      <c r="M26" s="17"/>
      <c r="N26" s="17"/>
    </row>
    <row r="27" spans="1:14">
      <c r="A27" s="191" t="s">
        <v>162</v>
      </c>
      <c r="B27" s="133"/>
      <c r="C27" s="133"/>
      <c r="D27" s="133"/>
      <c r="G27" s="158"/>
      <c r="H27" s="17"/>
      <c r="I27" s="158"/>
      <c r="J27" s="17"/>
      <c r="L27" s="17"/>
      <c r="M27" s="17"/>
      <c r="N27" s="17"/>
    </row>
    <row r="28" spans="1:14">
      <c r="A28" s="6" t="s">
        <v>161</v>
      </c>
      <c r="B28" s="133">
        <v>124006</v>
      </c>
      <c r="C28" s="133">
        <v>124006</v>
      </c>
      <c r="D28" s="133">
        <v>248011</v>
      </c>
      <c r="G28" s="158">
        <f>C28-B28</f>
        <v>0</v>
      </c>
      <c r="H28" s="17">
        <f>G28/B28</f>
        <v>0</v>
      </c>
      <c r="I28" s="158">
        <f>D28-C28</f>
        <v>124005</v>
      </c>
      <c r="J28" s="17">
        <f>I28/C28</f>
        <v>0.99999193587407065</v>
      </c>
      <c r="L28" s="17">
        <f>B28/B51</f>
        <v>8.6774061632913652E-3</v>
      </c>
      <c r="M28" s="17">
        <f>C28/C51</f>
        <v>1.3112947774925027E-2</v>
      </c>
      <c r="N28" s="17">
        <f>D28/D51</f>
        <v>3.1992321151507366E-2</v>
      </c>
    </row>
    <row r="29" spans="1:14">
      <c r="A29" s="191" t="s">
        <v>160</v>
      </c>
      <c r="B29" s="133"/>
      <c r="C29" s="133"/>
      <c r="D29" s="133"/>
      <c r="G29" s="158"/>
      <c r="H29" s="17"/>
      <c r="I29" s="158"/>
      <c r="J29" s="17"/>
      <c r="L29" s="17"/>
      <c r="M29" s="17"/>
      <c r="N29" s="17"/>
    </row>
    <row r="30" spans="1:14">
      <c r="A30" s="6" t="s">
        <v>159</v>
      </c>
      <c r="B30" s="133">
        <v>1810044</v>
      </c>
      <c r="C30" s="133">
        <v>1975241</v>
      </c>
      <c r="D30" s="133">
        <v>1942333</v>
      </c>
      <c r="G30" s="158">
        <f>C30-B30</f>
        <v>165197</v>
      </c>
      <c r="H30" s="17">
        <f>G30/B30</f>
        <v>9.126684213201447E-2</v>
      </c>
      <c r="I30" s="158">
        <f>D30-C30</f>
        <v>-32908</v>
      </c>
      <c r="J30" s="17">
        <f>I30/C30</f>
        <v>-1.6660245509282159E-2</v>
      </c>
      <c r="L30" s="17">
        <f>B30/B51</f>
        <v>0.12665908876529003</v>
      </c>
      <c r="M30" s="17">
        <f>C30/C51</f>
        <v>0.20887079718635135</v>
      </c>
      <c r="N30" s="17">
        <f>D30/D51</f>
        <v>0.25055235904524703</v>
      </c>
    </row>
    <row r="31" spans="1:14">
      <c r="A31" s="6" t="s">
        <v>158</v>
      </c>
      <c r="B31" s="133"/>
      <c r="C31" s="176">
        <v>0</v>
      </c>
      <c r="D31" s="133">
        <v>2771525</v>
      </c>
      <c r="G31" s="158">
        <v>0</v>
      </c>
      <c r="H31" s="17"/>
      <c r="I31" s="158">
        <f>D31-C31</f>
        <v>2771525</v>
      </c>
      <c r="J31" s="17">
        <v>0</v>
      </c>
      <c r="L31" s="17"/>
      <c r="M31" s="17"/>
      <c r="N31" s="17">
        <f>D31/D51</f>
        <v>0.35751445653390956</v>
      </c>
    </row>
    <row r="32" spans="1:14">
      <c r="A32" s="191" t="s">
        <v>157</v>
      </c>
      <c r="B32" s="133"/>
      <c r="C32" s="133"/>
      <c r="D32" s="133"/>
      <c r="G32" s="158"/>
      <c r="H32" s="17"/>
      <c r="I32" s="158"/>
      <c r="J32" s="17"/>
      <c r="L32" s="17"/>
      <c r="M32" s="17"/>
      <c r="N32" s="17"/>
    </row>
    <row r="33" spans="1:14">
      <c r="A33" s="6" t="s">
        <v>125</v>
      </c>
      <c r="B33" s="75">
        <v>291000</v>
      </c>
      <c r="C33" s="75">
        <v>291000</v>
      </c>
      <c r="D33" s="75">
        <v>291000</v>
      </c>
      <c r="G33" s="158">
        <v>0</v>
      </c>
      <c r="H33" s="17">
        <f>G33/B33</f>
        <v>0</v>
      </c>
      <c r="I33" s="158">
        <f>D33-C33</f>
        <v>0</v>
      </c>
      <c r="J33" s="17">
        <f>I33/C33</f>
        <v>0</v>
      </c>
      <c r="L33" s="17">
        <f>B33/B51</f>
        <v>2.0362927548004027E-2</v>
      </c>
      <c r="M33" s="17">
        <f>C33/C51</f>
        <v>3.0771638489292315E-2</v>
      </c>
      <c r="N33" s="17">
        <f>D33/D51</f>
        <v>3.7537711855879952E-2</v>
      </c>
    </row>
    <row r="34" spans="1:14" ht="15.75" thickBot="1">
      <c r="A34" s="6" t="s">
        <v>156</v>
      </c>
      <c r="B34" s="136">
        <v>1335362</v>
      </c>
      <c r="C34" s="136">
        <v>-681159</v>
      </c>
      <c r="D34" s="136">
        <v>-935260</v>
      </c>
      <c r="G34" s="157">
        <f>C34-B34</f>
        <v>-2016521</v>
      </c>
      <c r="H34" s="94">
        <f>G34/B34</f>
        <v>-1.5100931432824958</v>
      </c>
      <c r="I34" s="157">
        <f>D34-C34</f>
        <v>-254101</v>
      </c>
      <c r="J34" s="94">
        <f>I34/C34</f>
        <v>0.37304212379194873</v>
      </c>
      <c r="L34" s="94">
        <f>B34/B51</f>
        <v>9.344288541703695E-2</v>
      </c>
      <c r="M34" s="94">
        <f>C34/C51</f>
        <v>-7.202879210215761E-2</v>
      </c>
      <c r="N34" s="94">
        <f>D34/D51</f>
        <v>-0.12064439996677075</v>
      </c>
    </row>
    <row r="35" spans="1:14">
      <c r="A35" s="6"/>
      <c r="B35" s="133">
        <f>SUM(B28:B34)</f>
        <v>3560412</v>
      </c>
      <c r="C35" s="133">
        <f>SUM(C28:C34)</f>
        <v>1709088</v>
      </c>
      <c r="D35" s="133">
        <f>SUM(D28:D34)</f>
        <v>4317609</v>
      </c>
      <c r="G35" s="158">
        <f>C35-B35</f>
        <v>-1851324</v>
      </c>
      <c r="H35" s="17">
        <f>G35/B35</f>
        <v>-0.5199746546186228</v>
      </c>
      <c r="I35" s="158">
        <f>D35-C35</f>
        <v>2608521</v>
      </c>
      <c r="J35" s="17">
        <f>I35/C35</f>
        <v>1.5262648851317193</v>
      </c>
      <c r="L35" s="17">
        <f>B35/B51</f>
        <v>0.24914230789362238</v>
      </c>
      <c r="M35" s="17">
        <f>C35/C51</f>
        <v>0.1807265913484111</v>
      </c>
      <c r="N35" s="17">
        <f>D35/D51</f>
        <v>0.55695244861977311</v>
      </c>
    </row>
    <row r="36" spans="1:14">
      <c r="A36" s="191" t="s">
        <v>155</v>
      </c>
      <c r="B36" s="133"/>
      <c r="C36" s="133"/>
      <c r="D36" s="133"/>
      <c r="G36" s="158"/>
      <c r="H36" s="17"/>
      <c r="I36" s="158"/>
      <c r="J36" s="17"/>
      <c r="L36" s="17"/>
      <c r="M36" s="17"/>
      <c r="N36" s="17"/>
    </row>
    <row r="37" spans="1:14">
      <c r="A37" s="191" t="s">
        <v>154</v>
      </c>
      <c r="B37" s="133"/>
      <c r="C37" s="133"/>
      <c r="D37" s="133"/>
      <c r="G37" s="158"/>
      <c r="H37" s="17"/>
      <c r="I37" s="158"/>
      <c r="J37" s="17"/>
      <c r="L37" s="17"/>
      <c r="M37" s="17"/>
      <c r="N37" s="17"/>
    </row>
    <row r="38" spans="1:14">
      <c r="A38" s="6" t="s">
        <v>80</v>
      </c>
      <c r="B38" s="133">
        <v>116926</v>
      </c>
      <c r="C38" s="133">
        <v>135209</v>
      </c>
      <c r="D38" s="133">
        <v>117645</v>
      </c>
      <c r="G38" s="158">
        <f>C38-B38</f>
        <v>18283</v>
      </c>
      <c r="H38" s="17">
        <f>G38/B38</f>
        <v>0.15636385406154321</v>
      </c>
      <c r="I38" s="158">
        <f>D38-C38</f>
        <v>-17564</v>
      </c>
      <c r="J38" s="17">
        <f>I38/C38</f>
        <v>-0.12990259524144102</v>
      </c>
      <c r="L38" s="17">
        <f>B38/B51</f>
        <v>8.1819782353193087E-3</v>
      </c>
      <c r="M38" s="17">
        <f>C38/C51</f>
        <v>1.42976029845317E-2</v>
      </c>
      <c r="N38" s="17">
        <f>D38/D51</f>
        <v>1.5175684231219922E-2</v>
      </c>
    </row>
    <row r="39" spans="1:14">
      <c r="A39" s="6" t="s">
        <v>153</v>
      </c>
      <c r="B39" s="133">
        <v>0</v>
      </c>
      <c r="C39" s="176">
        <v>0</v>
      </c>
      <c r="D39" s="133">
        <v>14013</v>
      </c>
      <c r="G39" s="158">
        <v>0</v>
      </c>
      <c r="H39" s="17"/>
      <c r="I39" s="158">
        <f>D39-C39</f>
        <v>14013</v>
      </c>
      <c r="J39" s="17">
        <v>0</v>
      </c>
      <c r="L39" s="17"/>
      <c r="M39" s="17"/>
      <c r="N39" s="17">
        <f>D39/D51</f>
        <v>1.8076149698846935E-3</v>
      </c>
    </row>
    <row r="40" spans="1:14" ht="15.75" thickBot="1">
      <c r="A40" s="6" t="s">
        <v>152</v>
      </c>
      <c r="B40" s="136">
        <v>181388</v>
      </c>
      <c r="C40" s="136">
        <v>168020</v>
      </c>
      <c r="D40" s="136">
        <v>190487</v>
      </c>
      <c r="G40" s="157">
        <f>C40-B40</f>
        <v>-13368</v>
      </c>
      <c r="H40" s="94">
        <f>G40/B40</f>
        <v>-7.369837034423446E-2</v>
      </c>
      <c r="I40" s="157">
        <f>D40-C40</f>
        <v>22467</v>
      </c>
      <c r="J40" s="94">
        <f>I40/C40</f>
        <v>0.13371622425901677</v>
      </c>
      <c r="L40" s="94">
        <f>B40/B51</f>
        <v>1.2692751553530428E-2</v>
      </c>
      <c r="M40" s="94">
        <f>C40/C51</f>
        <v>1.776718453254603E-2</v>
      </c>
      <c r="N40" s="94">
        <f>D40/D51</f>
        <v>2.4571979787941598E-2</v>
      </c>
    </row>
    <row r="41" spans="1:14">
      <c r="A41" s="6"/>
      <c r="B41" s="133">
        <f>SUM(B38:B40)</f>
        <v>298314</v>
      </c>
      <c r="C41" s="133">
        <f>SUM(C38:C40)</f>
        <v>303229</v>
      </c>
      <c r="D41" s="133">
        <f>SUM(D38:D40)</f>
        <v>322145</v>
      </c>
      <c r="G41" s="158">
        <f>C41-B41</f>
        <v>4915</v>
      </c>
      <c r="H41" s="17">
        <f>G41/B41</f>
        <v>1.6475928048968535E-2</v>
      </c>
      <c r="I41" s="158">
        <f>D41-C41</f>
        <v>18916</v>
      </c>
      <c r="J41" s="17">
        <f>I41/C41</f>
        <v>6.2381896190667779E-2</v>
      </c>
      <c r="L41" s="17">
        <f>B41/B51</f>
        <v>2.0874729788849737E-2</v>
      </c>
      <c r="M41" s="17">
        <f>C41/C51</f>
        <v>3.2064787517077732E-2</v>
      </c>
      <c r="N41" s="17">
        <f>D41/D51</f>
        <v>4.1555278989046214E-2</v>
      </c>
    </row>
    <row r="42" spans="1:14" ht="15.75" thickBot="1">
      <c r="A42" s="191" t="s">
        <v>78</v>
      </c>
      <c r="B42" s="133"/>
      <c r="C42" s="133"/>
      <c r="D42" s="133"/>
      <c r="G42" s="158"/>
      <c r="H42" s="17"/>
      <c r="I42" s="158"/>
      <c r="J42" s="17"/>
      <c r="L42" s="17"/>
      <c r="M42" s="17"/>
      <c r="N42" s="17"/>
    </row>
    <row r="43" spans="1:14">
      <c r="A43" s="6" t="s">
        <v>77</v>
      </c>
      <c r="B43" s="91">
        <v>3343029</v>
      </c>
      <c r="C43" s="91">
        <v>3315900</v>
      </c>
      <c r="D43" s="91">
        <v>3095997</v>
      </c>
      <c r="G43" s="196">
        <f>C43-B43</f>
        <v>-27129</v>
      </c>
      <c r="H43" s="99">
        <f>G43/B43</f>
        <v>-8.1150956213661331E-3</v>
      </c>
      <c r="I43" s="195">
        <f>D43-C43</f>
        <v>-219903</v>
      </c>
      <c r="J43" s="97">
        <f>I43/C43</f>
        <v>-6.631774178955939E-2</v>
      </c>
      <c r="L43" s="44">
        <f>B43/B51</f>
        <v>0.23393078116108712</v>
      </c>
      <c r="M43" s="99">
        <f>C43/C51</f>
        <v>0.35063806208468862</v>
      </c>
      <c r="N43" s="97">
        <f>D43/D51</f>
        <v>0.39936990822222945</v>
      </c>
    </row>
    <row r="44" spans="1:14">
      <c r="A44" s="6" t="s">
        <v>151</v>
      </c>
      <c r="B44" s="87">
        <v>6766074</v>
      </c>
      <c r="C44" s="87">
        <v>4115238</v>
      </c>
      <c r="D44" s="87">
        <v>0</v>
      </c>
      <c r="G44" s="194">
        <f>C44-B44</f>
        <v>-2650836</v>
      </c>
      <c r="H44" s="73">
        <f>G44/B44</f>
        <v>-0.39178347739028568</v>
      </c>
      <c r="I44" s="158">
        <f>D44-C44</f>
        <v>-4115238</v>
      </c>
      <c r="J44" s="159">
        <f>I44/C44</f>
        <v>-1</v>
      </c>
      <c r="L44" s="38">
        <f>B44/B51</f>
        <v>0.473460737616611</v>
      </c>
      <c r="M44" s="73">
        <f>C44/C51</f>
        <v>0.43516362898075028</v>
      </c>
      <c r="N44" s="159">
        <f>D44/D51</f>
        <v>0</v>
      </c>
    </row>
    <row r="45" spans="1:14">
      <c r="A45" s="6" t="s">
        <v>120</v>
      </c>
      <c r="B45" s="87">
        <v>13524</v>
      </c>
      <c r="C45" s="87">
        <v>13305</v>
      </c>
      <c r="D45" s="87">
        <v>13235</v>
      </c>
      <c r="G45" s="194">
        <f>C45-B45</f>
        <v>-219</v>
      </c>
      <c r="H45" s="73">
        <f>G45/B45</f>
        <v>-1.619343389529725E-2</v>
      </c>
      <c r="I45" s="158">
        <f>D45-C45</f>
        <v>-70</v>
      </c>
      <c r="J45" s="159">
        <f>I45/C45</f>
        <v>-5.2611800075159712E-3</v>
      </c>
      <c r="L45" s="38">
        <f>B45/B51</f>
        <v>9.4635131326187792E-4</v>
      </c>
      <c r="M45" s="73">
        <f>C45/C51</f>
        <v>1.4069300690722826E-3</v>
      </c>
      <c r="N45" s="159">
        <f>D45/D51</f>
        <v>1.7072564137889045E-3</v>
      </c>
    </row>
    <row r="46" spans="1:14">
      <c r="A46" s="6" t="s">
        <v>150</v>
      </c>
      <c r="B46" s="177">
        <v>0</v>
      </c>
      <c r="C46" s="177">
        <v>0</v>
      </c>
      <c r="D46" s="177">
        <v>3218</v>
      </c>
      <c r="G46" s="194">
        <v>0</v>
      </c>
      <c r="H46" s="73"/>
      <c r="I46" s="158">
        <f>D46-C46</f>
        <v>3218</v>
      </c>
      <c r="J46" s="159">
        <v>0</v>
      </c>
      <c r="L46" s="38"/>
      <c r="M46" s="73"/>
      <c r="N46" s="159">
        <f>D46/D51</f>
        <v>4.1510775516227387E-4</v>
      </c>
    </row>
    <row r="47" spans="1:14" ht="15.75" thickBot="1">
      <c r="A47" s="6" t="s">
        <v>149</v>
      </c>
      <c r="B47" s="83">
        <v>309323</v>
      </c>
      <c r="C47" s="173">
        <v>0</v>
      </c>
      <c r="D47" s="83">
        <v>0</v>
      </c>
      <c r="G47" s="193">
        <f>C47-B47</f>
        <v>-309323</v>
      </c>
      <c r="H47" s="94">
        <f>G47/B47</f>
        <v>-1</v>
      </c>
      <c r="I47" s="157">
        <v>0</v>
      </c>
      <c r="J47" s="92">
        <v>0</v>
      </c>
      <c r="L47" s="32">
        <f>B47/B51</f>
        <v>2.164509222656787E-2</v>
      </c>
      <c r="M47" s="94">
        <f>C47/C51</f>
        <v>0</v>
      </c>
      <c r="N47" s="92">
        <f>D47/D51</f>
        <v>0</v>
      </c>
    </row>
    <row r="48" spans="1:14" ht="15.75" thickBot="1">
      <c r="A48" s="6"/>
      <c r="B48" s="122">
        <f>SUM(B43:B47)</f>
        <v>10431950</v>
      </c>
      <c r="C48" s="122">
        <f>SUM(C43:C47)</f>
        <v>7444443</v>
      </c>
      <c r="D48" s="122">
        <f>SUM(D43:D47)</f>
        <v>3112450</v>
      </c>
      <c r="G48" s="192">
        <f>C48-B48</f>
        <v>-2987507</v>
      </c>
      <c r="H48" s="26">
        <f>G48/B48</f>
        <v>-0.28638049453841324</v>
      </c>
      <c r="I48" s="192">
        <f>D48-C48</f>
        <v>-4331993</v>
      </c>
      <c r="J48" s="26">
        <f>I48/C48</f>
        <v>-0.58190962037052341</v>
      </c>
      <c r="L48" s="26">
        <f>B48/B51</f>
        <v>0.72998296231752791</v>
      </c>
      <c r="M48" s="26">
        <f>C48/C51</f>
        <v>0.78720862113451118</v>
      </c>
      <c r="N48" s="26">
        <f>D48/D51</f>
        <v>0.40149227239118063</v>
      </c>
    </row>
    <row r="49" spans="1:14">
      <c r="A49" s="191" t="s">
        <v>118</v>
      </c>
      <c r="B49" s="133">
        <f>B41+B48</f>
        <v>10730264</v>
      </c>
      <c r="C49" s="133">
        <f>C41+C48</f>
        <v>7747672</v>
      </c>
      <c r="D49" s="133">
        <f>D41+D48</f>
        <v>3434595</v>
      </c>
      <c r="G49" s="158">
        <f>C49-B49</f>
        <v>-2982592</v>
      </c>
      <c r="H49" s="17">
        <f>G49/B49</f>
        <v>-0.27796072864563259</v>
      </c>
      <c r="I49" s="158">
        <f>D49-C49</f>
        <v>-4313077</v>
      </c>
      <c r="J49" s="17">
        <f>I49/C49</f>
        <v>-0.55669328799670403</v>
      </c>
      <c r="L49" s="17">
        <f>B49/B51</f>
        <v>0.75085769210637765</v>
      </c>
      <c r="M49" s="17">
        <f>C49/C51</f>
        <v>0.81927340865158893</v>
      </c>
      <c r="N49" s="17">
        <f>D49/D51</f>
        <v>0.44304755138022683</v>
      </c>
    </row>
    <row r="50" spans="1:14">
      <c r="A50" s="6" t="s">
        <v>148</v>
      </c>
      <c r="B50" s="133"/>
      <c r="C50" s="133"/>
      <c r="D50" s="133"/>
      <c r="G50" s="158"/>
      <c r="H50" s="17"/>
      <c r="I50" s="158"/>
      <c r="J50" s="17"/>
      <c r="L50" s="17"/>
      <c r="M50" s="17"/>
      <c r="N50" s="17"/>
    </row>
    <row r="51" spans="1:14" ht="15.75" thickBot="1">
      <c r="A51" s="191" t="s">
        <v>70</v>
      </c>
      <c r="B51" s="162">
        <f>B35+B49</f>
        <v>14290676</v>
      </c>
      <c r="C51" s="162">
        <f>C35+C49</f>
        <v>9456760</v>
      </c>
      <c r="D51" s="162">
        <f>D35+D49</f>
        <v>7752204</v>
      </c>
      <c r="G51" s="161">
        <f>C51-B51</f>
        <v>-4833916</v>
      </c>
      <c r="H51" s="12">
        <f>G51/B51</f>
        <v>-0.33825663670493966</v>
      </c>
      <c r="I51" s="161">
        <f>D51-C51</f>
        <v>-1704556</v>
      </c>
      <c r="J51" s="12">
        <f>I51/C51</f>
        <v>-0.18024735744589057</v>
      </c>
      <c r="L51" s="12">
        <f>B51/B51</f>
        <v>1</v>
      </c>
      <c r="M51" s="12">
        <f>C51/C51</f>
        <v>1</v>
      </c>
      <c r="N51" s="12">
        <f>D51/D51</f>
        <v>1</v>
      </c>
    </row>
    <row r="52" spans="1:14" ht="15.75" thickTop="1">
      <c r="A52" s="190"/>
      <c r="B52" s="169"/>
      <c r="C52" s="169"/>
      <c r="D52" s="169"/>
      <c r="G52" s="189"/>
      <c r="H52" s="164"/>
      <c r="I52" s="189"/>
      <c r="J52" s="164"/>
      <c r="L52" s="164"/>
      <c r="M52" s="164"/>
      <c r="N52" s="164"/>
    </row>
    <row r="53" spans="1:14" ht="15.75" thickBot="1">
      <c r="A53" s="62"/>
      <c r="B53" s="62"/>
      <c r="C53" s="62"/>
      <c r="D53" s="62"/>
      <c r="G53" s="62"/>
      <c r="H53" s="62"/>
      <c r="I53" s="62"/>
      <c r="J53" s="62"/>
      <c r="L53" s="188"/>
      <c r="M53" s="188"/>
      <c r="N53" s="188"/>
    </row>
    <row r="54" spans="1:14" ht="21.75" thickBot="1">
      <c r="A54" s="62"/>
      <c r="B54" s="62"/>
      <c r="C54" s="62"/>
      <c r="D54" s="62"/>
      <c r="G54" s="141" t="s">
        <v>69</v>
      </c>
      <c r="H54" s="973" t="s">
        <v>68</v>
      </c>
      <c r="I54" s="983"/>
      <c r="J54" s="974"/>
      <c r="L54" s="188"/>
      <c r="M54" s="188"/>
      <c r="N54" s="188"/>
    </row>
    <row r="55" spans="1:14" ht="21.75" thickBot="1">
      <c r="A55" s="60" t="s">
        <v>67</v>
      </c>
      <c r="B55" s="155">
        <v>2019</v>
      </c>
      <c r="C55" s="202">
        <v>2020</v>
      </c>
      <c r="D55" s="59">
        <v>2021</v>
      </c>
      <c r="G55" s="58" t="s">
        <v>66</v>
      </c>
      <c r="H55" s="58" t="s">
        <v>64</v>
      </c>
      <c r="I55" s="58" t="s">
        <v>65</v>
      </c>
      <c r="J55" s="58" t="s">
        <v>64</v>
      </c>
      <c r="L55" s="17"/>
      <c r="M55" s="17"/>
      <c r="N55" s="17"/>
    </row>
    <row r="56" spans="1:14">
      <c r="A56" s="6" t="s">
        <v>147</v>
      </c>
      <c r="B56" s="133">
        <v>19130839</v>
      </c>
      <c r="C56" s="133">
        <v>13191060</v>
      </c>
      <c r="D56" s="133">
        <v>9132180</v>
      </c>
      <c r="G56" s="158">
        <f>C56-B56</f>
        <v>-5939779</v>
      </c>
      <c r="H56" s="17">
        <f>G56/B56</f>
        <v>-0.31048188738612037</v>
      </c>
      <c r="I56" s="158">
        <f>D56-C56</f>
        <v>-4058880</v>
      </c>
      <c r="J56" s="17">
        <f>I56/C56</f>
        <v>-0.30769930543868346</v>
      </c>
      <c r="L56" s="17">
        <f>B56/B56</f>
        <v>1</v>
      </c>
      <c r="M56" s="17">
        <f>C56/C56</f>
        <v>1</v>
      </c>
      <c r="N56" s="17">
        <f>D56/D56</f>
        <v>1</v>
      </c>
    </row>
    <row r="57" spans="1:14" ht="15.75" thickBot="1">
      <c r="A57" s="6" t="s">
        <v>62</v>
      </c>
      <c r="B57" s="136">
        <v>-18017525</v>
      </c>
      <c r="C57" s="136">
        <v>-13361471</v>
      </c>
      <c r="D57" s="136">
        <v>-8444807</v>
      </c>
      <c r="G57" s="157">
        <f>C57-B57</f>
        <v>4656054</v>
      </c>
      <c r="H57" s="94">
        <f>G57/B57</f>
        <v>-0.25841806796438466</v>
      </c>
      <c r="I57" s="157">
        <f>D57-C57</f>
        <v>4916664</v>
      </c>
      <c r="J57" s="94">
        <f>I57/C57</f>
        <v>-0.36797325683676596</v>
      </c>
      <c r="L57" s="94">
        <f>B57/B56</f>
        <v>-0.94180527053727225</v>
      </c>
      <c r="M57" s="94">
        <f>C57/C56</f>
        <v>-1.0129186737077991</v>
      </c>
      <c r="N57" s="94">
        <f>D57/D56</f>
        <v>-0.92473067766951589</v>
      </c>
    </row>
    <row r="58" spans="1:14">
      <c r="A58" s="6" t="s">
        <v>61</v>
      </c>
      <c r="B58" s="133">
        <f>SUM(B56:B57)</f>
        <v>1113314</v>
      </c>
      <c r="C58" s="133">
        <f>SUM(C56:C57)</f>
        <v>-170411</v>
      </c>
      <c r="D58" s="133">
        <f>SUM(D56:D57)</f>
        <v>687373</v>
      </c>
      <c r="G58" s="158">
        <f>C58-B58</f>
        <v>-1283725</v>
      </c>
      <c r="H58" s="17">
        <f>G58/B58</f>
        <v>-1.1530664304949008</v>
      </c>
      <c r="I58" s="158">
        <f>D58-C58</f>
        <v>857784</v>
      </c>
      <c r="J58" s="17">
        <f>I58/C58</f>
        <v>-5.0336187217961283</v>
      </c>
      <c r="L58" s="17">
        <f>B58/B56</f>
        <v>5.819472946272769E-2</v>
      </c>
      <c r="M58" s="17">
        <f>C58/C56</f>
        <v>-1.291867370779907E-2</v>
      </c>
      <c r="N58" s="17">
        <f>D58/D56</f>
        <v>7.526932233048407E-2</v>
      </c>
    </row>
    <row r="59" spans="1:14">
      <c r="A59" s="6"/>
      <c r="B59" s="133"/>
      <c r="C59" s="133"/>
      <c r="D59" s="133"/>
      <c r="G59" s="158"/>
      <c r="H59" s="17"/>
      <c r="I59" s="158"/>
      <c r="J59" s="17"/>
      <c r="L59" s="17"/>
      <c r="M59" s="17"/>
      <c r="N59" s="17"/>
    </row>
    <row r="60" spans="1:14">
      <c r="A60" s="6" t="s">
        <v>146</v>
      </c>
      <c r="B60" s="133">
        <v>-379128</v>
      </c>
      <c r="C60" s="133">
        <v>-351114</v>
      </c>
      <c r="D60" s="133">
        <v>-310098</v>
      </c>
      <c r="G60" s="158">
        <f>C60-B60</f>
        <v>28014</v>
      </c>
      <c r="H60" s="17">
        <f>G60/B60</f>
        <v>-7.3890612141545867E-2</v>
      </c>
      <c r="I60" s="158">
        <f>D60-C60</f>
        <v>41016</v>
      </c>
      <c r="J60" s="17">
        <f>I60/C60</f>
        <v>-0.11681676036842735</v>
      </c>
      <c r="L60" s="17">
        <f>B60/B56</f>
        <v>-1.9817635807817941E-2</v>
      </c>
      <c r="M60" s="17">
        <f>C60/C56</f>
        <v>-2.661757281067632E-2</v>
      </c>
      <c r="N60" s="17">
        <f>D60/D56</f>
        <v>-3.3956623719637591E-2</v>
      </c>
    </row>
    <row r="61" spans="1:14">
      <c r="A61" s="6" t="s">
        <v>145</v>
      </c>
      <c r="B61" s="133">
        <v>-378831</v>
      </c>
      <c r="C61" s="133">
        <v>-355666</v>
      </c>
      <c r="D61" s="133">
        <v>-356305</v>
      </c>
      <c r="G61" s="158">
        <f>C61-B61</f>
        <v>23165</v>
      </c>
      <c r="H61" s="17">
        <f>G61/B61</f>
        <v>-6.1148638838954571E-2</v>
      </c>
      <c r="I61" s="158">
        <f>D61-C61</f>
        <v>-639</v>
      </c>
      <c r="J61" s="17">
        <f>I61/C61</f>
        <v>1.7966294219857956E-3</v>
      </c>
      <c r="L61" s="17">
        <f>B61/B56</f>
        <v>-1.9802111135847206E-2</v>
      </c>
      <c r="M61" s="17">
        <f>C61/C56</f>
        <v>-2.696265501028727E-2</v>
      </c>
      <c r="N61" s="17">
        <f>D61/D56</f>
        <v>-3.9016423241767025E-2</v>
      </c>
    </row>
    <row r="62" spans="1:14">
      <c r="A62" s="6"/>
      <c r="B62" s="133"/>
      <c r="C62" s="133"/>
      <c r="D62" s="133"/>
      <c r="G62" s="158"/>
      <c r="H62" s="17"/>
      <c r="I62" s="158"/>
      <c r="J62" s="17"/>
      <c r="L62" s="17"/>
      <c r="M62" s="17"/>
      <c r="N62" s="17"/>
    </row>
    <row r="63" spans="1:14">
      <c r="A63" s="6" t="s">
        <v>56</v>
      </c>
      <c r="B63" s="133">
        <v>147640</v>
      </c>
      <c r="C63" s="133">
        <v>82889</v>
      </c>
      <c r="D63" s="133">
        <v>61137</v>
      </c>
      <c r="G63" s="158">
        <f>C63-B63</f>
        <v>-64751</v>
      </c>
      <c r="H63" s="17">
        <f>G63/B63</f>
        <v>-0.43857355730154429</v>
      </c>
      <c r="I63" s="158">
        <f>D63-C63</f>
        <v>-21752</v>
      </c>
      <c r="J63" s="17">
        <f>I63/C63</f>
        <v>-0.26242324071951645</v>
      </c>
      <c r="L63" s="17">
        <f>B63/B56</f>
        <v>7.7173823897634603E-3</v>
      </c>
      <c r="M63" s="17">
        <f>C63/C56</f>
        <v>6.2837254928716875E-3</v>
      </c>
      <c r="N63" s="17">
        <f>D63/D56</f>
        <v>6.6946775030715553E-3</v>
      </c>
    </row>
    <row r="64" spans="1:14">
      <c r="A64" s="6" t="s">
        <v>57</v>
      </c>
      <c r="B64" s="133">
        <v>-1372</v>
      </c>
      <c r="C64" s="176">
        <v>0</v>
      </c>
      <c r="D64" s="176">
        <v>0</v>
      </c>
      <c r="G64" s="158">
        <f>C64-B64</f>
        <v>1372</v>
      </c>
      <c r="H64" s="17">
        <f>G64/B64</f>
        <v>-1</v>
      </c>
      <c r="I64" s="158">
        <f>D64-C64</f>
        <v>0</v>
      </c>
      <c r="J64" s="17">
        <v>0</v>
      </c>
      <c r="L64" s="17">
        <f>B64/B56</f>
        <v>-7.1716666477617631E-5</v>
      </c>
      <c r="M64" s="17">
        <f>C64/C56</f>
        <v>0</v>
      </c>
      <c r="N64" s="17">
        <f>D64/D56</f>
        <v>0</v>
      </c>
    </row>
    <row r="65" spans="1:14" ht="15.75" thickBot="1">
      <c r="A65" s="6" t="s">
        <v>144</v>
      </c>
      <c r="B65" s="179">
        <v>0</v>
      </c>
      <c r="C65" s="136">
        <v>-14917</v>
      </c>
      <c r="D65" s="136">
        <v>-11510</v>
      </c>
      <c r="G65" s="157">
        <f>C65-B65</f>
        <v>-14917</v>
      </c>
      <c r="H65" s="94">
        <v>0</v>
      </c>
      <c r="I65" s="157">
        <f>D65-C65</f>
        <v>3407</v>
      </c>
      <c r="J65" s="94">
        <f>I65/C65</f>
        <v>-0.22839713079037341</v>
      </c>
      <c r="L65" s="94">
        <f>B65/B56</f>
        <v>0</v>
      </c>
      <c r="M65" s="94">
        <f>C65/C56</f>
        <v>-1.1308416457813096E-3</v>
      </c>
      <c r="N65" s="94">
        <f>D65/D56</f>
        <v>-1.2603781353411781E-3</v>
      </c>
    </row>
    <row r="66" spans="1:14">
      <c r="A66" s="6" t="s">
        <v>143</v>
      </c>
      <c r="B66" s="133">
        <f>B58+B60+B61+B63+B64</f>
        <v>501623</v>
      </c>
      <c r="C66" s="133">
        <f>C58+C60+C61+C63+C65</f>
        <v>-809219</v>
      </c>
      <c r="D66" s="133">
        <f>D58+D60+D61+D63+D65</f>
        <v>70597</v>
      </c>
      <c r="G66" s="158">
        <f>C66-B66</f>
        <v>-1310842</v>
      </c>
      <c r="H66" s="17">
        <f>G66/B66</f>
        <v>-2.6132015477759194</v>
      </c>
      <c r="I66" s="158">
        <f>D66-C66</f>
        <v>879816</v>
      </c>
      <c r="J66" s="17">
        <f>I66/C66</f>
        <v>-1.0872409075911464</v>
      </c>
      <c r="L66" s="17">
        <f>B66/B56</f>
        <v>2.6220648242348387E-2</v>
      </c>
      <c r="M66" s="17">
        <f>C66/C56</f>
        <v>-6.1346017681672284E-2</v>
      </c>
      <c r="N66" s="17">
        <f>D66/D56</f>
        <v>7.7305747368098306E-3</v>
      </c>
    </row>
    <row r="67" spans="1:14">
      <c r="A67" s="6"/>
      <c r="B67" s="133"/>
      <c r="C67" s="133"/>
      <c r="D67" s="133"/>
      <c r="G67" s="158"/>
      <c r="H67" s="17"/>
      <c r="I67" s="158"/>
      <c r="J67" s="17"/>
      <c r="L67" s="17"/>
      <c r="M67" s="17"/>
      <c r="N67" s="17"/>
    </row>
    <row r="68" spans="1:14">
      <c r="A68" s="6" t="s">
        <v>115</v>
      </c>
      <c r="B68" s="133">
        <v>-1021797</v>
      </c>
      <c r="C68" s="133">
        <v>-1034779</v>
      </c>
      <c r="D68" s="133">
        <v>-235127</v>
      </c>
      <c r="G68" s="158">
        <f>C68-B68</f>
        <v>-12982</v>
      </c>
      <c r="H68" s="17">
        <f>G68/B68</f>
        <v>1.2705067640637035E-2</v>
      </c>
      <c r="I68" s="158">
        <f>D68-C68</f>
        <v>799652</v>
      </c>
      <c r="J68" s="17">
        <f>I68/C68</f>
        <v>-0.77277563615032774</v>
      </c>
      <c r="L68" s="17">
        <f>B68/B56</f>
        <v>-5.3410987359205728E-2</v>
      </c>
      <c r="M68" s="17">
        <f>C68/C56</f>
        <v>-7.8445477467314978E-2</v>
      </c>
      <c r="N68" s="17">
        <f>D68/D56</f>
        <v>-2.5747083390822344E-2</v>
      </c>
    </row>
    <row r="69" spans="1:14" ht="15.75" thickBot="1">
      <c r="A69" s="6"/>
      <c r="B69" s="136"/>
      <c r="C69" s="136"/>
      <c r="D69" s="136"/>
      <c r="G69" s="157"/>
      <c r="H69" s="94"/>
      <c r="I69" s="157"/>
      <c r="J69" s="94"/>
      <c r="L69" s="94"/>
      <c r="M69" s="94"/>
      <c r="N69" s="94"/>
    </row>
    <row r="70" spans="1:14">
      <c r="A70" s="6" t="s">
        <v>142</v>
      </c>
      <c r="B70" s="133">
        <f>B66+B68</f>
        <v>-520174</v>
      </c>
      <c r="C70" s="133">
        <f>C66+C68</f>
        <v>-1843998</v>
      </c>
      <c r="D70" s="133">
        <f>D66+D68</f>
        <v>-164530</v>
      </c>
      <c r="G70" s="158">
        <f>C70-B70</f>
        <v>-1323824</v>
      </c>
      <c r="H70" s="17">
        <f>G70/B70</f>
        <v>2.5449638005744233</v>
      </c>
      <c r="I70" s="158">
        <f>D70-C70</f>
        <v>1679468</v>
      </c>
      <c r="J70" s="17">
        <f>I70/C70</f>
        <v>-0.91077539129651985</v>
      </c>
      <c r="L70" s="17">
        <f>B70/B56</f>
        <v>-2.7190339116857341E-2</v>
      </c>
      <c r="M70" s="17">
        <f>C70/C56</f>
        <v>-0.13979149514898725</v>
      </c>
      <c r="N70" s="17">
        <f>D70/D56</f>
        <v>-1.8016508654012515E-2</v>
      </c>
    </row>
    <row r="71" spans="1:14">
      <c r="A71" s="6"/>
      <c r="B71" s="133"/>
      <c r="C71" s="133"/>
      <c r="D71" s="133"/>
      <c r="G71" s="158"/>
      <c r="H71" s="17"/>
      <c r="I71" s="158"/>
      <c r="J71" s="17"/>
      <c r="L71" s="17"/>
      <c r="M71" s="17"/>
      <c r="N71" s="17"/>
    </row>
    <row r="72" spans="1:14">
      <c r="A72" s="6" t="s">
        <v>113</v>
      </c>
      <c r="B72" s="133">
        <v>-353123</v>
      </c>
      <c r="C72" s="133">
        <v>-210978</v>
      </c>
      <c r="D72" s="133">
        <v>-123764</v>
      </c>
      <c r="G72" s="158">
        <f>C72-B72</f>
        <v>142145</v>
      </c>
      <c r="H72" s="17">
        <f>G72/B72</f>
        <v>-0.40253679312873986</v>
      </c>
      <c r="I72" s="158">
        <f>D72-C72</f>
        <v>87214</v>
      </c>
      <c r="J72" s="17">
        <f>I72/C72</f>
        <v>-0.41337959408089942</v>
      </c>
      <c r="L72" s="17">
        <f>B72/B56</f>
        <v>-1.8458312256979425E-2</v>
      </c>
      <c r="M72" s="17">
        <f>C72/C56</f>
        <v>-1.5994014127750159E-2</v>
      </c>
      <c r="N72" s="17">
        <f>D72/D56</f>
        <v>-1.3552514295600832E-2</v>
      </c>
    </row>
    <row r="73" spans="1:14">
      <c r="A73" s="6"/>
      <c r="B73" s="75"/>
      <c r="C73" s="75"/>
      <c r="D73" s="75"/>
      <c r="G73" s="158"/>
      <c r="H73" s="17"/>
      <c r="I73" s="158"/>
      <c r="J73" s="17"/>
      <c r="L73" s="17"/>
      <c r="M73" s="17"/>
      <c r="N73" s="17"/>
    </row>
    <row r="74" spans="1:14" ht="15.75" thickBot="1">
      <c r="A74" s="6" t="s">
        <v>141</v>
      </c>
      <c r="B74" s="162">
        <f>B70+B72</f>
        <v>-873297</v>
      </c>
      <c r="C74" s="162">
        <f>C70+C72</f>
        <v>-2054976</v>
      </c>
      <c r="D74" s="162">
        <f>D70+D72</f>
        <v>-288294</v>
      </c>
      <c r="G74" s="161">
        <f>C74-B74</f>
        <v>-1181679</v>
      </c>
      <c r="H74" s="12">
        <f>G74/B74</f>
        <v>1.3531238513357999</v>
      </c>
      <c r="I74" s="161">
        <f>D74-C74</f>
        <v>1766682</v>
      </c>
      <c r="J74" s="12">
        <f>I74/C74</f>
        <v>-0.85970931047369892</v>
      </c>
      <c r="L74" s="12">
        <f>B74/B56</f>
        <v>-4.5648651373836766E-2</v>
      </c>
      <c r="M74" s="12">
        <f>C74/C56</f>
        <v>-0.15578550927673743</v>
      </c>
      <c r="N74" s="12">
        <f>D74/D56</f>
        <v>-3.1569022949613348E-2</v>
      </c>
    </row>
    <row r="75" spans="1:14" ht="15.75" thickTop="1">
      <c r="L75" s="187"/>
    </row>
    <row r="76" spans="1:14" ht="15.75" thickBot="1">
      <c r="L76" s="187"/>
    </row>
    <row r="77" spans="1:14" ht="21.75" thickBot="1">
      <c r="A77" s="979" t="s">
        <v>51</v>
      </c>
      <c r="B77" s="980"/>
      <c r="C77" s="980"/>
      <c r="D77" s="980"/>
      <c r="E77" s="981"/>
      <c r="F77" s="11" t="s">
        <v>50</v>
      </c>
      <c r="G77" s="11">
        <v>2019</v>
      </c>
      <c r="H77" s="11">
        <v>2020</v>
      </c>
      <c r="I77" s="10">
        <v>2021</v>
      </c>
    </row>
    <row r="78" spans="1:14" ht="15.75" thickBot="1">
      <c r="K78" s="210"/>
    </row>
    <row r="79" spans="1:14" ht="21.75" thickBot="1">
      <c r="A79" s="5" t="s">
        <v>49</v>
      </c>
      <c r="B79" s="155">
        <v>2019</v>
      </c>
      <c r="C79" s="58">
        <v>2020</v>
      </c>
      <c r="D79" s="59">
        <v>2021</v>
      </c>
      <c r="E79" s="86"/>
      <c r="F79" s="156"/>
      <c r="G79" s="156"/>
      <c r="H79" s="156"/>
      <c r="I79" s="156"/>
      <c r="J79" s="206"/>
      <c r="K79" s="207"/>
    </row>
    <row r="80" spans="1:14" ht="15.75" thickBot="1">
      <c r="A80" s="4" t="s">
        <v>48</v>
      </c>
      <c r="B80" s="151">
        <f>G80/G81</f>
        <v>1.0645362564046033</v>
      </c>
      <c r="C80" s="151">
        <f>H80/H81</f>
        <v>0.77517834443758926</v>
      </c>
      <c r="D80" s="150">
        <f>I80/I81</f>
        <v>1.3231280823788334</v>
      </c>
      <c r="E80" s="86"/>
      <c r="F80" s="105" t="s">
        <v>47</v>
      </c>
      <c r="G80" s="157">
        <f>B23</f>
        <v>11105189</v>
      </c>
      <c r="H80" s="157">
        <f>C23</f>
        <v>5770771</v>
      </c>
      <c r="I80" s="157">
        <f>D23</f>
        <v>4118170</v>
      </c>
      <c r="J80" s="160"/>
      <c r="K80" s="57"/>
    </row>
    <row r="81" spans="1:11">
      <c r="A81" s="4"/>
      <c r="B81" s="57"/>
      <c r="C81" s="57"/>
      <c r="D81" s="160"/>
      <c r="E81" s="86"/>
      <c r="F81" s="57" t="s">
        <v>46</v>
      </c>
      <c r="G81" s="158">
        <f>B48</f>
        <v>10431950</v>
      </c>
      <c r="H81" s="158">
        <f>C48</f>
        <v>7444443</v>
      </c>
      <c r="I81" s="158">
        <f>D48</f>
        <v>3112450</v>
      </c>
      <c r="J81" s="160"/>
      <c r="K81" s="57"/>
    </row>
    <row r="82" spans="1:11">
      <c r="A82" s="4"/>
      <c r="B82" s="151"/>
      <c r="C82" s="151"/>
      <c r="D82" s="150"/>
      <c r="E82" s="86"/>
      <c r="F82" s="57"/>
      <c r="G82" s="57"/>
      <c r="H82" s="57"/>
      <c r="I82" s="57"/>
      <c r="J82" s="160"/>
      <c r="K82" s="57"/>
    </row>
    <row r="83" spans="1:11" ht="15.75" thickBot="1">
      <c r="A83" s="7" t="s">
        <v>45</v>
      </c>
      <c r="B83" s="151">
        <f>G83/G84</f>
        <v>0.29401003647448465</v>
      </c>
      <c r="C83" s="151">
        <f>H83/H84</f>
        <v>0.25962976679383537</v>
      </c>
      <c r="D83" s="150">
        <f>I83/I84</f>
        <v>0.65363620299121272</v>
      </c>
      <c r="E83" s="86"/>
      <c r="F83" s="105" t="s">
        <v>44</v>
      </c>
      <c r="G83" s="157">
        <f>B23-B15</f>
        <v>3067098</v>
      </c>
      <c r="H83" s="157">
        <f>C23-C15</f>
        <v>1932799</v>
      </c>
      <c r="I83" s="157">
        <f>D23-D15</f>
        <v>2034410</v>
      </c>
      <c r="J83" s="160"/>
      <c r="K83" s="57"/>
    </row>
    <row r="84" spans="1:11">
      <c r="A84" s="4"/>
      <c r="B84" s="151"/>
      <c r="C84" s="151"/>
      <c r="D84" s="150"/>
      <c r="E84" s="86"/>
      <c r="F84" s="57" t="s">
        <v>43</v>
      </c>
      <c r="G84" s="158">
        <f>B48</f>
        <v>10431950</v>
      </c>
      <c r="H84" s="158">
        <f>C48</f>
        <v>7444443</v>
      </c>
      <c r="I84" s="158">
        <f>D48</f>
        <v>3112450</v>
      </c>
      <c r="J84" s="160"/>
      <c r="K84" s="57"/>
    </row>
    <row r="85" spans="1:11" ht="15.75" thickBot="1">
      <c r="A85" s="3"/>
      <c r="B85" s="148"/>
      <c r="C85" s="148"/>
      <c r="D85" s="147"/>
      <c r="E85" s="86"/>
      <c r="F85" s="105"/>
      <c r="G85" s="105"/>
      <c r="H85" s="105"/>
      <c r="I85" s="105"/>
      <c r="J85" s="205"/>
      <c r="K85" s="207"/>
    </row>
    <row r="86" spans="1:11" ht="15.75" thickBot="1">
      <c r="A86" s="6"/>
      <c r="B86" s="151"/>
      <c r="C86" s="151"/>
      <c r="D86" s="151"/>
      <c r="E86" s="57"/>
      <c r="F86" s="57"/>
      <c r="G86" s="57"/>
      <c r="H86" s="57"/>
      <c r="I86" s="57"/>
      <c r="J86" s="57"/>
      <c r="K86" s="207"/>
    </row>
    <row r="87" spans="1:11" ht="21.75" thickBot="1">
      <c r="A87" s="5" t="s">
        <v>111</v>
      </c>
      <c r="B87" s="155">
        <v>2019</v>
      </c>
      <c r="C87" s="58">
        <v>2020</v>
      </c>
      <c r="D87" s="59">
        <v>2021</v>
      </c>
      <c r="E87" s="86"/>
      <c r="F87" s="156"/>
      <c r="G87" s="156"/>
      <c r="H87" s="156"/>
      <c r="I87" s="156"/>
      <c r="J87" s="206"/>
      <c r="K87" s="209"/>
    </row>
    <row r="88" spans="1:11" ht="15.75" thickBot="1">
      <c r="A88" s="4" t="s">
        <v>41</v>
      </c>
      <c r="B88" s="151">
        <f>G88/G89</f>
        <v>2.3800226944432454</v>
      </c>
      <c r="C88" s="151">
        <f>H88/H89</f>
        <v>3.4369870337772137</v>
      </c>
      <c r="D88" s="150">
        <f>I88/I89</f>
        <v>4.3825488539947015</v>
      </c>
      <c r="E88" s="86"/>
      <c r="F88" s="149" t="s">
        <v>24</v>
      </c>
      <c r="G88" s="157">
        <f>B56</f>
        <v>19130839</v>
      </c>
      <c r="H88" s="157">
        <f>C56</f>
        <v>13191060</v>
      </c>
      <c r="I88" s="157">
        <f>D56</f>
        <v>9132180</v>
      </c>
      <c r="J88" s="160"/>
      <c r="K88" s="57"/>
    </row>
    <row r="89" spans="1:11">
      <c r="A89" s="4"/>
      <c r="B89" s="151"/>
      <c r="C89" s="151"/>
      <c r="D89" s="150"/>
      <c r="E89" s="86"/>
      <c r="F89" s="152" t="s">
        <v>40</v>
      </c>
      <c r="G89" s="158">
        <f>B15</f>
        <v>8038091</v>
      </c>
      <c r="H89" s="158">
        <f>C15</f>
        <v>3837972</v>
      </c>
      <c r="I89" s="158">
        <f>D15</f>
        <v>2083760</v>
      </c>
      <c r="J89" s="160"/>
      <c r="K89" s="57"/>
    </row>
    <row r="90" spans="1:11">
      <c r="A90" s="4"/>
      <c r="B90" s="151"/>
      <c r="C90" s="151"/>
      <c r="D90" s="150"/>
      <c r="E90" s="86"/>
      <c r="F90" s="57"/>
      <c r="G90" s="57"/>
      <c r="H90" s="57"/>
      <c r="I90" s="57"/>
      <c r="J90" s="160"/>
      <c r="K90" s="57"/>
    </row>
    <row r="91" spans="1:11" ht="15.75" thickBot="1">
      <c r="A91" s="4" t="s">
        <v>39</v>
      </c>
      <c r="B91" s="151">
        <f>G91/G92</f>
        <v>18.309909460844867</v>
      </c>
      <c r="C91" s="151">
        <f>H91/H92</f>
        <v>10.628255803551799</v>
      </c>
      <c r="D91" s="150">
        <f>I91/I92</f>
        <v>23.049903199455112</v>
      </c>
      <c r="E91" s="86"/>
      <c r="F91" s="149" t="s">
        <v>38</v>
      </c>
      <c r="G91" s="157">
        <f>B16+B20</f>
        <v>959682</v>
      </c>
      <c r="H91" s="157">
        <f>C16+C20</f>
        <v>384104</v>
      </c>
      <c r="I91" s="157">
        <f>D16+D20</f>
        <v>576701</v>
      </c>
      <c r="J91" s="160"/>
      <c r="K91" s="57"/>
    </row>
    <row r="92" spans="1:11">
      <c r="A92" s="4"/>
      <c r="B92" s="151"/>
      <c r="C92" s="151"/>
      <c r="D92" s="150"/>
      <c r="E92" s="86"/>
      <c r="F92" s="57" t="s">
        <v>37</v>
      </c>
      <c r="G92" s="158">
        <f>B56/365</f>
        <v>52413.257534246579</v>
      </c>
      <c r="H92" s="158">
        <f>C56/365</f>
        <v>36139.890410958906</v>
      </c>
      <c r="I92" s="158">
        <f>D56/365</f>
        <v>25019.671232876713</v>
      </c>
      <c r="J92" s="160"/>
      <c r="K92" s="57"/>
    </row>
    <row r="93" spans="1:11">
      <c r="A93" s="4"/>
      <c r="B93" s="151"/>
      <c r="C93" s="151"/>
      <c r="D93" s="150"/>
      <c r="E93" s="86"/>
      <c r="F93" s="57"/>
      <c r="G93" s="57"/>
      <c r="H93" s="57"/>
      <c r="I93" s="57"/>
      <c r="J93" s="160"/>
      <c r="K93" s="57"/>
    </row>
    <row r="94" spans="1:11" ht="15.75" thickBot="1">
      <c r="A94" s="4" t="s">
        <v>36</v>
      </c>
      <c r="B94" s="151">
        <f>G94/G95</f>
        <v>6.1165035723865886</v>
      </c>
      <c r="C94" s="151">
        <f>H94/H95</f>
        <v>3.6251266219008209</v>
      </c>
      <c r="D94" s="150">
        <f>I94/I95</f>
        <v>2.5753287131365403</v>
      </c>
      <c r="E94" s="86"/>
      <c r="F94" s="149" t="s">
        <v>24</v>
      </c>
      <c r="G94" s="157">
        <f>B56</f>
        <v>19130839</v>
      </c>
      <c r="H94" s="157">
        <f>C56</f>
        <v>13191060</v>
      </c>
      <c r="I94" s="157">
        <f>D56</f>
        <v>9132180</v>
      </c>
      <c r="J94" s="160"/>
      <c r="K94" s="57"/>
    </row>
    <row r="95" spans="1:11">
      <c r="A95" s="4"/>
      <c r="B95" s="151"/>
      <c r="C95" s="151"/>
      <c r="D95" s="150"/>
      <c r="E95" s="86"/>
      <c r="F95" s="152" t="s">
        <v>35</v>
      </c>
      <c r="G95" s="158">
        <f>B7</f>
        <v>3127741</v>
      </c>
      <c r="H95" s="158">
        <f>C7</f>
        <v>3638786</v>
      </c>
      <c r="I95" s="158">
        <f>D7</f>
        <v>3546025</v>
      </c>
      <c r="J95" s="160"/>
      <c r="K95" s="57"/>
    </row>
    <row r="96" spans="1:11">
      <c r="A96" s="4"/>
      <c r="B96" s="151"/>
      <c r="C96" s="151"/>
      <c r="D96" s="150"/>
      <c r="E96" s="86"/>
      <c r="F96" s="57"/>
      <c r="G96" s="57"/>
      <c r="H96" s="57"/>
      <c r="I96" s="57"/>
      <c r="J96" s="160"/>
      <c r="K96" s="57"/>
    </row>
    <row r="97" spans="1:11" ht="15.75" thickBot="1">
      <c r="A97" s="4" t="s">
        <v>34</v>
      </c>
      <c r="B97" s="151">
        <f>G97/G98</f>
        <v>1.3386937748781094</v>
      </c>
      <c r="C97" s="151">
        <f>H97/H98</f>
        <v>1.3948815450534855</v>
      </c>
      <c r="D97" s="150">
        <f>I97/I98</f>
        <v>1.1780107953815457</v>
      </c>
      <c r="E97" s="86"/>
      <c r="F97" s="149" t="s">
        <v>24</v>
      </c>
      <c r="G97" s="157">
        <f>B56</f>
        <v>19130839</v>
      </c>
      <c r="H97" s="157">
        <f>C56</f>
        <v>13191060</v>
      </c>
      <c r="I97" s="157">
        <f>D56</f>
        <v>9132180</v>
      </c>
      <c r="J97" s="160"/>
      <c r="K97" s="57"/>
    </row>
    <row r="98" spans="1:11" ht="15.75" thickBot="1">
      <c r="A98" s="3"/>
      <c r="B98" s="148"/>
      <c r="C98" s="148"/>
      <c r="D98" s="147"/>
      <c r="E98" s="86"/>
      <c r="F98" s="149" t="s">
        <v>16</v>
      </c>
      <c r="G98" s="157">
        <f>B24</f>
        <v>14290676</v>
      </c>
      <c r="H98" s="157">
        <f>C24</f>
        <v>9456760</v>
      </c>
      <c r="I98" s="157">
        <f>D24</f>
        <v>7752204</v>
      </c>
      <c r="J98" s="205"/>
      <c r="K98" s="207"/>
    </row>
    <row r="99" spans="1:11" ht="15.75" thickBot="1">
      <c r="A99" s="6"/>
      <c r="B99" s="151"/>
      <c r="C99" s="151"/>
      <c r="D99" s="151"/>
      <c r="E99" s="57"/>
      <c r="F99" s="57"/>
      <c r="G99" s="57"/>
      <c r="H99" s="57"/>
      <c r="I99" s="57"/>
      <c r="J99" s="57"/>
      <c r="K99" s="207"/>
    </row>
    <row r="100" spans="1:11" ht="21.75" thickBot="1">
      <c r="A100" s="5" t="s">
        <v>33</v>
      </c>
      <c r="B100" s="155">
        <v>2019</v>
      </c>
      <c r="C100" s="58">
        <v>2020</v>
      </c>
      <c r="D100" s="59">
        <v>2021</v>
      </c>
      <c r="E100" s="86"/>
      <c r="F100" s="156"/>
      <c r="G100" s="156"/>
      <c r="H100" s="156"/>
      <c r="I100" s="156"/>
      <c r="J100" s="206"/>
      <c r="K100" s="209"/>
    </row>
    <row r="101" spans="1:11" ht="15.75" thickBot="1">
      <c r="A101" s="4" t="s">
        <v>32</v>
      </c>
      <c r="B101" s="151">
        <f>G101/G102</f>
        <v>7.7308935643525867E-2</v>
      </c>
      <c r="C101" s="151">
        <f>H101/H102</f>
        <v>0.15068649720695099</v>
      </c>
      <c r="D101" s="150">
        <f>I101/I102</f>
        <v>7.0076451031796008E-2</v>
      </c>
      <c r="E101" s="86"/>
      <c r="F101" s="149" t="s">
        <v>31</v>
      </c>
      <c r="G101" s="157">
        <f>B41+B46</f>
        <v>298314</v>
      </c>
      <c r="H101" s="157">
        <f>C41+C46</f>
        <v>303229</v>
      </c>
      <c r="I101" s="157">
        <f>D41+D46</f>
        <v>325363</v>
      </c>
      <c r="J101" s="160"/>
      <c r="K101" s="57"/>
    </row>
    <row r="102" spans="1:11">
      <c r="A102" s="4"/>
      <c r="B102" s="151"/>
      <c r="C102" s="151"/>
      <c r="D102" s="150"/>
      <c r="E102" s="86"/>
      <c r="F102" s="152" t="s">
        <v>30</v>
      </c>
      <c r="G102" s="158">
        <f>B35+B41+B46</f>
        <v>3858726</v>
      </c>
      <c r="H102" s="158">
        <f>C35+C41+C46</f>
        <v>2012317</v>
      </c>
      <c r="I102" s="158">
        <f>D35+D41+D46</f>
        <v>4642972</v>
      </c>
      <c r="J102" s="160"/>
      <c r="K102" s="57"/>
    </row>
    <row r="103" spans="1:11">
      <c r="A103" s="4"/>
      <c r="B103" s="151"/>
      <c r="C103" s="151"/>
      <c r="D103" s="150"/>
      <c r="E103" s="86"/>
      <c r="F103" s="152"/>
      <c r="G103" s="57"/>
      <c r="H103" s="57"/>
      <c r="I103" s="57"/>
      <c r="J103" s="160"/>
      <c r="K103" s="57"/>
    </row>
    <row r="104" spans="1:11" ht="15.75" thickBot="1">
      <c r="A104" s="4" t="s">
        <v>29</v>
      </c>
      <c r="B104" s="151">
        <f>G104/G105</f>
        <v>0.49092236520561322</v>
      </c>
      <c r="C104" s="151">
        <f>H104/H105</f>
        <v>-0.7820210885609391</v>
      </c>
      <c r="D104" s="150">
        <f>I104/I105</f>
        <v>0.30025050291969874</v>
      </c>
      <c r="E104" s="86"/>
      <c r="F104" s="149" t="s">
        <v>17</v>
      </c>
      <c r="G104" s="157">
        <f>B66</f>
        <v>501623</v>
      </c>
      <c r="H104" s="157">
        <f>C66</f>
        <v>-809219</v>
      </c>
      <c r="I104" s="157">
        <f>D66</f>
        <v>70597</v>
      </c>
      <c r="J104" s="160"/>
      <c r="K104" s="57"/>
    </row>
    <row r="105" spans="1:11" ht="15.75" thickBot="1">
      <c r="A105" s="3"/>
      <c r="B105" s="148"/>
      <c r="C105" s="148"/>
      <c r="D105" s="147"/>
      <c r="E105" s="86"/>
      <c r="F105" s="149" t="s">
        <v>28</v>
      </c>
      <c r="G105" s="157">
        <f>-B68</f>
        <v>1021797</v>
      </c>
      <c r="H105" s="157">
        <f>-C68</f>
        <v>1034779</v>
      </c>
      <c r="I105" s="157">
        <f>-D68</f>
        <v>235127</v>
      </c>
      <c r="J105" s="205"/>
      <c r="K105" s="207"/>
    </row>
    <row r="106" spans="1:11" ht="15.75" thickBot="1">
      <c r="A106" s="6"/>
      <c r="B106" s="151"/>
      <c r="C106" s="151"/>
      <c r="D106" s="151"/>
      <c r="E106" s="57"/>
      <c r="F106" s="57"/>
      <c r="G106" s="57"/>
      <c r="H106" s="57"/>
      <c r="I106" s="57"/>
      <c r="J106" s="57"/>
      <c r="K106" s="207"/>
    </row>
    <row r="107" spans="1:11" ht="21.75" thickBot="1">
      <c r="A107" s="5" t="s">
        <v>27</v>
      </c>
      <c r="B107" s="155">
        <v>2019</v>
      </c>
      <c r="C107" s="58">
        <v>2020</v>
      </c>
      <c r="D107" s="59">
        <v>2021</v>
      </c>
      <c r="E107" s="86"/>
      <c r="F107" s="156"/>
      <c r="G107" s="156"/>
      <c r="H107" s="156"/>
      <c r="I107" s="156"/>
      <c r="J107" s="206"/>
      <c r="K107" s="209"/>
    </row>
    <row r="108" spans="1:11" ht="15.75" thickBot="1">
      <c r="A108" s="4" t="s">
        <v>26</v>
      </c>
      <c r="B108" s="73">
        <f>G108/G109</f>
        <v>2.6220648242348387E-2</v>
      </c>
      <c r="C108" s="73">
        <f>H108/H109</f>
        <v>-6.1346017681672284E-2</v>
      </c>
      <c r="D108" s="159">
        <f>I108/I109</f>
        <v>7.7305747368098306E-3</v>
      </c>
      <c r="E108" s="86"/>
      <c r="F108" s="149" t="s">
        <v>17</v>
      </c>
      <c r="G108" s="157">
        <f>B66</f>
        <v>501623</v>
      </c>
      <c r="H108" s="157">
        <f>C66</f>
        <v>-809219</v>
      </c>
      <c r="I108" s="157">
        <f>D66</f>
        <v>70597</v>
      </c>
      <c r="J108" s="160"/>
      <c r="K108" s="57"/>
    </row>
    <row r="109" spans="1:11">
      <c r="A109" s="4"/>
      <c r="B109" s="151"/>
      <c r="C109" s="151"/>
      <c r="D109" s="150"/>
      <c r="E109" s="86"/>
      <c r="F109" s="152" t="s">
        <v>24</v>
      </c>
      <c r="G109" s="158">
        <f>B56</f>
        <v>19130839</v>
      </c>
      <c r="H109" s="158">
        <f>C56</f>
        <v>13191060</v>
      </c>
      <c r="I109" s="158">
        <f>D56</f>
        <v>9132180</v>
      </c>
      <c r="J109" s="160"/>
      <c r="K109" s="57"/>
    </row>
    <row r="110" spans="1:11">
      <c r="A110" s="4"/>
      <c r="B110" s="151"/>
      <c r="C110" s="151"/>
      <c r="D110" s="150"/>
      <c r="E110" s="86"/>
      <c r="F110" s="57"/>
      <c r="G110" s="57"/>
      <c r="H110" s="57"/>
      <c r="I110" s="57"/>
      <c r="J110" s="160"/>
      <c r="K110" s="57"/>
    </row>
    <row r="111" spans="1:11" ht="15.75" thickBot="1">
      <c r="A111" s="4" t="s">
        <v>25</v>
      </c>
      <c r="B111" s="73">
        <f>G111/G112</f>
        <v>-4.5648651373836766E-2</v>
      </c>
      <c r="C111" s="73">
        <f>H111/H112</f>
        <v>-0.15578550927673743</v>
      </c>
      <c r="D111" s="159">
        <f>I111/I112</f>
        <v>-3.1569022949613348E-2</v>
      </c>
      <c r="E111" s="86"/>
      <c r="F111" s="149" t="s">
        <v>14</v>
      </c>
      <c r="G111" s="157">
        <f>B74</f>
        <v>-873297</v>
      </c>
      <c r="H111" s="157">
        <f>C74</f>
        <v>-2054976</v>
      </c>
      <c r="I111" s="157">
        <f>D74</f>
        <v>-288294</v>
      </c>
      <c r="J111" s="160"/>
      <c r="K111" s="57"/>
    </row>
    <row r="112" spans="1:11">
      <c r="A112" s="4"/>
      <c r="B112" s="151"/>
      <c r="C112" s="151"/>
      <c r="D112" s="150"/>
      <c r="E112" s="86"/>
      <c r="F112" s="152" t="s">
        <v>24</v>
      </c>
      <c r="G112" s="158">
        <f>B56</f>
        <v>19130839</v>
      </c>
      <c r="H112" s="158">
        <f>C56</f>
        <v>13191060</v>
      </c>
      <c r="I112" s="158">
        <f>D56</f>
        <v>9132180</v>
      </c>
      <c r="J112" s="160"/>
      <c r="K112" s="57"/>
    </row>
    <row r="113" spans="1:11">
      <c r="A113" s="4"/>
      <c r="B113" s="151"/>
      <c r="C113" s="151"/>
      <c r="D113" s="150"/>
      <c r="E113" s="86"/>
      <c r="F113" s="57"/>
      <c r="G113" s="57"/>
      <c r="H113" s="57"/>
      <c r="I113" s="57"/>
      <c r="J113" s="160"/>
      <c r="K113" s="57"/>
    </row>
    <row r="114" spans="1:11" ht="15.75" thickBot="1">
      <c r="A114" s="4" t="s">
        <v>23</v>
      </c>
      <c r="B114" s="73">
        <f>G114/G115</f>
        <v>-6.1109565425736333E-2</v>
      </c>
      <c r="C114" s="73">
        <f>H114/H115</f>
        <v>-0.21730233187687961</v>
      </c>
      <c r="D114" s="159">
        <f>I114/I115</f>
        <v>-3.7188649834292285E-2</v>
      </c>
      <c r="E114" s="86"/>
      <c r="F114" s="149" t="s">
        <v>14</v>
      </c>
      <c r="G114" s="157">
        <f>B74</f>
        <v>-873297</v>
      </c>
      <c r="H114" s="157">
        <f>C74</f>
        <v>-2054976</v>
      </c>
      <c r="I114" s="157">
        <f>D74</f>
        <v>-288294</v>
      </c>
      <c r="J114" s="160"/>
      <c r="K114" s="57"/>
    </row>
    <row r="115" spans="1:11">
      <c r="A115" s="4"/>
      <c r="B115" s="151"/>
      <c r="C115" s="151"/>
      <c r="D115" s="150"/>
      <c r="E115" s="86"/>
      <c r="F115" s="152" t="s">
        <v>16</v>
      </c>
      <c r="G115" s="158">
        <f>B24</f>
        <v>14290676</v>
      </c>
      <c r="H115" s="158">
        <f>C24</f>
        <v>9456760</v>
      </c>
      <c r="I115" s="158">
        <f>D24</f>
        <v>7752204</v>
      </c>
      <c r="J115" s="160"/>
      <c r="K115" s="57"/>
    </row>
    <row r="116" spans="1:11">
      <c r="A116" s="4"/>
      <c r="B116" s="151"/>
      <c r="C116" s="151"/>
      <c r="D116" s="150"/>
      <c r="E116" s="86"/>
      <c r="F116" s="57"/>
      <c r="G116" s="57"/>
      <c r="H116" s="57"/>
      <c r="I116" s="57"/>
      <c r="J116" s="160"/>
      <c r="K116" s="57"/>
    </row>
    <row r="117" spans="1:11" ht="15.75" thickBot="1">
      <c r="A117" s="4" t="s">
        <v>22</v>
      </c>
      <c r="B117" s="73">
        <f>G117/G118</f>
        <v>-0.24527975975814034</v>
      </c>
      <c r="C117" s="73">
        <f>H117/H118</f>
        <v>-1.2023816210750997</v>
      </c>
      <c r="D117" s="159">
        <f>I117/I118</f>
        <v>-6.6771678491498426E-2</v>
      </c>
      <c r="E117" s="86"/>
      <c r="F117" s="149" t="s">
        <v>14</v>
      </c>
      <c r="G117" s="157">
        <f>B74</f>
        <v>-873297</v>
      </c>
      <c r="H117" s="157">
        <f>C74</f>
        <v>-2054976</v>
      </c>
      <c r="I117" s="157">
        <f>D74</f>
        <v>-288294</v>
      </c>
      <c r="J117" s="160"/>
      <c r="K117" s="57"/>
    </row>
    <row r="118" spans="1:11">
      <c r="A118" s="4"/>
      <c r="B118" s="151"/>
      <c r="C118" s="151"/>
      <c r="D118" s="150"/>
      <c r="E118" s="86"/>
      <c r="F118" s="152" t="s">
        <v>15</v>
      </c>
      <c r="G118" s="158">
        <f>B35</f>
        <v>3560412</v>
      </c>
      <c r="H118" s="158">
        <f>C35</f>
        <v>1709088</v>
      </c>
      <c r="I118" s="158">
        <f>D35</f>
        <v>4317609</v>
      </c>
      <c r="J118" s="160"/>
      <c r="K118" s="57"/>
    </row>
    <row r="119" spans="1:11">
      <c r="A119" s="4"/>
      <c r="B119" s="151"/>
      <c r="C119" s="151"/>
      <c r="D119" s="150"/>
      <c r="E119" s="86"/>
      <c r="F119" s="57"/>
      <c r="G119" s="57"/>
      <c r="H119" s="57"/>
      <c r="I119" s="57"/>
      <c r="J119" s="160"/>
      <c r="K119" s="57"/>
    </row>
    <row r="120" spans="1:11" ht="15.75" thickBot="1">
      <c r="A120" s="4" t="s">
        <v>21</v>
      </c>
      <c r="B120" s="73">
        <f>G120/G121</f>
        <v>4.1747772894991764E-2</v>
      </c>
      <c r="C120" s="73">
        <f>H120/H121</f>
        <v>-0.12914258863588587</v>
      </c>
      <c r="D120" s="159">
        <f>I120/I121</f>
        <v>4.883036763521296E-3</v>
      </c>
      <c r="E120" s="86"/>
      <c r="F120" s="149" t="s">
        <v>20</v>
      </c>
      <c r="G120" s="157">
        <f>B66*(1-0.678856)</f>
        <v>161093.21671199999</v>
      </c>
      <c r="H120" s="157">
        <f>C66*(1-0.678856)</f>
        <v>-259875.82653599998</v>
      </c>
      <c r="I120" s="157">
        <f>D66*(1-0.678856)</f>
        <v>22671.802968</v>
      </c>
      <c r="J120" s="160"/>
      <c r="K120" s="57"/>
    </row>
    <row r="121" spans="1:11">
      <c r="A121" s="4"/>
      <c r="B121" s="151"/>
      <c r="C121" s="151"/>
      <c r="D121" s="150"/>
      <c r="E121" s="86"/>
      <c r="F121" s="152" t="s">
        <v>19</v>
      </c>
      <c r="G121" s="158">
        <f>B35+B41+B46</f>
        <v>3858726</v>
      </c>
      <c r="H121" s="158">
        <f>C35+C41+C46</f>
        <v>2012317</v>
      </c>
      <c r="I121" s="158">
        <f>D35+D41+D46</f>
        <v>4642972</v>
      </c>
      <c r="J121" s="160"/>
      <c r="K121" s="57"/>
    </row>
    <row r="122" spans="1:11">
      <c r="A122" s="4"/>
      <c r="B122" s="151"/>
      <c r="C122" s="151"/>
      <c r="D122" s="150"/>
      <c r="E122" s="86"/>
      <c r="F122" s="57"/>
      <c r="G122" s="57"/>
      <c r="H122" s="57"/>
      <c r="I122" s="57"/>
      <c r="J122" s="160"/>
      <c r="K122" s="57"/>
    </row>
    <row r="123" spans="1:11" ht="15.75" thickBot="1">
      <c r="A123" s="4" t="s">
        <v>18</v>
      </c>
      <c r="B123" s="73">
        <f>G123/G124</f>
        <v>3.5101418575300428E-2</v>
      </c>
      <c r="C123" s="73">
        <f>H123/H124</f>
        <v>-8.557042792668948E-2</v>
      </c>
      <c r="D123" s="159">
        <f>I123/I124</f>
        <v>9.1067004944658317E-3</v>
      </c>
      <c r="E123" s="86"/>
      <c r="F123" s="149" t="s">
        <v>17</v>
      </c>
      <c r="G123" s="157">
        <f>B66</f>
        <v>501623</v>
      </c>
      <c r="H123" s="157">
        <f>C66</f>
        <v>-809219</v>
      </c>
      <c r="I123" s="157">
        <f>D66</f>
        <v>70597</v>
      </c>
      <c r="J123" s="160"/>
      <c r="K123" s="57"/>
    </row>
    <row r="124" spans="1:11">
      <c r="A124" s="4"/>
      <c r="B124" s="151"/>
      <c r="C124" s="151"/>
      <c r="D124" s="150"/>
      <c r="E124" s="86"/>
      <c r="F124" s="152" t="s">
        <v>16</v>
      </c>
      <c r="G124" s="158">
        <f>B24</f>
        <v>14290676</v>
      </c>
      <c r="H124" s="158">
        <f>C24</f>
        <v>9456760</v>
      </c>
      <c r="I124" s="158">
        <f>D24</f>
        <v>7752204</v>
      </c>
      <c r="J124" s="160"/>
      <c r="K124" s="57"/>
    </row>
    <row r="125" spans="1:11">
      <c r="A125" s="4"/>
      <c r="B125" s="151"/>
      <c r="C125" s="151"/>
      <c r="D125" s="150"/>
      <c r="E125" s="86"/>
      <c r="F125" s="152"/>
      <c r="G125" s="57"/>
      <c r="H125" s="57"/>
      <c r="I125" s="57"/>
      <c r="J125" s="160"/>
      <c r="K125" s="57"/>
    </row>
    <row r="126" spans="1:11" ht="15.75" thickBot="1">
      <c r="A126" s="4" t="s">
        <v>6</v>
      </c>
      <c r="B126" s="151">
        <f>G126/G127</f>
        <v>191.15279716525288</v>
      </c>
      <c r="C126" s="151">
        <f>H126/H127</f>
        <v>91.758187479866848</v>
      </c>
      <c r="D126" s="150">
        <f>I126/I127</f>
        <v>200.23229606269999</v>
      </c>
      <c r="E126" s="86"/>
      <c r="F126" s="149" t="s">
        <v>15</v>
      </c>
      <c r="G126" s="157">
        <f>B35</f>
        <v>3560412</v>
      </c>
      <c r="H126" s="157">
        <f>C35</f>
        <v>1709088</v>
      </c>
      <c r="I126" s="157">
        <f>D35</f>
        <v>4317609</v>
      </c>
      <c r="J126" s="160"/>
      <c r="K126" s="57"/>
    </row>
    <row r="127" spans="1:11">
      <c r="A127" s="4"/>
      <c r="B127" s="151"/>
      <c r="C127" s="151"/>
      <c r="D127" s="150"/>
      <c r="E127" s="86"/>
      <c r="F127" s="152" t="s">
        <v>13</v>
      </c>
      <c r="G127" s="75">
        <v>18626</v>
      </c>
      <c r="H127" s="75">
        <v>18626</v>
      </c>
      <c r="I127" s="75">
        <v>21563</v>
      </c>
      <c r="J127" s="160"/>
      <c r="K127" s="57"/>
    </row>
    <row r="128" spans="1:11">
      <c r="A128" s="4"/>
      <c r="B128" s="151"/>
      <c r="C128" s="151"/>
      <c r="D128" s="150"/>
      <c r="E128" s="86"/>
      <c r="F128" s="152"/>
      <c r="G128" s="57"/>
      <c r="H128" s="57"/>
      <c r="I128" s="57"/>
      <c r="J128" s="160"/>
      <c r="K128" s="57"/>
    </row>
    <row r="129" spans="1:14">
      <c r="A129" s="4"/>
      <c r="B129" s="151"/>
      <c r="C129" s="151"/>
      <c r="D129" s="150"/>
      <c r="E129" s="86"/>
      <c r="F129" s="152"/>
      <c r="G129" s="57"/>
      <c r="H129" s="57"/>
      <c r="I129" s="57"/>
      <c r="J129" s="160"/>
      <c r="K129" s="57"/>
    </row>
    <row r="130" spans="1:14" ht="15.75" thickBot="1">
      <c r="A130" s="4" t="s">
        <v>9</v>
      </c>
      <c r="B130" s="151">
        <f>G130/G131</f>
        <v>-46.885912165789755</v>
      </c>
      <c r="C130" s="151">
        <f>H130/H131</f>
        <v>-110.32835820895522</v>
      </c>
      <c r="D130" s="150">
        <f>I130/I131</f>
        <v>-13.369846496313128</v>
      </c>
      <c r="E130" s="86"/>
      <c r="F130" s="149" t="s">
        <v>14</v>
      </c>
      <c r="G130" s="157">
        <f>B74</f>
        <v>-873297</v>
      </c>
      <c r="H130" s="157">
        <f>C74</f>
        <v>-2054976</v>
      </c>
      <c r="I130" s="157">
        <f>D74</f>
        <v>-288294</v>
      </c>
      <c r="J130" s="160"/>
      <c r="K130" s="57"/>
    </row>
    <row r="131" spans="1:14">
      <c r="A131" s="4"/>
      <c r="B131" s="151"/>
      <c r="C131" s="151"/>
      <c r="D131" s="150"/>
      <c r="E131" s="86"/>
      <c r="F131" s="152" t="s">
        <v>13</v>
      </c>
      <c r="G131" s="75">
        <v>18626</v>
      </c>
      <c r="H131" s="75">
        <v>18626</v>
      </c>
      <c r="I131" s="75">
        <v>21563</v>
      </c>
      <c r="J131" s="160"/>
      <c r="K131" s="57"/>
    </row>
    <row r="132" spans="1:14" ht="15.75" thickBot="1">
      <c r="A132" s="3"/>
      <c r="B132" s="148"/>
      <c r="C132" s="148"/>
      <c r="D132" s="147"/>
      <c r="E132" s="86"/>
      <c r="F132" s="149"/>
      <c r="G132" s="105"/>
      <c r="H132" s="136"/>
      <c r="I132" s="136"/>
      <c r="J132" s="205"/>
      <c r="K132" s="207"/>
    </row>
    <row r="133" spans="1:14" ht="15.75" thickBot="1">
      <c r="A133" s="6"/>
      <c r="B133" s="151"/>
      <c r="C133" s="151"/>
      <c r="D133" s="151"/>
      <c r="E133" s="57"/>
      <c r="F133" s="57"/>
      <c r="G133" s="57"/>
      <c r="H133" s="57"/>
      <c r="I133" s="57"/>
      <c r="J133" s="57"/>
      <c r="K133" s="207"/>
    </row>
    <row r="134" spans="1:14" ht="21.75" thickBot="1">
      <c r="A134" s="5" t="s">
        <v>12</v>
      </c>
      <c r="B134" s="155">
        <v>2019</v>
      </c>
      <c r="C134" s="58">
        <v>2020</v>
      </c>
      <c r="D134" s="59">
        <v>2021</v>
      </c>
      <c r="E134" s="86"/>
      <c r="F134" s="156"/>
      <c r="G134" s="156"/>
      <c r="H134" s="156"/>
      <c r="I134" s="156"/>
      <c r="J134" s="206"/>
      <c r="K134" s="209"/>
    </row>
    <row r="135" spans="1:14" ht="15.75" thickBot="1">
      <c r="A135" s="4" t="s">
        <v>11</v>
      </c>
      <c r="B135" s="151">
        <f>G135/G136</f>
        <v>-6.8519515811917371</v>
      </c>
      <c r="C135" s="151">
        <f>H135/H136</f>
        <v>-3.6678693181818183</v>
      </c>
      <c r="D135" s="150">
        <f>I135/I136</f>
        <v>-26.415411732467554</v>
      </c>
      <c r="E135" s="86"/>
      <c r="F135" s="149" t="s">
        <v>10</v>
      </c>
      <c r="G135" s="105">
        <v>321.26</v>
      </c>
      <c r="H135" s="105">
        <v>404.67</v>
      </c>
      <c r="I135" s="105">
        <v>353.17</v>
      </c>
      <c r="J135" s="160"/>
      <c r="K135" s="57"/>
    </row>
    <row r="136" spans="1:14">
      <c r="A136" s="4"/>
      <c r="B136" s="151"/>
      <c r="C136" s="151"/>
      <c r="D136" s="150"/>
      <c r="E136" s="86"/>
      <c r="F136" s="152" t="s">
        <v>9</v>
      </c>
      <c r="G136" s="151">
        <f>B130</f>
        <v>-46.885912165789755</v>
      </c>
      <c r="H136" s="151">
        <f>C130</f>
        <v>-110.32835820895522</v>
      </c>
      <c r="I136" s="151">
        <f>D130</f>
        <v>-13.369846496313128</v>
      </c>
      <c r="J136" s="160"/>
      <c r="K136" s="57"/>
    </row>
    <row r="137" spans="1:14">
      <c r="A137" s="4"/>
      <c r="B137" s="151"/>
      <c r="C137" s="151"/>
      <c r="D137" s="150"/>
      <c r="E137" s="86"/>
      <c r="F137" s="152"/>
      <c r="G137" s="57"/>
      <c r="H137" s="57"/>
      <c r="I137" s="57"/>
      <c r="J137" s="160"/>
      <c r="K137" s="57"/>
    </row>
    <row r="138" spans="1:14" ht="15.75" thickBot="1">
      <c r="A138" s="4" t="s">
        <v>8</v>
      </c>
      <c r="B138" s="151">
        <f>G138/G139</f>
        <v>1.6806450377091189</v>
      </c>
      <c r="C138" s="151">
        <f>H138/H139</f>
        <v>4.4101786566870755</v>
      </c>
      <c r="D138" s="150">
        <f>I138/I139</f>
        <v>1.7638013794208787</v>
      </c>
      <c r="E138" s="86"/>
      <c r="F138" s="149" t="s">
        <v>7</v>
      </c>
      <c r="G138" s="105">
        <v>321.26</v>
      </c>
      <c r="H138" s="105">
        <v>404.67</v>
      </c>
      <c r="I138" s="105">
        <v>353.17</v>
      </c>
      <c r="J138" s="160"/>
      <c r="K138" s="57"/>
    </row>
    <row r="139" spans="1:14">
      <c r="A139" s="4"/>
      <c r="B139" s="151"/>
      <c r="C139" s="151"/>
      <c r="D139" s="150"/>
      <c r="E139" s="86"/>
      <c r="F139" s="152" t="s">
        <v>6</v>
      </c>
      <c r="G139" s="151">
        <f>B126</f>
        <v>191.15279716525288</v>
      </c>
      <c r="H139" s="151">
        <f>C126</f>
        <v>91.758187479866848</v>
      </c>
      <c r="I139" s="151">
        <f>D126</f>
        <v>200.23229606269999</v>
      </c>
      <c r="J139" s="160"/>
      <c r="K139" s="57"/>
    </row>
    <row r="140" spans="1:14" ht="15.75" thickBot="1">
      <c r="A140" s="3"/>
      <c r="B140" s="148"/>
      <c r="C140" s="148"/>
      <c r="D140" s="147"/>
      <c r="E140" s="86"/>
      <c r="F140" s="149"/>
      <c r="G140" s="105"/>
      <c r="H140" s="105"/>
      <c r="I140" s="105"/>
      <c r="J140" s="205"/>
      <c r="K140" s="207"/>
    </row>
    <row r="141" spans="1:14">
      <c r="K141" s="210"/>
      <c r="L141" s="146"/>
      <c r="M141" s="146"/>
      <c r="N141" s="146"/>
    </row>
    <row r="142" spans="1:14">
      <c r="L142" s="146"/>
      <c r="M142" s="146"/>
      <c r="N142" s="146"/>
    </row>
    <row r="143" spans="1:14">
      <c r="L143" s="146"/>
      <c r="M143" s="146"/>
      <c r="N143" s="146"/>
    </row>
    <row r="144" spans="1:14">
      <c r="L144" s="146"/>
      <c r="M144" s="146"/>
      <c r="N144" s="146"/>
    </row>
    <row r="145" spans="1:14" ht="21">
      <c r="A145" s="970" t="s">
        <v>5</v>
      </c>
      <c r="B145" s="971"/>
      <c r="C145" s="971"/>
      <c r="D145" s="971"/>
      <c r="E145" s="971"/>
      <c r="F145" s="971"/>
      <c r="G145" s="971"/>
      <c r="L145" s="146"/>
      <c r="M145" s="146"/>
      <c r="N145" s="146"/>
    </row>
    <row r="146" spans="1:14">
      <c r="G146" s="55"/>
      <c r="H146" s="55"/>
      <c r="I146" s="55"/>
      <c r="L146" s="146"/>
      <c r="M146" s="146"/>
      <c r="N146" s="146"/>
    </row>
    <row r="147" spans="1:14" ht="15.75" thickBot="1">
      <c r="L147" s="146"/>
      <c r="M147" s="146"/>
      <c r="N147" s="146"/>
    </row>
    <row r="148" spans="1:14" ht="21.75" thickBot="1">
      <c r="A148" s="967" t="s">
        <v>110</v>
      </c>
      <c r="B148" s="969"/>
      <c r="C148" s="1"/>
      <c r="G148" s="967" t="s">
        <v>140</v>
      </c>
      <c r="H148" s="968"/>
      <c r="I148" s="968"/>
      <c r="J148" s="968"/>
      <c r="K148" s="968"/>
      <c r="L148" s="969"/>
      <c r="M148" s="146"/>
      <c r="N148" s="146"/>
    </row>
    <row r="149" spans="1:14">
      <c r="G149" s="186"/>
      <c r="H149" s="186"/>
      <c r="I149" s="186"/>
      <c r="L149" s="146"/>
      <c r="M149" s="146"/>
      <c r="N149" s="146"/>
    </row>
    <row r="150" spans="1:14">
      <c r="L150" s="146"/>
      <c r="M150" s="146"/>
      <c r="N150" s="146"/>
    </row>
    <row r="151" spans="1:14">
      <c r="L151" s="146"/>
      <c r="M151" s="146"/>
      <c r="N151" s="146"/>
    </row>
    <row r="152" spans="1:14">
      <c r="G152" s="185"/>
      <c r="H152" s="185"/>
      <c r="I152" s="185"/>
      <c r="L152" s="146"/>
      <c r="M152" s="146"/>
      <c r="N152" s="146"/>
    </row>
    <row r="153" spans="1:14">
      <c r="L153" s="146"/>
      <c r="M153" s="146"/>
      <c r="N153" s="146"/>
    </row>
    <row r="154" spans="1:14">
      <c r="L154" s="146"/>
      <c r="M154" s="146"/>
      <c r="N154" s="146"/>
    </row>
    <row r="155" spans="1:14">
      <c r="L155" s="146"/>
      <c r="M155" s="146"/>
      <c r="N155" s="146"/>
    </row>
    <row r="156" spans="1:14">
      <c r="L156" s="146"/>
      <c r="M156" s="146"/>
      <c r="N156" s="146"/>
    </row>
    <row r="157" spans="1:14">
      <c r="L157" s="146"/>
      <c r="M157" s="146"/>
      <c r="N157" s="146"/>
    </row>
    <row r="158" spans="1:14">
      <c r="L158" s="146"/>
      <c r="M158" s="146"/>
      <c r="N158" s="146"/>
    </row>
    <row r="159" spans="1:14">
      <c r="L159" s="146"/>
      <c r="M159" s="146"/>
      <c r="N159" s="146"/>
    </row>
    <row r="160" spans="1:14">
      <c r="L160" s="146"/>
      <c r="M160" s="146"/>
      <c r="N160" s="146"/>
    </row>
    <row r="161" spans="1:14">
      <c r="L161" s="146"/>
      <c r="M161" s="146"/>
      <c r="N161" s="146"/>
    </row>
    <row r="162" spans="1:14">
      <c r="L162" s="146"/>
      <c r="M162" s="146"/>
      <c r="N162" s="146"/>
    </row>
    <row r="163" spans="1:14">
      <c r="L163" s="146"/>
      <c r="M163" s="146"/>
      <c r="N163" s="146"/>
    </row>
    <row r="164" spans="1:14">
      <c r="L164" s="146"/>
      <c r="M164" s="146"/>
      <c r="N164" s="146"/>
    </row>
    <row r="165" spans="1:14">
      <c r="L165" s="146"/>
      <c r="M165" s="146"/>
      <c r="N165" s="146"/>
    </row>
    <row r="166" spans="1:14" ht="15.75" thickBot="1">
      <c r="L166" s="146"/>
      <c r="M166" s="146"/>
      <c r="N166" s="146"/>
    </row>
    <row r="167" spans="1:14" ht="21.75" thickBot="1">
      <c r="A167" s="967" t="s">
        <v>2</v>
      </c>
      <c r="B167" s="969"/>
      <c r="G167" s="967" t="s">
        <v>1</v>
      </c>
      <c r="H167" s="968"/>
      <c r="I167" s="968"/>
      <c r="J167" s="968"/>
      <c r="K167" s="968"/>
      <c r="L167" s="969"/>
      <c r="M167" s="146"/>
      <c r="N167" s="146"/>
    </row>
    <row r="168" spans="1:14">
      <c r="L168" s="146"/>
      <c r="M168" s="146"/>
      <c r="N168" s="146"/>
    </row>
    <row r="169" spans="1:14">
      <c r="L169" s="146"/>
      <c r="M169" s="146"/>
      <c r="N169" s="146"/>
    </row>
    <row r="170" spans="1:14">
      <c r="L170" s="146"/>
      <c r="M170" s="146"/>
      <c r="N170" s="146"/>
    </row>
    <row r="171" spans="1:14">
      <c r="L171" s="146"/>
      <c r="M171" s="146"/>
      <c r="N171" s="146"/>
    </row>
    <row r="172" spans="1:14">
      <c r="L172" s="146"/>
      <c r="M172" s="146"/>
      <c r="N172" s="146"/>
    </row>
    <row r="173" spans="1:14">
      <c r="L173" s="146"/>
      <c r="M173" s="146"/>
      <c r="N173" s="146"/>
    </row>
    <row r="174" spans="1:14">
      <c r="L174" s="146"/>
      <c r="M174" s="146"/>
      <c r="N174" s="146"/>
    </row>
    <row r="175" spans="1:14">
      <c r="L175" s="146"/>
      <c r="M175" s="146"/>
      <c r="N175" s="146"/>
    </row>
    <row r="185" spans="1:2" ht="15.75" thickBot="1"/>
    <row r="186" spans="1:2" ht="21.75" thickBot="1">
      <c r="A186" s="967" t="s">
        <v>0</v>
      </c>
      <c r="B186" s="969"/>
    </row>
  </sheetData>
  <mergeCells count="12">
    <mergeCell ref="G3:J3"/>
    <mergeCell ref="H54:J54"/>
    <mergeCell ref="L3:N3"/>
    <mergeCell ref="A1:N2"/>
    <mergeCell ref="A4:C4"/>
    <mergeCell ref="A77:E77"/>
    <mergeCell ref="A167:B167"/>
    <mergeCell ref="G167:L167"/>
    <mergeCell ref="A186:B186"/>
    <mergeCell ref="A148:B148"/>
    <mergeCell ref="G148:L148"/>
    <mergeCell ref="A145:G145"/>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46"/>
  <sheetViews>
    <sheetView workbookViewId="0">
      <selection sqref="A1:L2"/>
    </sheetView>
  </sheetViews>
  <sheetFormatPr defaultRowHeight="15"/>
  <cols>
    <col min="1" max="1" width="42.5703125" customWidth="1"/>
    <col min="2" max="3" width="10.85546875" bestFit="1" customWidth="1"/>
    <col min="4" max="4" width="10.85546875" customWidth="1"/>
    <col min="6" max="6" width="10.140625" bestFit="1" customWidth="1"/>
    <col min="7" max="7" width="12.7109375" bestFit="1" customWidth="1"/>
    <col min="8" max="8" width="14.28515625" customWidth="1"/>
    <col min="9" max="9" width="12.42578125" customWidth="1"/>
    <col min="10" max="10" width="15" customWidth="1"/>
    <col min="11" max="11" width="16.85546875" customWidth="1"/>
    <col min="12" max="12" width="15.28515625" customWidth="1"/>
  </cols>
  <sheetData>
    <row r="1" spans="1:12" ht="15" customHeight="1">
      <c r="A1" s="966" t="s">
        <v>552</v>
      </c>
      <c r="B1" s="966"/>
      <c r="C1" s="966"/>
      <c r="D1" s="966"/>
      <c r="E1" s="966"/>
      <c r="F1" s="966"/>
      <c r="G1" s="966"/>
      <c r="H1" s="966"/>
      <c r="I1" s="966"/>
      <c r="J1" s="966"/>
      <c r="K1" s="966"/>
      <c r="L1" s="966"/>
    </row>
    <row r="2" spans="1:12" ht="15" customHeight="1">
      <c r="A2" s="966"/>
      <c r="B2" s="966"/>
      <c r="C2" s="966"/>
      <c r="D2" s="966"/>
      <c r="E2" s="966"/>
      <c r="F2" s="966"/>
      <c r="G2" s="966"/>
      <c r="H2" s="966"/>
      <c r="I2" s="966"/>
      <c r="J2" s="966"/>
      <c r="K2" s="966"/>
      <c r="L2" s="966"/>
    </row>
    <row r="3" spans="1:12">
      <c r="A3" s="680" t="s">
        <v>551</v>
      </c>
      <c r="B3" s="682">
        <v>2021</v>
      </c>
      <c r="C3" s="682">
        <v>2020</v>
      </c>
      <c r="D3" s="682">
        <v>2019</v>
      </c>
      <c r="G3" s="986" t="s">
        <v>106</v>
      </c>
      <c r="H3" s="987"/>
      <c r="I3" s="988"/>
      <c r="K3" s="989" t="s">
        <v>107</v>
      </c>
      <c r="L3" s="990"/>
    </row>
    <row r="4" spans="1:12">
      <c r="A4" s="680" t="s">
        <v>550</v>
      </c>
      <c r="B4" s="646"/>
      <c r="C4" s="646"/>
      <c r="D4" s="646"/>
      <c r="G4" s="682">
        <v>2021</v>
      </c>
      <c r="H4" s="682">
        <v>2020</v>
      </c>
      <c r="I4" s="682">
        <v>2019</v>
      </c>
      <c r="K4" s="682">
        <v>2021</v>
      </c>
      <c r="L4" s="682">
        <v>2020</v>
      </c>
    </row>
    <row r="5" spans="1:12">
      <c r="A5" s="677" t="s">
        <v>549</v>
      </c>
      <c r="B5" s="688">
        <v>9788162</v>
      </c>
      <c r="C5" s="688">
        <v>10041495</v>
      </c>
      <c r="D5" s="688">
        <v>8950633</v>
      </c>
      <c r="G5" s="236">
        <f>B5/B23</f>
        <v>0.22747039262022778</v>
      </c>
      <c r="H5" s="236">
        <f>C5/C23</f>
        <v>0.32329862704826196</v>
      </c>
      <c r="I5" s="236">
        <f>D5/D23</f>
        <v>0.28010190982820921</v>
      </c>
      <c r="K5" s="687">
        <f t="shared" ref="K5:K46" si="0">G5-H5</f>
        <v>-9.5828234428034176E-2</v>
      </c>
      <c r="L5" s="687">
        <f t="shared" ref="L5:L46" si="1">H5-I5</f>
        <v>4.3196717220052749E-2</v>
      </c>
    </row>
    <row r="6" spans="1:12">
      <c r="A6" s="677" t="s">
        <v>548</v>
      </c>
      <c r="B6" s="676">
        <v>101813</v>
      </c>
      <c r="C6" s="676">
        <v>135121</v>
      </c>
      <c r="D6" s="676">
        <v>168924</v>
      </c>
      <c r="G6" s="236">
        <f>B6/B23</f>
        <v>2.3660665898095324E-3</v>
      </c>
      <c r="H6" s="236">
        <f>C6/C23</f>
        <v>4.3503914293029277E-3</v>
      </c>
      <c r="I6" s="236">
        <f>D6/D23</f>
        <v>5.2863227679897512E-3</v>
      </c>
      <c r="K6" s="687">
        <f t="shared" si="0"/>
        <v>-1.9843248394933954E-3</v>
      </c>
      <c r="L6" s="687">
        <f t="shared" si="1"/>
        <v>-9.3593133868682347E-4</v>
      </c>
    </row>
    <row r="7" spans="1:12">
      <c r="A7" s="677" t="s">
        <v>547</v>
      </c>
      <c r="B7" s="676">
        <v>329669</v>
      </c>
      <c r="C7" s="676">
        <v>322240</v>
      </c>
      <c r="D7" s="676">
        <v>323497</v>
      </c>
      <c r="G7" s="236">
        <f>B7/B23</f>
        <v>7.661288898234201E-3</v>
      </c>
      <c r="H7" s="236">
        <f>C7/C23</f>
        <v>1.0374924209993823E-2</v>
      </c>
      <c r="I7" s="236">
        <f>D7/D23</f>
        <v>1.0123544058134905E-2</v>
      </c>
      <c r="K7" s="687">
        <f t="shared" si="0"/>
        <v>-2.7136353117596223E-3</v>
      </c>
      <c r="L7" s="687">
        <f t="shared" si="1"/>
        <v>2.513801518589185E-4</v>
      </c>
    </row>
    <row r="8" spans="1:12">
      <c r="A8" s="677" t="s">
        <v>546</v>
      </c>
      <c r="B8" s="676">
        <v>48253</v>
      </c>
      <c r="C8" s="676">
        <v>36671</v>
      </c>
      <c r="D8" s="676">
        <v>33467</v>
      </c>
      <c r="G8" s="236">
        <f>B8/B23</f>
        <v>1.1213677149094845E-3</v>
      </c>
      <c r="H8" s="236">
        <f>C8/C23</f>
        <v>1.180669208368556E-3</v>
      </c>
      <c r="I8" s="236">
        <f>D8/D23</f>
        <v>1.0473192919674707E-3</v>
      </c>
      <c r="K8" s="687">
        <f t="shared" si="0"/>
        <v>-5.930149345907145E-5</v>
      </c>
      <c r="L8" s="687">
        <f t="shared" si="1"/>
        <v>1.3334991640108528E-4</v>
      </c>
    </row>
    <row r="9" spans="1:12">
      <c r="A9" s="677" t="s">
        <v>545</v>
      </c>
      <c r="B9" s="676">
        <v>12071</v>
      </c>
      <c r="C9" s="676">
        <v>13025</v>
      </c>
      <c r="D9" s="676">
        <v>13882</v>
      </c>
      <c r="G9" s="236">
        <f>B9/B23</f>
        <v>2.8052203358697674E-4</v>
      </c>
      <c r="H9" s="236">
        <f>C9/C23</f>
        <v>4.1935634258679727E-4</v>
      </c>
      <c r="I9" s="236">
        <f>D9/D23</f>
        <v>4.3442454988772307E-4</v>
      </c>
      <c r="K9" s="687">
        <f t="shared" si="0"/>
        <v>-1.3883430899982053E-4</v>
      </c>
      <c r="L9" s="687">
        <f t="shared" si="1"/>
        <v>-1.50682073009258E-5</v>
      </c>
    </row>
    <row r="10" spans="1:12">
      <c r="A10" s="677"/>
      <c r="B10" s="676">
        <v>10279968</v>
      </c>
      <c r="C10" s="676">
        <v>10548552</v>
      </c>
      <c r="D10" s="676">
        <v>9490403</v>
      </c>
      <c r="G10" s="236">
        <f>B10/B23</f>
        <v>0.23889963785676796</v>
      </c>
      <c r="H10" s="236">
        <f>C10/C23</f>
        <v>0.33962396823851404</v>
      </c>
      <c r="I10" s="236">
        <f>D10/D23</f>
        <v>0.29699352049618905</v>
      </c>
      <c r="K10" s="687">
        <f t="shared" si="0"/>
        <v>-0.10072433038174608</v>
      </c>
      <c r="L10" s="687">
        <f t="shared" si="1"/>
        <v>4.2630447742324995E-2</v>
      </c>
    </row>
    <row r="11" spans="1:12">
      <c r="A11" s="680" t="s">
        <v>544</v>
      </c>
      <c r="B11" s="216"/>
      <c r="C11" s="216"/>
      <c r="D11" s="216"/>
      <c r="G11" s="236"/>
      <c r="H11" s="236"/>
      <c r="I11" s="236"/>
      <c r="K11" s="687">
        <f t="shared" si="0"/>
        <v>0</v>
      </c>
      <c r="L11" s="687">
        <f t="shared" si="1"/>
        <v>0</v>
      </c>
    </row>
    <row r="12" spans="1:12">
      <c r="A12" s="677" t="s">
        <v>543</v>
      </c>
      <c r="B12" s="676">
        <v>647035</v>
      </c>
      <c r="C12" s="676">
        <v>683123</v>
      </c>
      <c r="D12" s="676">
        <v>725754</v>
      </c>
      <c r="G12" s="236">
        <f>B12/B23</f>
        <v>1.5036664236761619E-2</v>
      </c>
      <c r="H12" s="236">
        <f>C12/C23</f>
        <v>2.199400866156781E-2</v>
      </c>
      <c r="I12" s="236">
        <f>D12/D23</f>
        <v>2.2711810602162121E-2</v>
      </c>
      <c r="K12" s="687">
        <f t="shared" si="0"/>
        <v>-6.9573444248061909E-3</v>
      </c>
      <c r="L12" s="687">
        <f t="shared" si="1"/>
        <v>-7.1780194059431132E-4</v>
      </c>
    </row>
    <row r="13" spans="1:12">
      <c r="A13" s="677" t="s">
        <v>542</v>
      </c>
      <c r="B13" s="676">
        <v>4026612</v>
      </c>
      <c r="C13" s="676">
        <v>4888616</v>
      </c>
      <c r="D13" s="676">
        <v>5069836</v>
      </c>
      <c r="G13" s="236">
        <f>B13/B23</f>
        <v>9.3575792122087942E-2</v>
      </c>
      <c r="H13" s="236">
        <f>C13/C23</f>
        <v>0.1573951728269711</v>
      </c>
      <c r="I13" s="236">
        <f>D13/D23</f>
        <v>0.15865590133299051</v>
      </c>
      <c r="K13" s="687">
        <f t="shared" si="0"/>
        <v>-6.3819380704883161E-2</v>
      </c>
      <c r="L13" s="687">
        <f t="shared" si="1"/>
        <v>-1.2607285060194096E-3</v>
      </c>
    </row>
    <row r="14" spans="1:12">
      <c r="A14" s="677" t="s">
        <v>541</v>
      </c>
      <c r="B14" s="676">
        <v>1501925</v>
      </c>
      <c r="C14" s="676">
        <v>813980</v>
      </c>
      <c r="D14" s="676">
        <v>1116000</v>
      </c>
      <c r="G14" s="236">
        <f>B14/B23</f>
        <v>3.4903740808145144E-2</v>
      </c>
      <c r="H14" s="236">
        <f>C14/C23</f>
        <v>2.6207115219869577E-2</v>
      </c>
      <c r="I14" s="236">
        <f>D14/D23</f>
        <v>3.4924203837681814E-2</v>
      </c>
      <c r="K14" s="687">
        <f t="shared" si="0"/>
        <v>8.6966255882755666E-3</v>
      </c>
      <c r="L14" s="687">
        <f t="shared" si="1"/>
        <v>-8.7170886178122367E-3</v>
      </c>
    </row>
    <row r="15" spans="1:12">
      <c r="A15" s="677" t="s">
        <v>540</v>
      </c>
      <c r="B15" s="676">
        <v>47429</v>
      </c>
      <c r="C15" s="676">
        <v>42752</v>
      </c>
      <c r="D15" s="676">
        <v>43794</v>
      </c>
      <c r="G15" s="236">
        <f t="shared" ref="G15:I17" si="2">B15/B26</f>
        <v>3.8222099012071284E-2</v>
      </c>
      <c r="H15" s="236">
        <f t="shared" si="2"/>
        <v>3.4452996625778984E-2</v>
      </c>
      <c r="I15" s="236">
        <f t="shared" si="2"/>
        <v>4.2351261911715503E-2</v>
      </c>
      <c r="K15" s="687">
        <f t="shared" si="0"/>
        <v>3.7691023862923001E-3</v>
      </c>
      <c r="L15" s="687">
        <f t="shared" si="1"/>
        <v>-7.8982652859365191E-3</v>
      </c>
    </row>
    <row r="16" spans="1:12">
      <c r="A16" s="677" t="s">
        <v>539</v>
      </c>
      <c r="B16" s="676">
        <v>1388594</v>
      </c>
      <c r="C16" s="676">
        <v>686517</v>
      </c>
      <c r="D16" s="676">
        <v>1007128</v>
      </c>
      <c r="G16" s="236">
        <f t="shared" si="2"/>
        <v>7.9851760081630169E-2</v>
      </c>
      <c r="H16" s="236">
        <f t="shared" si="2"/>
        <v>4.4754763982649014E-2</v>
      </c>
      <c r="I16" s="236">
        <f t="shared" si="2"/>
        <v>7.0272761817894852E-2</v>
      </c>
      <c r="K16" s="687">
        <f t="shared" si="0"/>
        <v>3.5096996098981155E-2</v>
      </c>
      <c r="L16" s="687">
        <f t="shared" si="1"/>
        <v>-2.5517997835245838E-2</v>
      </c>
    </row>
    <row r="17" spans="1:12">
      <c r="A17" s="677" t="s">
        <v>538</v>
      </c>
      <c r="B17" s="676">
        <v>14657</v>
      </c>
      <c r="C17" s="676">
        <v>22392</v>
      </c>
      <c r="D17" s="676">
        <v>37614</v>
      </c>
      <c r="G17" s="236">
        <f t="shared" si="2"/>
        <v>7.8671955978486274E-4</v>
      </c>
      <c r="H17" s="236">
        <f t="shared" si="2"/>
        <v>1.3505095893900801E-3</v>
      </c>
      <c r="I17" s="236">
        <f t="shared" si="2"/>
        <v>2.4479095214530173E-3</v>
      </c>
      <c r="K17" s="687">
        <f t="shared" si="0"/>
        <v>-5.6379002960521736E-4</v>
      </c>
      <c r="L17" s="687">
        <f t="shared" si="1"/>
        <v>-1.0973999320629372E-3</v>
      </c>
    </row>
    <row r="18" spans="1:12">
      <c r="A18" s="677" t="s">
        <v>537</v>
      </c>
      <c r="B18" s="676">
        <v>1754</v>
      </c>
      <c r="C18" s="676">
        <v>329021</v>
      </c>
      <c r="D18" s="676">
        <v>573080</v>
      </c>
      <c r="G18" s="236">
        <f>B18/B23</f>
        <v>4.0761796612671462E-5</v>
      </c>
      <c r="H18" s="236">
        <f>C18/C23</f>
        <v>1.0593247078253407E-2</v>
      </c>
      <c r="I18" s="236">
        <f>D18/D23</f>
        <v>1.7934016787902057E-2</v>
      </c>
      <c r="K18" s="687">
        <f t="shared" si="0"/>
        <v>-1.0552485281640735E-2</v>
      </c>
      <c r="L18" s="687">
        <f t="shared" si="1"/>
        <v>-7.3407697096486493E-3</v>
      </c>
    </row>
    <row r="19" spans="1:12">
      <c r="A19" s="677" t="s">
        <v>536</v>
      </c>
      <c r="B19" s="676">
        <v>770419</v>
      </c>
      <c r="C19" s="676">
        <v>1487667</v>
      </c>
      <c r="D19" s="676">
        <v>1149424</v>
      </c>
      <c r="G19" s="236">
        <f>B19/B23</f>
        <v>1.7904026559029496E-2</v>
      </c>
      <c r="H19" s="236">
        <f>C19/C23</f>
        <v>4.7897319931445137E-2</v>
      </c>
      <c r="I19" s="236">
        <f>D19/D23</f>
        <v>3.597017748380249E-2</v>
      </c>
      <c r="K19" s="687">
        <f t="shared" si="0"/>
        <v>-2.9993293372415641E-2</v>
      </c>
      <c r="L19" s="687">
        <f t="shared" si="1"/>
        <v>1.1927142447642647E-2</v>
      </c>
    </row>
    <row r="20" spans="1:12">
      <c r="A20" s="677" t="s">
        <v>535</v>
      </c>
      <c r="B20" s="676">
        <v>10063915</v>
      </c>
      <c r="C20" s="676">
        <v>5248268</v>
      </c>
      <c r="D20" s="676">
        <v>5261724</v>
      </c>
      <c r="G20" s="236">
        <f>B20/B23</f>
        <v>0.23387870943968844</v>
      </c>
      <c r="H20" s="236">
        <f>C20/C23</f>
        <v>0.16897462367718427</v>
      </c>
      <c r="I20" s="236">
        <f>D20/D23</f>
        <v>0.16466086157134632</v>
      </c>
      <c r="K20" s="687">
        <f t="shared" si="0"/>
        <v>6.4904085762504171E-2</v>
      </c>
      <c r="L20" s="687">
        <f t="shared" si="1"/>
        <v>4.3137621058379483E-3</v>
      </c>
    </row>
    <row r="21" spans="1:12" s="145" customFormat="1">
      <c r="A21" s="680" t="s">
        <v>534</v>
      </c>
      <c r="B21" s="679">
        <v>14288180</v>
      </c>
      <c r="C21" s="679">
        <v>6308616</v>
      </c>
      <c r="D21" s="679">
        <v>7480159</v>
      </c>
      <c r="G21" s="229">
        <f>B21/B23</f>
        <v>0.33204782618314715</v>
      </c>
      <c r="H21" s="229">
        <f>C21/C23</f>
        <v>0.20311386814161617</v>
      </c>
      <c r="I21" s="229">
        <f>D21/D23</f>
        <v>0.23408476492318114</v>
      </c>
      <c r="K21" s="684">
        <f t="shared" si="0"/>
        <v>0.12893395804153099</v>
      </c>
      <c r="L21" s="684">
        <f t="shared" si="1"/>
        <v>-3.0970896781564977E-2</v>
      </c>
    </row>
    <row r="22" spans="1:12">
      <c r="A22" s="677"/>
      <c r="B22" s="676">
        <v>32750520</v>
      </c>
      <c r="C22" s="676">
        <v>20510952</v>
      </c>
      <c r="D22" s="676">
        <v>22464513</v>
      </c>
      <c r="G22" s="236">
        <f>B22/B23</f>
        <v>0.76110036214323207</v>
      </c>
      <c r="H22" s="236">
        <f>C22/C23</f>
        <v>0.66037603176148596</v>
      </c>
      <c r="I22" s="236">
        <f>D22/D23</f>
        <v>0.7030064795038109</v>
      </c>
      <c r="K22" s="687">
        <f t="shared" si="0"/>
        <v>0.10072433038174611</v>
      </c>
      <c r="L22" s="687">
        <f t="shared" si="1"/>
        <v>-4.2630447742324939E-2</v>
      </c>
    </row>
    <row r="23" spans="1:12">
      <c r="A23" s="677"/>
      <c r="B23" s="676">
        <v>43030488</v>
      </c>
      <c r="C23" s="676">
        <v>31059504</v>
      </c>
      <c r="D23" s="676">
        <v>31954916</v>
      </c>
      <c r="G23" s="236"/>
      <c r="H23" s="236"/>
      <c r="I23" s="236"/>
      <c r="K23" s="687">
        <f t="shared" si="0"/>
        <v>0</v>
      </c>
      <c r="L23" s="687">
        <f t="shared" si="1"/>
        <v>0</v>
      </c>
    </row>
    <row r="24" spans="1:12">
      <c r="A24" s="680" t="s">
        <v>533</v>
      </c>
      <c r="B24" s="216"/>
      <c r="C24" s="216"/>
      <c r="D24" s="216"/>
      <c r="G24" s="236"/>
      <c r="H24" s="236"/>
      <c r="I24" s="236"/>
      <c r="K24" s="687">
        <f t="shared" si="0"/>
        <v>0</v>
      </c>
      <c r="L24" s="687">
        <f t="shared" si="1"/>
        <v>0</v>
      </c>
    </row>
    <row r="25" spans="1:12">
      <c r="A25" s="680" t="s">
        <v>532</v>
      </c>
      <c r="B25" s="216"/>
      <c r="C25" s="216"/>
      <c r="D25" s="216"/>
      <c r="G25" s="236"/>
      <c r="H25" s="236"/>
      <c r="I25" s="236"/>
      <c r="K25" s="687">
        <f t="shared" si="0"/>
        <v>0</v>
      </c>
      <c r="L25" s="687">
        <f t="shared" si="1"/>
        <v>0</v>
      </c>
    </row>
    <row r="26" spans="1:12">
      <c r="A26" s="677" t="s">
        <v>531</v>
      </c>
      <c r="B26" s="676">
        <v>1240879</v>
      </c>
      <c r="C26" s="676">
        <v>1240879</v>
      </c>
      <c r="D26" s="676">
        <v>1034066</v>
      </c>
      <c r="G26" s="236">
        <f>B26/B46</f>
        <v>2.8837204913874089E-2</v>
      </c>
      <c r="H26" s="236">
        <f>C26/C46</f>
        <v>3.9951668255874276E-2</v>
      </c>
      <c r="I26" s="236">
        <f>D26/D46</f>
        <v>3.2360153911842549E-2</v>
      </c>
      <c r="K26" s="687">
        <f t="shared" si="0"/>
        <v>-1.1114463342000187E-2</v>
      </c>
      <c r="L26" s="687">
        <f t="shared" si="1"/>
        <v>7.5915143440317273E-3</v>
      </c>
    </row>
    <row r="27" spans="1:12">
      <c r="A27" s="677" t="s">
        <v>530</v>
      </c>
      <c r="B27" s="676">
        <v>17389648</v>
      </c>
      <c r="C27" s="676">
        <v>15339529</v>
      </c>
      <c r="D27" s="676">
        <v>14331698</v>
      </c>
      <c r="G27" s="236">
        <f>B27/B46</f>
        <v>0.40412388537169275</v>
      </c>
      <c r="H27" s="236">
        <f>C27/C46</f>
        <v>0.49387553001490303</v>
      </c>
      <c r="I27" s="236">
        <f>D27/D46</f>
        <v>0.44849743932983582</v>
      </c>
      <c r="K27" s="687">
        <f t="shared" si="0"/>
        <v>-8.9751644643210282E-2</v>
      </c>
      <c r="L27" s="687">
        <f t="shared" si="1"/>
        <v>4.5378090685067207E-2</v>
      </c>
    </row>
    <row r="28" spans="1:12">
      <c r="A28" s="677"/>
      <c r="B28" s="676">
        <v>18630527</v>
      </c>
      <c r="C28" s="676">
        <v>16580408</v>
      </c>
      <c r="D28" s="676">
        <v>15365764</v>
      </c>
      <c r="G28" s="236">
        <f>B28/B46</f>
        <v>0.43296109028556684</v>
      </c>
      <c r="H28" s="236">
        <f>C28/C46</f>
        <v>0.53382719827077729</v>
      </c>
      <c r="I28" s="236">
        <f>D28/D46</f>
        <v>0.48085759324167837</v>
      </c>
      <c r="K28" s="687">
        <f t="shared" si="0"/>
        <v>-0.10086610798521045</v>
      </c>
      <c r="L28" s="687">
        <f t="shared" si="1"/>
        <v>5.2969605029098921E-2</v>
      </c>
    </row>
    <row r="29" spans="1:12">
      <c r="A29" s="680" t="s">
        <v>529</v>
      </c>
      <c r="B29" s="216"/>
      <c r="C29" s="216"/>
      <c r="D29" s="216"/>
      <c r="G29" s="236"/>
      <c r="H29" s="236"/>
      <c r="I29" s="236"/>
      <c r="K29" s="687">
        <f t="shared" si="0"/>
        <v>0</v>
      </c>
      <c r="L29" s="687">
        <f t="shared" si="1"/>
        <v>0</v>
      </c>
    </row>
    <row r="30" spans="1:12">
      <c r="A30" s="680" t="s">
        <v>528</v>
      </c>
      <c r="B30" s="216"/>
      <c r="C30" s="216"/>
      <c r="D30" s="216"/>
      <c r="G30" s="236"/>
      <c r="H30" s="236"/>
      <c r="I30" s="236"/>
      <c r="K30" s="687">
        <f t="shared" si="0"/>
        <v>0</v>
      </c>
      <c r="L30" s="687">
        <f t="shared" si="1"/>
        <v>0</v>
      </c>
    </row>
    <row r="31" spans="1:12">
      <c r="A31" s="677" t="s">
        <v>527</v>
      </c>
      <c r="B31" s="676">
        <v>168616</v>
      </c>
      <c r="C31" s="676">
        <v>209148</v>
      </c>
      <c r="D31" s="216" t="s">
        <v>514</v>
      </c>
      <c r="G31" s="236">
        <f>B31/B46</f>
        <v>3.9185240009362663E-3</v>
      </c>
      <c r="H31" s="236">
        <f>C31/C46</f>
        <v>6.7337842870897101E-3</v>
      </c>
      <c r="I31" s="236">
        <v>0</v>
      </c>
      <c r="K31" s="687">
        <f t="shared" si="0"/>
        <v>-2.8152602861534438E-3</v>
      </c>
      <c r="L31" s="687">
        <f t="shared" si="1"/>
        <v>6.7337842870897101E-3</v>
      </c>
    </row>
    <row r="32" spans="1:12">
      <c r="A32" s="677" t="s">
        <v>526</v>
      </c>
      <c r="B32" s="676">
        <v>187382</v>
      </c>
      <c r="C32" s="216" t="s">
        <v>515</v>
      </c>
      <c r="D32" s="216" t="s">
        <v>514</v>
      </c>
      <c r="G32" s="236">
        <f>B32/B46</f>
        <v>4.3546333938857488E-3</v>
      </c>
      <c r="H32" s="236">
        <v>0</v>
      </c>
      <c r="I32" s="236">
        <v>0</v>
      </c>
      <c r="K32" s="687">
        <f t="shared" si="0"/>
        <v>4.3546333938857488E-3</v>
      </c>
      <c r="L32" s="687">
        <f t="shared" si="1"/>
        <v>0</v>
      </c>
    </row>
    <row r="33" spans="1:13">
      <c r="A33" s="677" t="s">
        <v>525</v>
      </c>
      <c r="B33" s="676">
        <v>3525</v>
      </c>
      <c r="C33" s="216" t="s">
        <v>515</v>
      </c>
      <c r="D33" s="216" t="s">
        <v>514</v>
      </c>
      <c r="G33" s="236">
        <f>B33/B46</f>
        <v>8.1918661949639061E-5</v>
      </c>
      <c r="H33" s="236">
        <v>0</v>
      </c>
      <c r="I33" s="236">
        <v>0</v>
      </c>
      <c r="K33" s="687">
        <f t="shared" si="0"/>
        <v>8.1918661949639061E-5</v>
      </c>
      <c r="L33" s="687">
        <f t="shared" si="1"/>
        <v>0</v>
      </c>
    </row>
    <row r="34" spans="1:13">
      <c r="A34" s="677" t="s">
        <v>524</v>
      </c>
      <c r="B34" s="676">
        <v>393569</v>
      </c>
      <c r="C34" s="676">
        <v>342594</v>
      </c>
      <c r="D34" s="676">
        <v>296409</v>
      </c>
      <c r="G34" s="236">
        <f>B34/B46</f>
        <v>9.14628251485319E-3</v>
      </c>
      <c r="H34" s="236">
        <f>C34/C46</f>
        <v>1.1030246973679941E-2</v>
      </c>
      <c r="I34" s="236">
        <f>D34/D46</f>
        <v>9.2758497628346141E-3</v>
      </c>
      <c r="K34" s="687">
        <f t="shared" si="0"/>
        <v>-1.883964458826751E-3</v>
      </c>
      <c r="L34" s="687">
        <f t="shared" si="1"/>
        <v>1.7543972108453269E-3</v>
      </c>
    </row>
    <row r="35" spans="1:13">
      <c r="A35" s="677" t="s">
        <v>523</v>
      </c>
      <c r="B35" s="676">
        <v>528062</v>
      </c>
      <c r="C35" s="676">
        <v>604200</v>
      </c>
      <c r="D35" s="676">
        <v>700024</v>
      </c>
      <c r="G35" s="236">
        <f>B35/B46</f>
        <v>1.2271810628780227E-2</v>
      </c>
      <c r="H35" s="236">
        <f>C35/C46</f>
        <v>1.9452982893738421E-2</v>
      </c>
      <c r="I35" s="236">
        <f>D35/D46</f>
        <v>2.1906613680348901E-2</v>
      </c>
      <c r="K35" s="687">
        <f t="shared" si="0"/>
        <v>-7.1811722649581938E-3</v>
      </c>
      <c r="L35" s="687">
        <f t="shared" si="1"/>
        <v>-2.4536307866104799E-3</v>
      </c>
    </row>
    <row r="36" spans="1:13">
      <c r="A36" s="677"/>
      <c r="B36" s="676">
        <v>1281154</v>
      </c>
      <c r="C36" s="676">
        <v>1155942</v>
      </c>
      <c r="D36" s="676">
        <v>996433</v>
      </c>
      <c r="G36" s="236">
        <f>B36/B46</f>
        <v>2.977316920040507E-2</v>
      </c>
      <c r="H36" s="236">
        <f>C36/C46</f>
        <v>3.7217014154508073E-2</v>
      </c>
      <c r="I36" s="236">
        <f>D36/D46</f>
        <v>3.1182463443183515E-2</v>
      </c>
      <c r="K36" s="687">
        <f t="shared" si="0"/>
        <v>-7.443844954103003E-3</v>
      </c>
      <c r="L36" s="687">
        <f t="shared" si="1"/>
        <v>6.0345507113245579E-3</v>
      </c>
    </row>
    <row r="37" spans="1:13">
      <c r="A37" s="680" t="s">
        <v>522</v>
      </c>
      <c r="B37" s="216"/>
      <c r="C37" s="216"/>
      <c r="D37" s="216"/>
      <c r="G37" s="236"/>
      <c r="H37" s="236"/>
      <c r="I37" s="236"/>
      <c r="K37" s="687">
        <f t="shared" si="0"/>
        <v>0</v>
      </c>
      <c r="L37" s="687">
        <f t="shared" si="1"/>
        <v>0</v>
      </c>
    </row>
    <row r="38" spans="1:13">
      <c r="A38" s="677" t="s">
        <v>521</v>
      </c>
      <c r="B38" s="676">
        <v>22723173</v>
      </c>
      <c r="C38" s="676">
        <v>13191935</v>
      </c>
      <c r="D38" s="676">
        <v>15500137</v>
      </c>
      <c r="G38" s="236">
        <f>B38/B46</f>
        <v>0.52807146876884126</v>
      </c>
      <c r="H38" s="236">
        <f>C38/C46</f>
        <v>0.42473102596873408</v>
      </c>
      <c r="I38" s="236">
        <f>D38/D46</f>
        <v>0.48506267392472568</v>
      </c>
      <c r="K38" s="687">
        <f t="shared" si="0"/>
        <v>0.10334044280010718</v>
      </c>
      <c r="L38" s="687">
        <f t="shared" si="1"/>
        <v>-6.0331647955991607E-2</v>
      </c>
    </row>
    <row r="39" spans="1:13">
      <c r="A39" s="677" t="s">
        <v>520</v>
      </c>
      <c r="B39" s="676">
        <v>108352</v>
      </c>
      <c r="C39" s="676">
        <v>100985</v>
      </c>
      <c r="D39" s="676">
        <v>92582</v>
      </c>
      <c r="G39" s="236">
        <f>B39/B46</f>
        <v>2.5180286126432029E-3</v>
      </c>
      <c r="H39" s="236">
        <f>C39/C46</f>
        <v>3.2513397509503048E-3</v>
      </c>
      <c r="I39" s="236">
        <f>D39/D46</f>
        <v>2.8972693904124173E-3</v>
      </c>
      <c r="K39" s="687">
        <f t="shared" si="0"/>
        <v>-7.3331113830710183E-4</v>
      </c>
      <c r="L39" s="687">
        <f t="shared" si="1"/>
        <v>3.5407036053788747E-4</v>
      </c>
    </row>
    <row r="40" spans="1:13">
      <c r="A40" s="677" t="s">
        <v>519</v>
      </c>
      <c r="B40" s="676">
        <v>1079</v>
      </c>
      <c r="C40" s="216" t="s">
        <v>515</v>
      </c>
      <c r="D40" s="216" t="s">
        <v>514</v>
      </c>
      <c r="G40" s="236">
        <f>B40/B46</f>
        <v>2.5075244324442706E-5</v>
      </c>
      <c r="H40" s="236">
        <v>0</v>
      </c>
      <c r="I40" s="236">
        <v>0</v>
      </c>
      <c r="K40" s="687">
        <f t="shared" si="0"/>
        <v>2.5075244324442706E-5</v>
      </c>
      <c r="L40" s="687">
        <f t="shared" si="1"/>
        <v>0</v>
      </c>
    </row>
    <row r="41" spans="1:13">
      <c r="A41" s="677" t="s">
        <v>518</v>
      </c>
      <c r="B41" s="676">
        <v>39610</v>
      </c>
      <c r="C41" s="676">
        <v>30234</v>
      </c>
      <c r="D41" s="216" t="s">
        <v>514</v>
      </c>
      <c r="G41" s="236">
        <f>B41/B46</f>
        <v>9.2051012760998663E-4</v>
      </c>
      <c r="H41" s="236">
        <f>C41/C46</f>
        <v>9.734218550302671E-4</v>
      </c>
      <c r="I41" s="236">
        <v>0</v>
      </c>
      <c r="K41" s="687">
        <f t="shared" si="0"/>
        <v>-5.2911727420280473E-5</v>
      </c>
      <c r="L41" s="687">
        <f t="shared" si="1"/>
        <v>9.734218550302671E-4</v>
      </c>
    </row>
    <row r="42" spans="1:13">
      <c r="A42" s="677" t="s">
        <v>517</v>
      </c>
      <c r="B42" s="676">
        <v>226135</v>
      </c>
      <c r="C42" s="216" t="s">
        <v>515</v>
      </c>
      <c r="D42" s="216" t="s">
        <v>514</v>
      </c>
      <c r="G42" s="236">
        <f>B42/B46</f>
        <v>5.255227409923866E-3</v>
      </c>
      <c r="H42" s="236">
        <v>0</v>
      </c>
      <c r="I42" s="236">
        <v>0</v>
      </c>
      <c r="K42" s="687">
        <f t="shared" si="0"/>
        <v>5.255227409923866E-3</v>
      </c>
      <c r="L42" s="687">
        <f t="shared" si="1"/>
        <v>0</v>
      </c>
    </row>
    <row r="43" spans="1:13">
      <c r="A43" s="677" t="s">
        <v>516</v>
      </c>
      <c r="B43" s="676">
        <v>20458</v>
      </c>
      <c r="C43" s="216" t="s">
        <v>515</v>
      </c>
      <c r="D43" s="216" t="s">
        <v>514</v>
      </c>
      <c r="G43" s="236">
        <f>B43/B46</f>
        <v>4.7543035068530945E-4</v>
      </c>
      <c r="H43" s="236">
        <v>0</v>
      </c>
      <c r="I43" s="236">
        <v>0</v>
      </c>
      <c r="K43" s="687">
        <f t="shared" si="0"/>
        <v>4.7543035068530945E-4</v>
      </c>
      <c r="L43" s="687">
        <f t="shared" si="1"/>
        <v>0</v>
      </c>
    </row>
    <row r="44" spans="1:13">
      <c r="A44" s="677"/>
      <c r="B44" s="676">
        <v>23118807</v>
      </c>
      <c r="C44" s="676">
        <v>13323154</v>
      </c>
      <c r="D44" s="676">
        <v>15592719</v>
      </c>
      <c r="G44" s="236">
        <f>B44/B46</f>
        <v>0.53726574051402809</v>
      </c>
      <c r="H44" s="236">
        <f>C44/C46</f>
        <v>0.42895578757471464</v>
      </c>
      <c r="I44" s="236">
        <f>D44/D46</f>
        <v>0.48795994331513809</v>
      </c>
      <c r="K44" s="687">
        <f t="shared" si="0"/>
        <v>0.10830995293931345</v>
      </c>
      <c r="L44" s="687">
        <f t="shared" si="1"/>
        <v>-5.9004155740423447E-2</v>
      </c>
    </row>
    <row r="45" spans="1:13">
      <c r="A45" s="677"/>
      <c r="B45" s="676">
        <v>24399961</v>
      </c>
      <c r="C45" s="676">
        <v>14479096</v>
      </c>
      <c r="D45" s="676">
        <v>16589152</v>
      </c>
      <c r="G45" s="236">
        <f>B45/B46</f>
        <v>0.56703890971443316</v>
      </c>
      <c r="H45" s="236">
        <f>C45/C46</f>
        <v>0.46617280172922271</v>
      </c>
      <c r="I45" s="236">
        <f>D45/D46</f>
        <v>0.51914240675832168</v>
      </c>
      <c r="K45" s="687">
        <f t="shared" si="0"/>
        <v>0.10086610798521045</v>
      </c>
      <c r="L45" s="687">
        <f t="shared" si="1"/>
        <v>-5.2969605029098976E-2</v>
      </c>
    </row>
    <row r="46" spans="1:13" s="145" customFormat="1">
      <c r="A46" s="680" t="s">
        <v>70</v>
      </c>
      <c r="B46" s="686">
        <v>43030488</v>
      </c>
      <c r="C46" s="686">
        <v>31059504</v>
      </c>
      <c r="D46" s="686">
        <v>31954916</v>
      </c>
      <c r="G46" s="685">
        <f>B46/B46</f>
        <v>1</v>
      </c>
      <c r="H46" s="685">
        <f>C46/C46</f>
        <v>1</v>
      </c>
      <c r="I46" s="685">
        <f>D46/D46</f>
        <v>1</v>
      </c>
      <c r="K46" s="684">
        <f t="shared" si="0"/>
        <v>0</v>
      </c>
      <c r="L46" s="684">
        <f t="shared" si="1"/>
        <v>0</v>
      </c>
    </row>
    <row r="47" spans="1:13">
      <c r="B47" s="210"/>
      <c r="C47" s="210"/>
      <c r="D47" s="210"/>
      <c r="G47" s="210"/>
      <c r="H47" s="210"/>
      <c r="I47" s="210"/>
      <c r="J47" s="210"/>
      <c r="K47" s="64"/>
      <c r="L47" s="64"/>
      <c r="M47" s="64"/>
    </row>
    <row r="48" spans="1:13">
      <c r="B48" s="210"/>
      <c r="C48" s="210"/>
      <c r="D48" s="210"/>
      <c r="G48" s="210"/>
      <c r="H48" s="210"/>
      <c r="I48" s="210"/>
      <c r="J48" s="210"/>
      <c r="K48" s="64"/>
      <c r="L48" s="64"/>
      <c r="M48" s="64"/>
    </row>
    <row r="49" spans="1:13">
      <c r="B49" s="210"/>
      <c r="C49" s="210"/>
      <c r="D49" s="210"/>
      <c r="G49" s="210"/>
      <c r="H49" s="210"/>
      <c r="I49" s="210"/>
      <c r="J49" s="210"/>
      <c r="K49" s="64"/>
      <c r="L49" s="64"/>
      <c r="M49" s="64"/>
    </row>
    <row r="50" spans="1:13">
      <c r="A50" s="683" t="s">
        <v>513</v>
      </c>
      <c r="B50" s="682">
        <v>2021</v>
      </c>
      <c r="C50" s="682">
        <v>2020</v>
      </c>
      <c r="D50" s="682">
        <v>2019</v>
      </c>
      <c r="G50" s="682">
        <v>2021</v>
      </c>
      <c r="H50" s="682">
        <v>2020</v>
      </c>
      <c r="I50" s="682">
        <v>2019</v>
      </c>
      <c r="K50" s="682">
        <v>2021</v>
      </c>
      <c r="L50" s="682">
        <v>2020</v>
      </c>
    </row>
    <row r="51" spans="1:13">
      <c r="A51" s="677" t="s">
        <v>512</v>
      </c>
      <c r="B51" s="676">
        <v>93156958</v>
      </c>
      <c r="C51" s="676">
        <v>84775972</v>
      </c>
      <c r="D51" s="676">
        <v>82412548</v>
      </c>
      <c r="F51" s="681"/>
      <c r="G51" s="236">
        <f>B51/B51</f>
        <v>1</v>
      </c>
      <c r="H51" s="236">
        <f>C51/C51</f>
        <v>1</v>
      </c>
      <c r="I51" s="236">
        <f>D51/D51</f>
        <v>1</v>
      </c>
      <c r="K51" s="675">
        <f t="shared" ref="K51:K71" si="3">G51-H51</f>
        <v>0</v>
      </c>
      <c r="L51" s="675">
        <f t="shared" ref="L51:L71" si="4">H51-I51</f>
        <v>0</v>
      </c>
    </row>
    <row r="52" spans="1:13">
      <c r="A52" s="677" t="s">
        <v>511</v>
      </c>
      <c r="B52" s="676">
        <v>-86277404</v>
      </c>
      <c r="C52" s="676">
        <v>-78660040</v>
      </c>
      <c r="D52" s="676">
        <v>-75856677</v>
      </c>
      <c r="G52" s="236">
        <f>B52/B51</f>
        <v>-0.92615093764654699</v>
      </c>
      <c r="H52" s="236">
        <f>C52/C51</f>
        <v>-0.92785771893007607</v>
      </c>
      <c r="I52" s="236">
        <f>D52/D51</f>
        <v>-0.92045057264823316</v>
      </c>
      <c r="K52" s="675">
        <f t="shared" si="3"/>
        <v>1.7067812835290797E-3</v>
      </c>
      <c r="L52" s="675">
        <f t="shared" si="4"/>
        <v>-7.4071462818429135E-3</v>
      </c>
    </row>
    <row r="53" spans="1:13" s="145" customFormat="1">
      <c r="A53" s="680" t="s">
        <v>510</v>
      </c>
      <c r="B53" s="679">
        <v>6879554</v>
      </c>
      <c r="C53" s="679">
        <v>6115932</v>
      </c>
      <c r="D53" s="679">
        <v>6555871</v>
      </c>
      <c r="G53" s="229">
        <f>B53/B51</f>
        <v>7.3849062353452982E-2</v>
      </c>
      <c r="H53" s="229">
        <f>C53/C51</f>
        <v>7.2142281069923916E-2</v>
      </c>
      <c r="I53" s="229">
        <f>D53/D51</f>
        <v>7.9549427351766872E-2</v>
      </c>
      <c r="K53" s="678">
        <f t="shared" si="3"/>
        <v>1.7067812835290658E-3</v>
      </c>
      <c r="L53" s="678">
        <f t="shared" si="4"/>
        <v>-7.4071462818429551E-3</v>
      </c>
    </row>
    <row r="54" spans="1:13">
      <c r="A54" s="677" t="s">
        <v>509</v>
      </c>
      <c r="B54" s="676">
        <v>-1936861</v>
      </c>
      <c r="C54" s="676">
        <v>-2001683</v>
      </c>
      <c r="D54" s="676">
        <v>-1924062</v>
      </c>
      <c r="G54" s="236">
        <f>B54/B51</f>
        <v>-2.0791372341720304E-2</v>
      </c>
      <c r="H54" s="236">
        <f>C54/C51</f>
        <v>-2.3611442638487235E-2</v>
      </c>
      <c r="I54" s="236">
        <f>D54/D51</f>
        <v>-2.3346711716764296E-2</v>
      </c>
      <c r="K54" s="675">
        <f t="shared" si="3"/>
        <v>2.8200702967669314E-3</v>
      </c>
      <c r="L54" s="675">
        <f t="shared" si="4"/>
        <v>-2.6473092172293877E-4</v>
      </c>
    </row>
    <row r="55" spans="1:13">
      <c r="A55" s="677" t="s">
        <v>508</v>
      </c>
      <c r="B55" s="676">
        <v>-681124</v>
      </c>
      <c r="C55" s="676">
        <v>-632161</v>
      </c>
      <c r="D55" s="676">
        <v>640209</v>
      </c>
      <c r="G55" s="236">
        <f>B55/B51</f>
        <v>-7.3115740855342224E-3</v>
      </c>
      <c r="H55" s="236">
        <f>C55/C51</f>
        <v>-7.4568416626352571E-3</v>
      </c>
      <c r="I55" s="236">
        <f>D55/D51</f>
        <v>7.7683437235795691E-3</v>
      </c>
      <c r="K55" s="675">
        <f t="shared" si="3"/>
        <v>1.4526757710103463E-4</v>
      </c>
      <c r="L55" s="675">
        <f t="shared" si="4"/>
        <v>-1.5225185386214826E-2</v>
      </c>
    </row>
    <row r="56" spans="1:13">
      <c r="A56" s="677" t="s">
        <v>507</v>
      </c>
      <c r="B56" s="676">
        <v>1392482</v>
      </c>
      <c r="C56" s="676">
        <v>1370948</v>
      </c>
      <c r="D56" s="676">
        <v>1097636</v>
      </c>
      <c r="G56" s="236">
        <f>B56/B51</f>
        <v>1.4947697197239953E-2</v>
      </c>
      <c r="H56" s="236">
        <f>C56/C51</f>
        <v>1.6171421779746741E-2</v>
      </c>
      <c r="I56" s="236">
        <f>D56/D51</f>
        <v>1.331879703561647E-2</v>
      </c>
      <c r="K56" s="675">
        <f t="shared" si="3"/>
        <v>-1.2237245825067883E-3</v>
      </c>
      <c r="L56" s="675">
        <f t="shared" si="4"/>
        <v>2.8526247441302711E-3</v>
      </c>
    </row>
    <row r="57" spans="1:13">
      <c r="A57" s="677" t="s">
        <v>506</v>
      </c>
      <c r="B57" s="676">
        <v>-448068</v>
      </c>
      <c r="C57" s="676">
        <v>-388968</v>
      </c>
      <c r="D57" s="676">
        <v>-463793</v>
      </c>
      <c r="G57" s="236">
        <f>B57/B51</f>
        <v>-4.8098178560102836E-3</v>
      </c>
      <c r="H57" s="236">
        <f>C57/C51</f>
        <v>-4.5881868508685459E-3</v>
      </c>
      <c r="I57" s="236">
        <f>D57/D51</f>
        <v>-5.62769883052275E-3</v>
      </c>
      <c r="K57" s="675">
        <f t="shared" si="3"/>
        <v>-2.2163100514173764E-4</v>
      </c>
      <c r="L57" s="675">
        <f t="shared" si="4"/>
        <v>1.039511979654204E-3</v>
      </c>
    </row>
    <row r="58" spans="1:13">
      <c r="A58" s="677" t="s">
        <v>505</v>
      </c>
      <c r="B58" s="676">
        <v>9329</v>
      </c>
      <c r="C58" s="676">
        <v>4443</v>
      </c>
      <c r="D58" s="676">
        <v>15698</v>
      </c>
      <c r="G58" s="236">
        <f>B58/B51</f>
        <v>1.0014281488238377E-4</v>
      </c>
      <c r="H58" s="236">
        <f>C58/C51</f>
        <v>5.2408717885298913E-5</v>
      </c>
      <c r="I58" s="236">
        <f>D58/D51</f>
        <v>1.9048070204066497E-4</v>
      </c>
      <c r="K58" s="675">
        <f t="shared" si="3"/>
        <v>4.7734096997084858E-5</v>
      </c>
      <c r="L58" s="675">
        <f t="shared" si="4"/>
        <v>-1.3807198415536606E-4</v>
      </c>
    </row>
    <row r="59" spans="1:13">
      <c r="A59" s="677" t="s">
        <v>504</v>
      </c>
      <c r="B59" s="676">
        <v>5125312</v>
      </c>
      <c r="C59" s="676">
        <v>4468511</v>
      </c>
      <c r="D59" s="676">
        <v>4641141</v>
      </c>
      <c r="G59" s="236">
        <f>B59/B51</f>
        <v>5.5018026672790238E-2</v>
      </c>
      <c r="H59" s="236">
        <f>C59/C51</f>
        <v>5.2709640415564918E-2</v>
      </c>
      <c r="I59" s="236">
        <f>D59/D51</f>
        <v>5.6315950818557385E-2</v>
      </c>
      <c r="K59" s="675">
        <f t="shared" si="3"/>
        <v>2.30838625722532E-3</v>
      </c>
      <c r="L59" s="675">
        <f t="shared" si="4"/>
        <v>-3.6063104029924672E-3</v>
      </c>
    </row>
    <row r="60" spans="1:13">
      <c r="A60" s="677" t="s">
        <v>503</v>
      </c>
      <c r="B60" s="676">
        <v>-62913</v>
      </c>
      <c r="C60" s="676">
        <v>-56718</v>
      </c>
      <c r="D60" s="676">
        <v>-25818</v>
      </c>
      <c r="G60" s="236">
        <f>B60/B51</f>
        <v>-6.7534407896831499E-4</v>
      </c>
      <c r="H60" s="236">
        <f>C60/C51</f>
        <v>-6.6903390974980509E-4</v>
      </c>
      <c r="I60" s="236">
        <f>D60/D51</f>
        <v>-3.1327753632856976E-4</v>
      </c>
      <c r="K60" s="675">
        <f t="shared" si="3"/>
        <v>-6.3101692185099038E-6</v>
      </c>
      <c r="L60" s="675">
        <f t="shared" si="4"/>
        <v>-3.5575637342123533E-4</v>
      </c>
    </row>
    <row r="61" spans="1:13" s="145" customFormat="1">
      <c r="A61" s="680" t="s">
        <v>502</v>
      </c>
      <c r="B61" s="679">
        <v>5152399</v>
      </c>
      <c r="C61" s="679">
        <v>4411793</v>
      </c>
      <c r="D61" s="679">
        <v>4615323</v>
      </c>
      <c r="G61" s="229">
        <f>B61/B51</f>
        <v>5.5308794003342189E-2</v>
      </c>
      <c r="H61" s="229">
        <f>C61/C51</f>
        <v>5.2040606505815115E-2</v>
      </c>
      <c r="I61" s="229">
        <f>D61/D51</f>
        <v>5.600267328222882E-2</v>
      </c>
      <c r="K61" s="678">
        <f t="shared" si="3"/>
        <v>3.2681874975270739E-3</v>
      </c>
      <c r="L61" s="678">
        <f t="shared" si="4"/>
        <v>-3.9620667764137044E-3</v>
      </c>
    </row>
    <row r="62" spans="1:13">
      <c r="A62" s="677" t="s">
        <v>501</v>
      </c>
      <c r="B62" s="676">
        <v>-1557601</v>
      </c>
      <c r="C62" s="676">
        <v>-1333393</v>
      </c>
      <c r="D62" s="676">
        <v>-1406664</v>
      </c>
      <c r="G62" s="236">
        <f>B62/B51</f>
        <v>-1.6720178862001913E-2</v>
      </c>
      <c r="H62" s="236">
        <f>C62/C51</f>
        <v>-1.572843069260238E-2</v>
      </c>
      <c r="I62" s="236">
        <f>D62/D51</f>
        <v>-1.7068565820826217E-2</v>
      </c>
      <c r="K62" s="675">
        <f t="shared" si="3"/>
        <v>-9.9174816939953322E-4</v>
      </c>
      <c r="L62" s="675">
        <f t="shared" si="4"/>
        <v>1.340135128223837E-3</v>
      </c>
    </row>
    <row r="63" spans="1:13" s="145" customFormat="1">
      <c r="A63" s="680" t="s">
        <v>500</v>
      </c>
      <c r="B63" s="679">
        <v>3594798</v>
      </c>
      <c r="C63" s="679">
        <v>3078400</v>
      </c>
      <c r="D63" s="679">
        <v>3208659</v>
      </c>
      <c r="G63" s="229">
        <f>B63/B51</f>
        <v>3.8588615141340273E-2</v>
      </c>
      <c r="H63" s="229">
        <f>C63/C51</f>
        <v>3.6312175813212735E-2</v>
      </c>
      <c r="I63" s="229">
        <f>D63/D51</f>
        <v>3.8934107461402599E-2</v>
      </c>
      <c r="K63" s="678">
        <f t="shared" si="3"/>
        <v>2.2764393281275372E-3</v>
      </c>
      <c r="L63" s="678">
        <f t="shared" si="4"/>
        <v>-2.6219316481898639E-3</v>
      </c>
    </row>
    <row r="64" spans="1:13">
      <c r="A64" s="677" t="s">
        <v>499</v>
      </c>
      <c r="B64" s="676"/>
      <c r="C64" s="216"/>
      <c r="D64" s="216"/>
      <c r="G64" s="216"/>
      <c r="H64" s="216"/>
      <c r="I64" s="216"/>
      <c r="K64" s="675">
        <f t="shared" si="3"/>
        <v>0</v>
      </c>
      <c r="L64" s="675">
        <f t="shared" si="4"/>
        <v>0</v>
      </c>
    </row>
    <row r="65" spans="1:12">
      <c r="A65" s="677" t="s">
        <v>498</v>
      </c>
      <c r="B65" s="216"/>
      <c r="C65" s="216"/>
      <c r="D65" s="216"/>
      <c r="G65" s="216"/>
      <c r="H65" s="216"/>
      <c r="I65" s="216"/>
      <c r="K65" s="675">
        <f t="shared" si="3"/>
        <v>0</v>
      </c>
      <c r="L65" s="675">
        <f t="shared" si="4"/>
        <v>0</v>
      </c>
    </row>
    <row r="66" spans="1:12">
      <c r="A66" s="677" t="s">
        <v>497</v>
      </c>
      <c r="B66" s="676">
        <v>8995</v>
      </c>
      <c r="C66" s="676">
        <v>-32405</v>
      </c>
      <c r="D66" s="676">
        <v>-24070</v>
      </c>
      <c r="G66" s="236">
        <f>B66/B51</f>
        <v>9.6557468095941908E-5</v>
      </c>
      <c r="H66" s="236">
        <f>C66/C51</f>
        <v>-3.8224274208262688E-4</v>
      </c>
      <c r="I66" s="236">
        <f>D66/D51</f>
        <v>-2.9206717404247712E-4</v>
      </c>
      <c r="K66" s="675">
        <f t="shared" si="3"/>
        <v>4.7880021017856881E-4</v>
      </c>
      <c r="L66" s="675">
        <f t="shared" si="4"/>
        <v>-9.0175568040149758E-5</v>
      </c>
    </row>
    <row r="67" spans="1:12">
      <c r="A67" s="677" t="s">
        <v>496</v>
      </c>
      <c r="B67" s="676">
        <v>-2575</v>
      </c>
      <c r="C67" s="676">
        <v>9287</v>
      </c>
      <c r="D67" s="676">
        <v>6499</v>
      </c>
      <c r="G67" s="236">
        <f>B67/B51</f>
        <v>-2.7641520883496432E-5</v>
      </c>
      <c r="H67" s="236">
        <f>C67/C51</f>
        <v>1.0954754962880284E-4</v>
      </c>
      <c r="I67" s="236">
        <f>D67/D51</f>
        <v>7.8859350398922265E-5</v>
      </c>
      <c r="K67" s="675">
        <f t="shared" si="3"/>
        <v>-1.3718907051229928E-4</v>
      </c>
      <c r="L67" s="675">
        <f t="shared" si="4"/>
        <v>3.0688199229880574E-5</v>
      </c>
    </row>
    <row r="68" spans="1:12">
      <c r="A68" s="677" t="s">
        <v>495</v>
      </c>
      <c r="B68" s="676">
        <v>6420</v>
      </c>
      <c r="C68" s="676">
        <v>-23118</v>
      </c>
      <c r="D68" s="676">
        <v>-17571</v>
      </c>
      <c r="G68" s="236">
        <f>B68/B51</f>
        <v>6.8915947212445469E-5</v>
      </c>
      <c r="H68" s="236">
        <f>C68/C51</f>
        <v>-2.7269519245382408E-4</v>
      </c>
      <c r="I68" s="236">
        <f>D68/D51</f>
        <v>-2.1320782364355487E-4</v>
      </c>
      <c r="K68" s="675">
        <f t="shared" si="3"/>
        <v>3.4161113966626956E-4</v>
      </c>
      <c r="L68" s="675">
        <f t="shared" si="4"/>
        <v>-5.9487368810269212E-5</v>
      </c>
    </row>
    <row r="69" spans="1:12">
      <c r="A69" s="677" t="s">
        <v>494</v>
      </c>
      <c r="B69" s="676">
        <v>3601218</v>
      </c>
      <c r="C69" s="676">
        <v>3055282</v>
      </c>
      <c r="D69" s="676">
        <v>3191088</v>
      </c>
      <c r="G69" s="236">
        <f>B69/B51</f>
        <v>3.8657531088552723E-2</v>
      </c>
      <c r="H69" s="236">
        <f>C69/C51</f>
        <v>3.6039480620758908E-2</v>
      </c>
      <c r="I69" s="236">
        <f>D69/D51</f>
        <v>3.8720899637759043E-2</v>
      </c>
      <c r="K69" s="675">
        <f t="shared" si="3"/>
        <v>2.6180504677938143E-3</v>
      </c>
      <c r="L69" s="675">
        <f t="shared" si="4"/>
        <v>-2.6814190170001348E-3</v>
      </c>
    </row>
    <row r="70" spans="1:12">
      <c r="A70" s="677"/>
      <c r="B70" s="216"/>
      <c r="C70" s="216"/>
      <c r="D70" s="216"/>
      <c r="G70" s="236">
        <f>B70/B51</f>
        <v>0</v>
      </c>
      <c r="H70" s="236">
        <f>C70/C51</f>
        <v>0</v>
      </c>
      <c r="I70" s="236">
        <f>D70/D51</f>
        <v>0</v>
      </c>
      <c r="K70" s="675">
        <f t="shared" si="3"/>
        <v>0</v>
      </c>
      <c r="L70" s="675">
        <f t="shared" si="4"/>
        <v>0</v>
      </c>
    </row>
    <row r="71" spans="1:12">
      <c r="A71" s="677" t="s">
        <v>493</v>
      </c>
      <c r="B71" s="676">
        <v>28.97</v>
      </c>
      <c r="C71" s="676">
        <v>24.81</v>
      </c>
      <c r="D71" s="676">
        <v>25.86</v>
      </c>
      <c r="G71" s="236">
        <f>B71/B51</f>
        <v>3.1098052815335596E-7</v>
      </c>
      <c r="H71" s="236">
        <f>C71/C51</f>
        <v>2.926536778605145E-7</v>
      </c>
      <c r="I71" s="236">
        <f>D71/D51</f>
        <v>3.1378716745901361E-7</v>
      </c>
      <c r="K71" s="675">
        <f t="shared" si="3"/>
        <v>1.8326850292841459E-8</v>
      </c>
      <c r="L71" s="675">
        <f t="shared" si="4"/>
        <v>-2.1133489598499116E-8</v>
      </c>
    </row>
    <row r="72" spans="1:12">
      <c r="G72" s="674"/>
      <c r="H72" s="674"/>
      <c r="I72" s="674"/>
    </row>
    <row r="74" spans="1:12" ht="21">
      <c r="A74" s="984" t="s">
        <v>51</v>
      </c>
      <c r="B74" s="985"/>
      <c r="C74" s="985"/>
      <c r="D74" s="985"/>
      <c r="E74" s="985"/>
      <c r="F74" s="985"/>
      <c r="G74" s="985"/>
      <c r="H74" s="985"/>
      <c r="I74" s="985"/>
    </row>
    <row r="75" spans="1:12" ht="15.75" thickBot="1"/>
    <row r="76" spans="1:12">
      <c r="A76" s="655" t="s">
        <v>492</v>
      </c>
      <c r="B76" s="654">
        <v>2021</v>
      </c>
      <c r="C76" s="654">
        <v>2020</v>
      </c>
      <c r="D76" s="653">
        <v>2019</v>
      </c>
      <c r="F76" s="673" t="s">
        <v>47</v>
      </c>
      <c r="G76" s="664">
        <v>32750520</v>
      </c>
      <c r="H76" s="664">
        <v>20510952</v>
      </c>
      <c r="I76" s="663">
        <v>22464513</v>
      </c>
    </row>
    <row r="77" spans="1:12">
      <c r="A77" s="647" t="s">
        <v>48</v>
      </c>
      <c r="B77" s="646">
        <f>G76/G77</f>
        <v>1.4166180806821045</v>
      </c>
      <c r="C77" s="646">
        <f>H76/H77</f>
        <v>1.5394967287775851</v>
      </c>
      <c r="D77" s="645">
        <f>I76/I77</f>
        <v>1.4407053061111408</v>
      </c>
      <c r="F77" s="670" t="s">
        <v>46</v>
      </c>
      <c r="G77" s="662">
        <v>23118807</v>
      </c>
      <c r="H77" s="662">
        <v>13323154</v>
      </c>
      <c r="I77" s="661">
        <v>15592719</v>
      </c>
    </row>
    <row r="78" spans="1:12">
      <c r="A78" s="647"/>
      <c r="B78" s="646"/>
      <c r="C78" s="646"/>
      <c r="D78" s="645"/>
      <c r="F78" s="647"/>
      <c r="G78" s="646"/>
      <c r="H78" s="646"/>
      <c r="I78" s="645"/>
    </row>
    <row r="79" spans="1:12">
      <c r="A79" s="647"/>
      <c r="B79" s="646"/>
      <c r="C79" s="646"/>
      <c r="D79" s="645"/>
      <c r="F79" s="672" t="s">
        <v>44</v>
      </c>
      <c r="G79" s="671">
        <f>G76-B13</f>
        <v>28723908</v>
      </c>
      <c r="H79" s="659">
        <f>H76-C13</f>
        <v>15622336</v>
      </c>
      <c r="I79" s="658">
        <f>I76-D13</f>
        <v>17394677</v>
      </c>
    </row>
    <row r="80" spans="1:12">
      <c r="A80" s="660" t="s">
        <v>45</v>
      </c>
      <c r="B80" s="646">
        <f>G79/G80</f>
        <v>1.2424476747437703</v>
      </c>
      <c r="C80" s="646">
        <f>H79/H80</f>
        <v>1.1725703988710181</v>
      </c>
      <c r="D80" s="645">
        <f>I79/I80</f>
        <v>1.1155640655103192</v>
      </c>
      <c r="F80" s="670" t="s">
        <v>46</v>
      </c>
      <c r="G80" s="662">
        <v>23118807</v>
      </c>
      <c r="H80" s="662">
        <v>13323154</v>
      </c>
      <c r="I80" s="661">
        <v>15592719</v>
      </c>
    </row>
    <row r="81" spans="1:9">
      <c r="A81" s="647"/>
      <c r="B81" s="646"/>
      <c r="C81" s="646"/>
      <c r="D81" s="645"/>
      <c r="F81" s="647"/>
      <c r="G81" s="646"/>
      <c r="H81" s="646"/>
      <c r="I81" s="645"/>
    </row>
    <row r="82" spans="1:9" ht="15.75" thickBot="1">
      <c r="A82" s="641"/>
      <c r="B82" s="238"/>
      <c r="C82" s="238"/>
      <c r="D82" s="639"/>
      <c r="F82" s="641"/>
      <c r="G82" s="238"/>
      <c r="H82" s="238"/>
      <c r="I82" s="639"/>
    </row>
    <row r="83" spans="1:9" ht="15.75" thickBot="1">
      <c r="A83" s="210"/>
      <c r="B83" s="210"/>
      <c r="C83" s="210"/>
      <c r="D83" s="210"/>
      <c r="F83" s="657"/>
      <c r="G83" s="657"/>
      <c r="H83" s="657"/>
      <c r="I83" s="657"/>
    </row>
    <row r="84" spans="1:9">
      <c r="A84" s="655" t="s">
        <v>111</v>
      </c>
      <c r="B84" s="654">
        <v>2021</v>
      </c>
      <c r="C84" s="654">
        <v>2020</v>
      </c>
      <c r="D84" s="653">
        <v>2019</v>
      </c>
      <c r="F84" s="665" t="s">
        <v>24</v>
      </c>
      <c r="G84" s="664">
        <v>93156958</v>
      </c>
      <c r="H84" s="664">
        <v>84775972</v>
      </c>
      <c r="I84" s="663">
        <v>82412548</v>
      </c>
    </row>
    <row r="85" spans="1:9">
      <c r="A85" s="647" t="s">
        <v>41</v>
      </c>
      <c r="B85" s="646">
        <f>G84/G85</f>
        <v>23.135320214612186</v>
      </c>
      <c r="C85" s="646">
        <f>H84/H85</f>
        <v>17.341507698702454</v>
      </c>
      <c r="D85" s="645">
        <f>I84/I85</f>
        <v>16.255466251768301</v>
      </c>
      <c r="F85" s="644" t="s">
        <v>40</v>
      </c>
      <c r="G85" s="662">
        <v>4026612</v>
      </c>
      <c r="H85" s="662">
        <v>4888616</v>
      </c>
      <c r="I85" s="661">
        <v>5069836</v>
      </c>
    </row>
    <row r="86" spans="1:9">
      <c r="A86" s="647"/>
      <c r="B86" s="646"/>
      <c r="C86" s="646"/>
      <c r="D86" s="645"/>
      <c r="F86" s="647"/>
      <c r="G86" s="646"/>
      <c r="H86" s="646"/>
      <c r="I86" s="645"/>
    </row>
    <row r="87" spans="1:9">
      <c r="A87" s="647"/>
      <c r="B87" s="646"/>
      <c r="C87" s="646"/>
      <c r="D87" s="645"/>
      <c r="F87" s="660" t="s">
        <v>38</v>
      </c>
      <c r="G87" s="659">
        <v>1501925</v>
      </c>
      <c r="H87" s="659">
        <v>813980</v>
      </c>
      <c r="I87" s="658">
        <v>1116000</v>
      </c>
    </row>
    <row r="88" spans="1:9">
      <c r="A88" s="647" t="s">
        <v>39</v>
      </c>
      <c r="B88" s="646">
        <f>G87/G88</f>
        <v>5.8847201193495389</v>
      </c>
      <c r="C88" s="646">
        <f>H87/H88</f>
        <v>3.5045625899753765</v>
      </c>
      <c r="D88" s="645">
        <f>I87/I88</f>
        <v>4.9426939208335119</v>
      </c>
      <c r="F88" s="644" t="s">
        <v>37</v>
      </c>
      <c r="G88" s="643">
        <f>G84/365</f>
        <v>255224.54246575342</v>
      </c>
      <c r="H88" s="643">
        <f>H84/365</f>
        <v>232262.93698630136</v>
      </c>
      <c r="I88" s="642">
        <f>I84/365</f>
        <v>225787.80273972603</v>
      </c>
    </row>
    <row r="89" spans="1:9">
      <c r="A89" s="647"/>
      <c r="B89" s="646"/>
      <c r="C89" s="646"/>
      <c r="D89" s="645"/>
      <c r="F89" s="647"/>
      <c r="G89" s="646"/>
      <c r="H89" s="646"/>
      <c r="I89" s="645"/>
    </row>
    <row r="90" spans="1:9">
      <c r="A90" s="647"/>
      <c r="B90" s="646"/>
      <c r="C90" s="646"/>
      <c r="D90" s="645"/>
      <c r="F90" s="648" t="s">
        <v>24</v>
      </c>
      <c r="G90" s="659">
        <v>93156958</v>
      </c>
      <c r="H90" s="659">
        <v>84775972</v>
      </c>
      <c r="I90" s="658">
        <v>82412548</v>
      </c>
    </row>
    <row r="91" spans="1:9">
      <c r="A91" s="647" t="s">
        <v>36</v>
      </c>
      <c r="B91" s="646">
        <f>G90/G91</f>
        <v>9.0619891034680258</v>
      </c>
      <c r="C91" s="646">
        <f>H90/H91</f>
        <v>8.0367402085139261</v>
      </c>
      <c r="D91" s="645">
        <f>I90/I91</f>
        <v>8.6837774960662895</v>
      </c>
      <c r="F91" s="669" t="s">
        <v>35</v>
      </c>
      <c r="G91" s="662">
        <v>10279968</v>
      </c>
      <c r="H91" s="662">
        <v>10548552</v>
      </c>
      <c r="I91" s="661">
        <v>9490403</v>
      </c>
    </row>
    <row r="92" spans="1:9">
      <c r="A92" s="647"/>
      <c r="B92" s="646"/>
      <c r="C92" s="646"/>
      <c r="D92" s="645"/>
      <c r="F92" s="647"/>
      <c r="G92" s="646"/>
      <c r="H92" s="646"/>
      <c r="I92" s="645"/>
    </row>
    <row r="93" spans="1:9">
      <c r="A93" s="647"/>
      <c r="B93" s="646"/>
      <c r="C93" s="646"/>
      <c r="D93" s="645"/>
      <c r="F93" s="648" t="s">
        <v>24</v>
      </c>
      <c r="G93" s="659">
        <v>93156958</v>
      </c>
      <c r="H93" s="659">
        <v>84775972</v>
      </c>
      <c r="I93" s="658">
        <v>82412548</v>
      </c>
    </row>
    <row r="94" spans="1:9" ht="15.75" thickBot="1">
      <c r="A94" s="641" t="s">
        <v>34</v>
      </c>
      <c r="B94" s="238">
        <f>G93/G94</f>
        <v>2.1649059150804888</v>
      </c>
      <c r="C94" s="238">
        <f>H93/H94</f>
        <v>2.7294696013175228</v>
      </c>
      <c r="D94" s="639">
        <f>I93/I94</f>
        <v>2.579025649762309</v>
      </c>
      <c r="F94" s="668" t="s">
        <v>88</v>
      </c>
      <c r="G94" s="667">
        <v>43030488</v>
      </c>
      <c r="H94" s="667">
        <v>31059504</v>
      </c>
      <c r="I94" s="666">
        <v>31954916</v>
      </c>
    </row>
    <row r="95" spans="1:9">
      <c r="A95" s="210"/>
      <c r="B95" s="210"/>
      <c r="C95" s="210"/>
      <c r="D95" s="210"/>
      <c r="G95" s="657"/>
      <c r="H95" s="657"/>
    </row>
    <row r="96" spans="1:9" ht="15.75" thickBot="1">
      <c r="A96" s="387"/>
      <c r="B96" s="210"/>
      <c r="C96" s="210"/>
      <c r="D96" s="210"/>
      <c r="E96" s="210"/>
      <c r="F96" s="656"/>
      <c r="G96" s="210"/>
      <c r="H96" s="210"/>
      <c r="I96" s="656"/>
    </row>
    <row r="97" spans="1:9">
      <c r="A97" s="655" t="s">
        <v>33</v>
      </c>
      <c r="B97" s="654">
        <v>2021</v>
      </c>
      <c r="C97" s="654">
        <v>2020</v>
      </c>
      <c r="D97" s="653">
        <v>2019</v>
      </c>
      <c r="F97" s="665" t="s">
        <v>31</v>
      </c>
      <c r="G97" s="664">
        <v>1281154</v>
      </c>
      <c r="H97" s="664">
        <v>1155942</v>
      </c>
      <c r="I97" s="663">
        <v>996433</v>
      </c>
    </row>
    <row r="98" spans="1:9">
      <c r="A98" s="647" t="s">
        <v>32</v>
      </c>
      <c r="B98" s="646">
        <f>G97/G98</f>
        <v>6.4341830305537737E-2</v>
      </c>
      <c r="C98" s="646">
        <f>H97/H98</f>
        <v>6.5173612383607679E-2</v>
      </c>
      <c r="D98" s="645">
        <f>I97/I98</f>
        <v>6.0898484476137278E-2</v>
      </c>
      <c r="F98" s="644" t="s">
        <v>30</v>
      </c>
      <c r="G98" s="662">
        <f>G97+B28</f>
        <v>19911681</v>
      </c>
      <c r="H98" s="662">
        <f>H97+C28</f>
        <v>17736350</v>
      </c>
      <c r="I98" s="661">
        <f>I97+D28</f>
        <v>16362197</v>
      </c>
    </row>
    <row r="99" spans="1:9">
      <c r="A99" s="647"/>
      <c r="B99" s="646"/>
      <c r="C99" s="646"/>
      <c r="D99" s="645"/>
      <c r="F99" s="648"/>
      <c r="G99" s="646"/>
      <c r="H99" s="646"/>
      <c r="I99" s="645"/>
    </row>
    <row r="100" spans="1:9">
      <c r="A100" s="647"/>
      <c r="B100" s="646"/>
      <c r="C100" s="646"/>
      <c r="D100" s="645"/>
      <c r="F100" s="648" t="s">
        <v>17</v>
      </c>
      <c r="G100" s="659">
        <v>5125312</v>
      </c>
      <c r="H100" s="659">
        <v>4468511</v>
      </c>
      <c r="I100" s="658">
        <v>4641141</v>
      </c>
    </row>
    <row r="101" spans="1:9">
      <c r="A101" s="647" t="s">
        <v>29</v>
      </c>
      <c r="B101" s="646">
        <f>G100/G101</f>
        <v>-81.466660308680247</v>
      </c>
      <c r="C101" s="646">
        <f>H100/H101</f>
        <v>-78.784706795020981</v>
      </c>
      <c r="D101" s="645">
        <f>I100/I101</f>
        <v>-179.76376946316523</v>
      </c>
      <c r="F101" s="644" t="s">
        <v>28</v>
      </c>
      <c r="G101" s="662">
        <v>-62913</v>
      </c>
      <c r="H101" s="662">
        <v>-56718</v>
      </c>
      <c r="I101" s="661">
        <v>-25818</v>
      </c>
    </row>
    <row r="102" spans="1:9" ht="15.75" thickBot="1">
      <c r="A102" s="641"/>
      <c r="B102" s="238"/>
      <c r="C102" s="238"/>
      <c r="D102" s="639"/>
      <c r="F102" s="641"/>
      <c r="G102" s="238"/>
      <c r="H102" s="238"/>
      <c r="I102" s="639"/>
    </row>
    <row r="103" spans="1:9" ht="15.75" thickBot="1">
      <c r="A103" s="210"/>
      <c r="B103" s="210"/>
      <c r="C103" s="210"/>
      <c r="D103" s="210"/>
      <c r="F103" s="657"/>
      <c r="G103" s="657"/>
      <c r="H103" s="657"/>
      <c r="I103" s="657"/>
    </row>
    <row r="104" spans="1:9">
      <c r="A104" s="655" t="s">
        <v>27</v>
      </c>
      <c r="B104" s="654">
        <v>2021</v>
      </c>
      <c r="C104" s="654">
        <v>2020</v>
      </c>
      <c r="D104" s="653">
        <v>2019</v>
      </c>
      <c r="F104" s="665" t="s">
        <v>17</v>
      </c>
      <c r="G104" s="664">
        <v>5125312</v>
      </c>
      <c r="H104" s="664">
        <v>4468511</v>
      </c>
      <c r="I104" s="663">
        <v>4641141</v>
      </c>
    </row>
    <row r="105" spans="1:9">
      <c r="A105" s="647" t="s">
        <v>26</v>
      </c>
      <c r="B105" s="646">
        <f>G104/G105</f>
        <v>5.5018026672790238E-2</v>
      </c>
      <c r="C105" s="646">
        <f>H104/H105</f>
        <v>5.2709640415564918E-2</v>
      </c>
      <c r="D105" s="645">
        <f>I104/I105</f>
        <v>5.6315950818557385E-2</v>
      </c>
      <c r="F105" s="644" t="s">
        <v>24</v>
      </c>
      <c r="G105" s="662">
        <v>93156958</v>
      </c>
      <c r="H105" s="662">
        <v>84775972</v>
      </c>
      <c r="I105" s="661">
        <v>82412548</v>
      </c>
    </row>
    <row r="106" spans="1:9">
      <c r="A106" s="647"/>
      <c r="B106" s="646"/>
      <c r="C106" s="646"/>
      <c r="D106" s="645"/>
      <c r="F106" s="647"/>
      <c r="G106" s="646"/>
      <c r="H106" s="646"/>
      <c r="I106" s="645"/>
    </row>
    <row r="107" spans="1:9">
      <c r="A107" s="647"/>
      <c r="B107" s="646"/>
      <c r="C107" s="646"/>
      <c r="D107" s="645"/>
      <c r="F107" s="648" t="s">
        <v>14</v>
      </c>
      <c r="G107" s="659">
        <v>3601218</v>
      </c>
      <c r="H107" s="659">
        <v>3055282</v>
      </c>
      <c r="I107" s="658">
        <v>3191088</v>
      </c>
    </row>
    <row r="108" spans="1:9">
      <c r="A108" s="647" t="s">
        <v>25</v>
      </c>
      <c r="B108" s="646">
        <f>G107/G108</f>
        <v>3.8657531088552723E-2</v>
      </c>
      <c r="C108" s="646">
        <f>H107/H108</f>
        <v>3.6039480620758908E-2</v>
      </c>
      <c r="D108" s="645">
        <f>I107/I108</f>
        <v>3.8720899637759043E-2</v>
      </c>
      <c r="F108" s="644" t="s">
        <v>24</v>
      </c>
      <c r="G108" s="662">
        <v>93156958</v>
      </c>
      <c r="H108" s="662">
        <v>84775972</v>
      </c>
      <c r="I108" s="661">
        <v>82412548</v>
      </c>
    </row>
    <row r="109" spans="1:9">
      <c r="A109" s="647"/>
      <c r="B109" s="646"/>
      <c r="C109" s="646"/>
      <c r="D109" s="645"/>
      <c r="F109" s="647"/>
      <c r="G109" s="646"/>
      <c r="H109" s="646"/>
      <c r="I109" s="645"/>
    </row>
    <row r="110" spans="1:9">
      <c r="A110" s="647"/>
      <c r="B110" s="646"/>
      <c r="C110" s="646"/>
      <c r="D110" s="645"/>
      <c r="F110" s="660" t="s">
        <v>14</v>
      </c>
      <c r="G110" s="659">
        <v>3601218</v>
      </c>
      <c r="H110" s="659">
        <v>3055282</v>
      </c>
      <c r="I110" s="658">
        <v>3191088</v>
      </c>
    </row>
    <row r="111" spans="1:9">
      <c r="A111" s="647" t="s">
        <v>23</v>
      </c>
      <c r="B111" s="646">
        <f>G110/G111</f>
        <v>0.3503141254914412</v>
      </c>
      <c r="C111" s="646">
        <f>H110/H111</f>
        <v>0.28963994299881157</v>
      </c>
      <c r="D111" s="645">
        <f>I110/I111</f>
        <v>0.33624367690181334</v>
      </c>
      <c r="F111" s="649" t="s">
        <v>16</v>
      </c>
      <c r="G111" s="662">
        <v>10279968</v>
      </c>
      <c r="H111" s="662">
        <v>10548552</v>
      </c>
      <c r="I111" s="661">
        <v>9490403</v>
      </c>
    </row>
    <row r="112" spans="1:9">
      <c r="A112" s="647"/>
      <c r="B112" s="646"/>
      <c r="C112" s="646"/>
      <c r="D112" s="645"/>
      <c r="F112" s="647"/>
      <c r="G112" s="646"/>
      <c r="H112" s="646"/>
      <c r="I112" s="645"/>
    </row>
    <row r="113" spans="1:9">
      <c r="A113" s="647"/>
      <c r="B113" s="646"/>
      <c r="C113" s="646"/>
      <c r="D113" s="645"/>
      <c r="F113" s="660" t="s">
        <v>14</v>
      </c>
      <c r="G113" s="659">
        <v>3601218</v>
      </c>
      <c r="H113" s="659">
        <v>3055282</v>
      </c>
      <c r="I113" s="658">
        <v>3191088</v>
      </c>
    </row>
    <row r="114" spans="1:9">
      <c r="A114" s="647" t="s">
        <v>22</v>
      </c>
      <c r="B114" s="646">
        <f>G113/G114</f>
        <v>2.9021508140600334</v>
      </c>
      <c r="C114" s="646">
        <f>H113/H114</f>
        <v>2.4621917205464836</v>
      </c>
      <c r="D114" s="645">
        <f>I113/I114</f>
        <v>3.0859616310757727</v>
      </c>
      <c r="F114" s="644" t="s">
        <v>15</v>
      </c>
      <c r="G114" s="662">
        <v>1240879</v>
      </c>
      <c r="H114" s="662">
        <v>1240879</v>
      </c>
      <c r="I114" s="661">
        <v>1034066</v>
      </c>
    </row>
    <row r="115" spans="1:9">
      <c r="A115" s="647"/>
      <c r="B115" s="646"/>
      <c r="C115" s="646"/>
      <c r="D115" s="645"/>
      <c r="F115" s="647"/>
      <c r="G115" s="646"/>
      <c r="H115" s="646"/>
      <c r="I115" s="645"/>
    </row>
    <row r="116" spans="1:9">
      <c r="A116" s="647"/>
      <c r="B116" s="646"/>
      <c r="C116" s="646"/>
      <c r="D116" s="645"/>
      <c r="F116" s="648" t="s">
        <v>20</v>
      </c>
      <c r="G116" s="659">
        <v>5152399</v>
      </c>
      <c r="H116" s="659">
        <v>4411793</v>
      </c>
      <c r="I116" s="658">
        <v>4615323</v>
      </c>
    </row>
    <row r="117" spans="1:9">
      <c r="A117" s="647" t="s">
        <v>21</v>
      </c>
      <c r="B117" s="646">
        <f>G116/G117</f>
        <v>0.25876263284852746</v>
      </c>
      <c r="C117" s="646">
        <f>H116/H117</f>
        <v>0.24874300518426848</v>
      </c>
      <c r="D117" s="645">
        <f>I116/I117</f>
        <v>0.28207232806205668</v>
      </c>
      <c r="F117" s="644" t="s">
        <v>19</v>
      </c>
      <c r="G117" s="662">
        <v>19911681</v>
      </c>
      <c r="H117" s="662">
        <v>17736350</v>
      </c>
      <c r="I117" s="661">
        <v>16362197</v>
      </c>
    </row>
    <row r="118" spans="1:9">
      <c r="A118" s="647"/>
      <c r="B118" s="646"/>
      <c r="C118" s="646"/>
      <c r="D118" s="645"/>
      <c r="F118" s="647"/>
      <c r="G118" s="646"/>
      <c r="H118" s="646"/>
      <c r="I118" s="645"/>
    </row>
    <row r="119" spans="1:9">
      <c r="A119" s="647"/>
      <c r="B119" s="646"/>
      <c r="C119" s="646"/>
      <c r="D119" s="645"/>
      <c r="F119" s="648" t="s">
        <v>17</v>
      </c>
      <c r="G119" s="659">
        <v>5125312</v>
      </c>
      <c r="H119" s="659">
        <v>4468511</v>
      </c>
      <c r="I119" s="658">
        <v>4641141</v>
      </c>
    </row>
    <row r="120" spans="1:9">
      <c r="A120" s="647" t="s">
        <v>18</v>
      </c>
      <c r="B120" s="646">
        <f>G119/G120</f>
        <v>0.4985727582031384</v>
      </c>
      <c r="C120" s="646">
        <f>H119/H120</f>
        <v>0.42361368650408132</v>
      </c>
      <c r="D120" s="645">
        <f>I119/I120</f>
        <v>0.48903518638776455</v>
      </c>
      <c r="F120" s="644" t="s">
        <v>16</v>
      </c>
      <c r="G120" s="662">
        <v>10279968</v>
      </c>
      <c r="H120" s="662">
        <v>10548552</v>
      </c>
      <c r="I120" s="661">
        <v>9490403</v>
      </c>
    </row>
    <row r="121" spans="1:9">
      <c r="A121" s="647"/>
      <c r="B121" s="646"/>
      <c r="C121" s="646"/>
      <c r="D121" s="645"/>
      <c r="F121" s="648"/>
      <c r="G121" s="646"/>
      <c r="H121" s="646"/>
      <c r="I121" s="645"/>
    </row>
    <row r="122" spans="1:9">
      <c r="A122" s="647"/>
      <c r="B122" s="646"/>
      <c r="C122" s="646"/>
      <c r="D122" s="645"/>
      <c r="F122" s="660" t="s">
        <v>15</v>
      </c>
      <c r="G122" s="659">
        <v>1240879</v>
      </c>
      <c r="H122" s="659">
        <v>1240879</v>
      </c>
      <c r="I122" s="658">
        <v>1034066</v>
      </c>
    </row>
    <row r="123" spans="1:9">
      <c r="A123" s="647" t="s">
        <v>6</v>
      </c>
      <c r="B123" s="646">
        <f>G122/G123</f>
        <v>9.992588896312304</v>
      </c>
      <c r="C123" s="646">
        <f>H122/H123</f>
        <v>10.153555383758357</v>
      </c>
      <c r="D123" s="645">
        <f>I122/I123</f>
        <v>8.4252505728453748</v>
      </c>
      <c r="F123" s="644" t="s">
        <v>13</v>
      </c>
      <c r="G123" s="643">
        <f>G125/G131</f>
        <v>124179.93103448275</v>
      </c>
      <c r="H123" s="643">
        <f>H125/H131</f>
        <v>122211.28</v>
      </c>
      <c r="I123" s="642">
        <f>I125/I131</f>
        <v>122734.15384615384</v>
      </c>
    </row>
    <row r="124" spans="1:9">
      <c r="A124" s="647"/>
      <c r="B124" s="646"/>
      <c r="C124" s="646"/>
      <c r="D124" s="645"/>
      <c r="F124" s="648"/>
      <c r="G124" s="646"/>
      <c r="H124" s="646"/>
      <c r="I124" s="645"/>
    </row>
    <row r="125" spans="1:9">
      <c r="A125" s="647"/>
      <c r="B125" s="646"/>
      <c r="C125" s="646"/>
      <c r="D125" s="645"/>
      <c r="F125" s="660" t="s">
        <v>14</v>
      </c>
      <c r="G125" s="659">
        <v>3601218</v>
      </c>
      <c r="H125" s="659">
        <v>3055282</v>
      </c>
      <c r="I125" s="658">
        <v>3191088</v>
      </c>
    </row>
    <row r="126" spans="1:9">
      <c r="A126" s="647" t="s">
        <v>9</v>
      </c>
      <c r="B126" s="646">
        <f>G125/G126</f>
        <v>29</v>
      </c>
      <c r="C126" s="646">
        <f>H125/H126</f>
        <v>25</v>
      </c>
      <c r="D126" s="645">
        <f>I125/I126</f>
        <v>26</v>
      </c>
      <c r="F126" s="644" t="s">
        <v>13</v>
      </c>
      <c r="G126" s="643">
        <f>G125/G131</f>
        <v>124179.93103448275</v>
      </c>
      <c r="H126" s="643">
        <f>H125/H131</f>
        <v>122211.28</v>
      </c>
      <c r="I126" s="642">
        <f>I125/I131</f>
        <v>122734.15384615384</v>
      </c>
    </row>
    <row r="127" spans="1:9" ht="15.75" thickBot="1">
      <c r="A127" s="641"/>
      <c r="B127" s="238"/>
      <c r="C127" s="238"/>
      <c r="D127" s="639"/>
      <c r="F127" s="640"/>
      <c r="G127" s="238"/>
      <c r="H127" s="238"/>
      <c r="I127" s="639"/>
    </row>
    <row r="128" spans="1:9">
      <c r="A128" s="210"/>
      <c r="B128" s="210"/>
      <c r="C128" s="210"/>
      <c r="D128" s="210"/>
      <c r="G128" s="657"/>
      <c r="H128" s="657"/>
      <c r="I128" s="657"/>
    </row>
    <row r="129" spans="1:10" ht="15.75" thickBot="1">
      <c r="A129" s="210"/>
      <c r="B129" s="210"/>
      <c r="C129" s="210"/>
      <c r="D129" s="210"/>
      <c r="F129" s="656"/>
      <c r="G129" s="210"/>
      <c r="H129" s="210"/>
      <c r="I129" s="210"/>
      <c r="J129" s="210"/>
    </row>
    <row r="130" spans="1:10">
      <c r="A130" s="655" t="s">
        <v>12</v>
      </c>
      <c r="B130" s="654">
        <v>2021</v>
      </c>
      <c r="C130" s="654">
        <v>2020</v>
      </c>
      <c r="D130" s="653">
        <v>2019</v>
      </c>
      <c r="F130" s="652" t="s">
        <v>10</v>
      </c>
      <c r="G130" s="651">
        <v>406.02</v>
      </c>
      <c r="H130" s="651">
        <v>500</v>
      </c>
      <c r="I130" s="650">
        <v>383.33</v>
      </c>
    </row>
    <row r="131" spans="1:10">
      <c r="A131" s="647" t="s">
        <v>11</v>
      </c>
      <c r="B131" s="646">
        <f>G130/G131</f>
        <v>14.000689655172414</v>
      </c>
      <c r="C131" s="646">
        <f>H130/H131</f>
        <v>20</v>
      </c>
      <c r="D131" s="645">
        <f>I130/I131</f>
        <v>14.743461538461538</v>
      </c>
      <c r="F131" s="649" t="s">
        <v>9</v>
      </c>
      <c r="G131" s="643">
        <v>29</v>
      </c>
      <c r="H131" s="643">
        <v>25</v>
      </c>
      <c r="I131" s="642">
        <v>26</v>
      </c>
    </row>
    <row r="132" spans="1:10">
      <c r="A132" s="647"/>
      <c r="B132" s="646"/>
      <c r="C132" s="646"/>
      <c r="D132" s="645"/>
      <c r="F132" s="648"/>
      <c r="G132" s="646"/>
      <c r="H132" s="646"/>
      <c r="I132" s="645"/>
    </row>
    <row r="133" spans="1:10">
      <c r="A133" s="647"/>
      <c r="B133" s="646"/>
      <c r="C133" s="646"/>
      <c r="D133" s="645"/>
      <c r="F133" s="648" t="s">
        <v>7</v>
      </c>
      <c r="G133" s="646">
        <v>406.02</v>
      </c>
      <c r="H133" s="646">
        <v>500</v>
      </c>
      <c r="I133" s="645">
        <v>383.33</v>
      </c>
    </row>
    <row r="134" spans="1:10">
      <c r="A134" s="647" t="s">
        <v>8</v>
      </c>
      <c r="B134" s="646">
        <f>G133/G134</f>
        <v>40.632112880160506</v>
      </c>
      <c r="C134" s="646">
        <f>H133/H134</f>
        <v>49.243834410929672</v>
      </c>
      <c r="D134" s="645">
        <f>I133/I134</f>
        <v>45.497756616933685</v>
      </c>
      <c r="F134" s="644" t="s">
        <v>6</v>
      </c>
      <c r="G134" s="643">
        <f>G122/G123</f>
        <v>9.992588896312304</v>
      </c>
      <c r="H134" s="643">
        <f>H122/H123</f>
        <v>10.153555383758357</v>
      </c>
      <c r="I134" s="642">
        <f>I122/I123</f>
        <v>8.4252505728453748</v>
      </c>
    </row>
    <row r="135" spans="1:10" ht="15.75" thickBot="1">
      <c r="A135" s="641"/>
      <c r="B135" s="238"/>
      <c r="C135" s="238"/>
      <c r="D135" s="639"/>
      <c r="F135" s="640"/>
      <c r="G135" s="238"/>
      <c r="H135" s="238"/>
      <c r="I135" s="639"/>
    </row>
    <row r="136" spans="1:10">
      <c r="A136" s="210"/>
      <c r="B136" s="210"/>
      <c r="C136" s="210"/>
      <c r="D136" s="210"/>
    </row>
    <row r="137" spans="1:10">
      <c r="A137" s="210"/>
      <c r="B137" s="210"/>
      <c r="C137" s="210"/>
      <c r="D137" s="210"/>
    </row>
    <row r="138" spans="1:10" ht="21">
      <c r="A138" s="984" t="s">
        <v>491</v>
      </c>
      <c r="B138" s="985"/>
      <c r="C138" s="985"/>
      <c r="D138" s="985"/>
      <c r="E138" s="985"/>
      <c r="F138" s="985"/>
      <c r="G138" s="985"/>
      <c r="H138" s="985"/>
      <c r="I138" s="985"/>
    </row>
    <row r="146" spans="1:1">
      <c r="A146" s="210"/>
    </row>
  </sheetData>
  <mergeCells count="5">
    <mergeCell ref="A138:I138"/>
    <mergeCell ref="G3:I3"/>
    <mergeCell ref="K3:L3"/>
    <mergeCell ref="A74:I74"/>
    <mergeCell ref="A1:L2"/>
  </mergeCell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39"/>
  <sheetViews>
    <sheetView zoomScaleNormal="100" workbookViewId="0">
      <selection sqref="A1:M2"/>
    </sheetView>
  </sheetViews>
  <sheetFormatPr defaultRowHeight="15"/>
  <cols>
    <col min="1" max="1" width="36.140625" customWidth="1"/>
    <col min="3" max="3" width="13.5703125" customWidth="1"/>
    <col min="4" max="4" width="11.5703125" customWidth="1"/>
    <col min="5" max="5" width="9.140625" customWidth="1"/>
    <col min="6" max="6" width="13.85546875" customWidth="1"/>
    <col min="7" max="9" width="11.140625" bestFit="1" customWidth="1"/>
    <col min="12" max="12" width="10" bestFit="1" customWidth="1"/>
    <col min="13" max="13" width="10.140625" customWidth="1"/>
    <col min="17" max="17" width="11" customWidth="1"/>
    <col min="18" max="18" width="12.140625" customWidth="1"/>
  </cols>
  <sheetData>
    <row r="1" spans="1:13" ht="15" customHeight="1">
      <c r="A1" s="966" t="s">
        <v>596</v>
      </c>
      <c r="B1" s="966"/>
      <c r="C1" s="966"/>
      <c r="D1" s="966"/>
      <c r="E1" s="966"/>
      <c r="F1" s="966"/>
      <c r="G1" s="966"/>
      <c r="H1" s="966"/>
      <c r="I1" s="966"/>
      <c r="J1" s="966"/>
      <c r="K1" s="966"/>
      <c r="L1" s="966"/>
      <c r="M1" s="991"/>
    </row>
    <row r="2" spans="1:13" ht="15" customHeight="1">
      <c r="A2" s="966"/>
      <c r="B2" s="966"/>
      <c r="C2" s="966"/>
      <c r="D2" s="966"/>
      <c r="E2" s="966"/>
      <c r="F2" s="966"/>
      <c r="G2" s="966"/>
      <c r="H2" s="966"/>
      <c r="I2" s="966"/>
      <c r="J2" s="966"/>
      <c r="K2" s="966"/>
      <c r="L2" s="966"/>
      <c r="M2" s="991"/>
    </row>
    <row r="3" spans="1:13">
      <c r="A3" s="680" t="s">
        <v>551</v>
      </c>
      <c r="B3" s="682">
        <v>2021</v>
      </c>
      <c r="C3" s="682">
        <v>2020</v>
      </c>
      <c r="D3" s="682">
        <v>2019</v>
      </c>
      <c r="G3" s="986" t="s">
        <v>106</v>
      </c>
      <c r="H3" s="987"/>
      <c r="I3" s="988"/>
      <c r="L3" s="989" t="s">
        <v>107</v>
      </c>
      <c r="M3" s="990"/>
    </row>
    <row r="4" spans="1:13">
      <c r="A4" s="680" t="s">
        <v>550</v>
      </c>
      <c r="B4" s="216"/>
      <c r="C4" s="216"/>
      <c r="D4" s="216"/>
      <c r="G4" s="682">
        <v>2021</v>
      </c>
      <c r="H4" s="682">
        <v>2020</v>
      </c>
      <c r="I4" s="682">
        <v>2019</v>
      </c>
      <c r="L4" s="682">
        <v>2021</v>
      </c>
      <c r="M4" s="682">
        <v>2020</v>
      </c>
    </row>
    <row r="5" spans="1:13">
      <c r="A5" s="677" t="s">
        <v>595</v>
      </c>
      <c r="B5" s="676">
        <v>950050</v>
      </c>
      <c r="C5" s="676">
        <v>414291</v>
      </c>
      <c r="D5" s="676">
        <v>449581</v>
      </c>
      <c r="G5" s="280">
        <f>B5/B21</f>
        <v>0.41746511823088472</v>
      </c>
      <c r="H5" s="280">
        <f>C5/C21</f>
        <v>0.27460877507773462</v>
      </c>
      <c r="I5" s="280">
        <f>D5/D21</f>
        <v>0.30510060737674322</v>
      </c>
      <c r="L5" s="280">
        <f t="shared" ref="L5:M8" si="0">G5-H5</f>
        <v>0.1428563431531501</v>
      </c>
      <c r="M5" s="280">
        <f t="shared" si="0"/>
        <v>-3.0491832299008592E-2</v>
      </c>
    </row>
    <row r="6" spans="1:13">
      <c r="A6" s="677" t="s">
        <v>546</v>
      </c>
      <c r="B6" s="676">
        <v>6176</v>
      </c>
      <c r="C6" s="676">
        <v>3826</v>
      </c>
      <c r="D6" s="676">
        <v>3415</v>
      </c>
      <c r="G6" s="280">
        <f>B6/B21</f>
        <v>2.713819872842423E-3</v>
      </c>
      <c r="H6" s="280">
        <f>C6/C21</f>
        <v>2.536027027976501E-3</v>
      </c>
      <c r="I6" s="280">
        <f>D6/D21</f>
        <v>2.3175324895660142E-3</v>
      </c>
      <c r="L6" s="280">
        <f t="shared" si="0"/>
        <v>1.7779284486592198E-4</v>
      </c>
      <c r="M6" s="280">
        <f t="shared" si="0"/>
        <v>2.1849453841048683E-4</v>
      </c>
    </row>
    <row r="7" spans="1:13">
      <c r="A7" s="677" t="s">
        <v>545</v>
      </c>
      <c r="B7" s="676">
        <v>7709</v>
      </c>
      <c r="C7" s="676">
        <v>4418</v>
      </c>
      <c r="D7" s="676">
        <v>4607</v>
      </c>
      <c r="G7" s="280">
        <f>B7/B21</f>
        <v>3.3874412888183678E-3</v>
      </c>
      <c r="H7" s="280">
        <f>C7/C21</f>
        <v>2.9284284917930428E-3</v>
      </c>
      <c r="I7" s="280">
        <f>D7/D21</f>
        <v>3.1264633029079434E-3</v>
      </c>
      <c r="L7" s="280">
        <f t="shared" si="0"/>
        <v>4.5901279702532504E-4</v>
      </c>
      <c r="M7" s="280">
        <f t="shared" si="0"/>
        <v>-1.9803481111490065E-4</v>
      </c>
    </row>
    <row r="8" spans="1:13">
      <c r="A8" s="677"/>
      <c r="B8" s="676">
        <v>963935</v>
      </c>
      <c r="C8" s="676">
        <v>422535</v>
      </c>
      <c r="D8" s="676">
        <v>457603</v>
      </c>
      <c r="G8" s="280">
        <f>B8/B21</f>
        <v>0.42356637939254554</v>
      </c>
      <c r="H8" s="280">
        <f>C8/C21</f>
        <v>0.28007323059750416</v>
      </c>
      <c r="I8" s="280">
        <f>D8/D21</f>
        <v>0.31054460316921717</v>
      </c>
      <c r="L8" s="280">
        <f t="shared" si="0"/>
        <v>0.14349314879504138</v>
      </c>
      <c r="M8" s="280">
        <f t="shared" si="0"/>
        <v>-3.0471372571713007E-2</v>
      </c>
    </row>
    <row r="9" spans="1:13">
      <c r="A9" s="680" t="s">
        <v>594</v>
      </c>
      <c r="B9" s="216"/>
      <c r="C9" s="216"/>
      <c r="D9" s="216"/>
      <c r="G9" s="280"/>
      <c r="H9" s="280"/>
      <c r="I9" s="280"/>
      <c r="L9" s="280"/>
      <c r="M9" s="280"/>
    </row>
    <row r="10" spans="1:13">
      <c r="A10" s="677" t="s">
        <v>593</v>
      </c>
      <c r="B10" s="676">
        <v>37804</v>
      </c>
      <c r="C10" s="676">
        <v>39345</v>
      </c>
      <c r="D10" s="676">
        <v>50840</v>
      </c>
      <c r="G10" s="280">
        <f>B10/B21</f>
        <v>1.6611600789011489E-2</v>
      </c>
      <c r="H10" s="280">
        <f>C10/C21</f>
        <v>2.6079452016658504E-2</v>
      </c>
      <c r="I10" s="280">
        <f>D10/D21</f>
        <v>3.4501713548912488E-2</v>
      </c>
      <c r="L10" s="280">
        <f t="shared" ref="L10:L21" si="1">G10-H10</f>
        <v>-9.4678512276470152E-3</v>
      </c>
      <c r="M10" s="280">
        <f t="shared" ref="M10:M21" si="2">H10-I10</f>
        <v>-8.4222615322539843E-3</v>
      </c>
    </row>
    <row r="11" spans="1:13">
      <c r="A11" s="677" t="s">
        <v>542</v>
      </c>
      <c r="B11" s="676">
        <v>343671</v>
      </c>
      <c r="C11" s="676">
        <v>413575</v>
      </c>
      <c r="D11" s="676">
        <v>525105</v>
      </c>
      <c r="G11" s="280">
        <f>B11/B21</f>
        <v>0.15101379363983619</v>
      </c>
      <c r="H11" s="280">
        <f>C11/C21</f>
        <v>0.27413418141541596</v>
      </c>
      <c r="I11" s="280">
        <f>D11/D21</f>
        <v>0.35635370364086727</v>
      </c>
      <c r="L11" s="280">
        <f t="shared" si="1"/>
        <v>-0.12312038777557976</v>
      </c>
      <c r="M11" s="280">
        <f t="shared" si="2"/>
        <v>-8.2219522225451314E-2</v>
      </c>
    </row>
    <row r="12" spans="1:13">
      <c r="A12" s="677" t="s">
        <v>592</v>
      </c>
      <c r="B12" s="676">
        <v>264625</v>
      </c>
      <c r="C12" s="676">
        <v>108542</v>
      </c>
      <c r="D12" s="676">
        <v>144187</v>
      </c>
      <c r="G12" s="280">
        <f>B12/B21</f>
        <v>0.11627988728156188</v>
      </c>
      <c r="H12" s="280">
        <f>C12/C21</f>
        <v>7.1946012982390325E-2</v>
      </c>
      <c r="I12" s="280">
        <f>D12/D21</f>
        <v>9.785008991890333E-2</v>
      </c>
      <c r="L12" s="280">
        <f t="shared" si="1"/>
        <v>4.4333874299171558E-2</v>
      </c>
      <c r="M12" s="280">
        <f t="shared" si="2"/>
        <v>-2.5904076936513004E-2</v>
      </c>
    </row>
    <row r="13" spans="1:13">
      <c r="A13" s="677" t="s">
        <v>540</v>
      </c>
      <c r="B13" s="676">
        <v>32004</v>
      </c>
      <c r="C13" s="676">
        <v>16331</v>
      </c>
      <c r="D13" s="676">
        <v>15914</v>
      </c>
      <c r="G13" s="280">
        <f>B13/B21</f>
        <v>1.4063000519826572E-2</v>
      </c>
      <c r="H13" s="280">
        <f>C13/C21</f>
        <v>1.0824845110790444E-2</v>
      </c>
      <c r="I13" s="280">
        <f>D13/D21</f>
        <v>1.0799769264700892E-2</v>
      </c>
      <c r="L13" s="280">
        <f t="shared" si="1"/>
        <v>3.2381554090361274E-3</v>
      </c>
      <c r="M13" s="280">
        <f t="shared" si="2"/>
        <v>2.507584608955199E-5</v>
      </c>
    </row>
    <row r="14" spans="1:13">
      <c r="A14" s="677" t="s">
        <v>591</v>
      </c>
      <c r="B14" s="676">
        <v>556</v>
      </c>
      <c r="C14" s="676">
        <v>1709</v>
      </c>
      <c r="D14" s="676">
        <v>2347</v>
      </c>
      <c r="G14" s="280">
        <f>B14/B21</f>
        <v>2.4431409477014044E-4</v>
      </c>
      <c r="H14" s="280">
        <f>C14/C21</f>
        <v>1.1327940906460639E-3</v>
      </c>
      <c r="I14" s="280">
        <f>D14/D21</f>
        <v>1.5927521970750909E-3</v>
      </c>
      <c r="L14" s="280">
        <f t="shared" si="1"/>
        <v>-8.8847999587592346E-4</v>
      </c>
      <c r="M14" s="280">
        <f t="shared" si="2"/>
        <v>-4.5995810642902694E-4</v>
      </c>
    </row>
    <row r="15" spans="1:13">
      <c r="A15" s="677" t="s">
        <v>590</v>
      </c>
      <c r="B15" s="676">
        <v>29986</v>
      </c>
      <c r="C15" s="676">
        <v>7010</v>
      </c>
      <c r="D15" s="676">
        <v>431</v>
      </c>
      <c r="G15" s="280">
        <f>B15/B21</f>
        <v>1.3176263391686026E-2</v>
      </c>
      <c r="H15" s="280">
        <f>C15/C21</f>
        <v>4.6465105766114144E-3</v>
      </c>
      <c r="I15" s="280">
        <f>D15/D21</f>
        <v>2.9249092328051304E-4</v>
      </c>
      <c r="L15" s="280">
        <f t="shared" si="1"/>
        <v>8.5297528150746118E-3</v>
      </c>
      <c r="M15" s="280">
        <f t="shared" si="2"/>
        <v>4.3540196533309013E-3</v>
      </c>
    </row>
    <row r="16" spans="1:13">
      <c r="A16" s="677" t="s">
        <v>589</v>
      </c>
      <c r="B16" s="676">
        <v>550573</v>
      </c>
      <c r="C16" s="676">
        <v>333906</v>
      </c>
      <c r="D16" s="676">
        <v>102827</v>
      </c>
      <c r="G16" s="280">
        <f>B16/B21</f>
        <v>0.24192939586309448</v>
      </c>
      <c r="H16" s="280">
        <f>C16/C21</f>
        <v>0.22132635671811854</v>
      </c>
      <c r="I16" s="280">
        <f>D16/D21</f>
        <v>6.9781819415696791E-2</v>
      </c>
      <c r="L16" s="280">
        <f t="shared" si="1"/>
        <v>2.0603039144975938E-2</v>
      </c>
      <c r="M16" s="280">
        <f t="shared" si="2"/>
        <v>0.15154453730242173</v>
      </c>
    </row>
    <row r="17" spans="1:13">
      <c r="A17" s="677" t="s">
        <v>588</v>
      </c>
      <c r="B17" s="676">
        <v>595</v>
      </c>
      <c r="C17" s="676">
        <v>1826</v>
      </c>
      <c r="D17" s="216" t="s">
        <v>571</v>
      </c>
      <c r="G17" s="280">
        <f>B17/B21</f>
        <v>2.6145123451121145E-4</v>
      </c>
      <c r="H17" s="280">
        <f>C17/C21</f>
        <v>1.2103464069746709E-3</v>
      </c>
      <c r="I17" s="280">
        <v>0</v>
      </c>
      <c r="L17" s="280">
        <f t="shared" si="1"/>
        <v>-9.4889517246345948E-4</v>
      </c>
      <c r="M17" s="280">
        <f t="shared" si="2"/>
        <v>1.2103464069746709E-3</v>
      </c>
    </row>
    <row r="18" spans="1:13">
      <c r="A18" s="677" t="s">
        <v>536</v>
      </c>
      <c r="B18" s="676">
        <v>32690</v>
      </c>
      <c r="C18" s="676">
        <v>103518</v>
      </c>
      <c r="D18" s="676">
        <v>129302</v>
      </c>
      <c r="G18" s="280">
        <f>B18/B21</f>
        <v>1.4364438413733615E-2</v>
      </c>
      <c r="H18" s="280">
        <f>C18/C21</f>
        <v>6.861590326243372E-2</v>
      </c>
      <c r="I18" s="280">
        <f>D18/D21</f>
        <v>8.7748634250619253E-2</v>
      </c>
      <c r="L18" s="280">
        <f t="shared" si="1"/>
        <v>-5.4251464848700102E-2</v>
      </c>
      <c r="M18" s="280">
        <f t="shared" si="2"/>
        <v>-1.9132730988185534E-2</v>
      </c>
    </row>
    <row r="19" spans="1:13">
      <c r="A19" s="677" t="s">
        <v>587</v>
      </c>
      <c r="B19" s="676">
        <v>19320</v>
      </c>
      <c r="C19" s="676">
        <v>60362</v>
      </c>
      <c r="D19" s="676">
        <v>44994</v>
      </c>
      <c r="G19" s="280">
        <f>B19/B21</f>
        <v>8.4894753794228645E-3</v>
      </c>
      <c r="H19" s="280">
        <f>C19/C21</f>
        <v>4.0010366822456234E-2</v>
      </c>
      <c r="I19" s="280">
        <f>D19/D21</f>
        <v>3.0534423670727156E-2</v>
      </c>
      <c r="L19" s="280">
        <f t="shared" si="1"/>
        <v>-3.1520891443033369E-2</v>
      </c>
      <c r="M19" s="280">
        <f t="shared" si="2"/>
        <v>9.4759431517290778E-3</v>
      </c>
    </row>
    <row r="20" spans="1:13">
      <c r="A20" s="677"/>
      <c r="B20" s="676">
        <v>1311824</v>
      </c>
      <c r="C20" s="676">
        <v>1086124</v>
      </c>
      <c r="D20" s="676">
        <v>1015947</v>
      </c>
      <c r="G20" s="280">
        <f>B20/B21</f>
        <v>0.57643362060745451</v>
      </c>
      <c r="H20" s="280">
        <f>C20/C21</f>
        <v>0.71992676940249589</v>
      </c>
      <c r="I20" s="280">
        <f>D20/D21</f>
        <v>0.68945539683078283</v>
      </c>
      <c r="L20" s="280">
        <f t="shared" si="1"/>
        <v>-0.14349314879504138</v>
      </c>
      <c r="M20" s="280">
        <f t="shared" si="2"/>
        <v>3.0471372571713062E-2</v>
      </c>
    </row>
    <row r="21" spans="1:13" s="145" customFormat="1">
      <c r="A21" s="680" t="s">
        <v>88</v>
      </c>
      <c r="B21" s="679">
        <v>2275759</v>
      </c>
      <c r="C21" s="679">
        <v>1508659</v>
      </c>
      <c r="D21" s="679">
        <v>1473550</v>
      </c>
      <c r="G21" s="697">
        <f>B21/B21</f>
        <v>1</v>
      </c>
      <c r="H21" s="697">
        <f>C21/C21</f>
        <v>1</v>
      </c>
      <c r="I21" s="697">
        <f>D21/D21</f>
        <v>1</v>
      </c>
      <c r="L21" s="697">
        <f t="shared" si="1"/>
        <v>0</v>
      </c>
      <c r="M21" s="697">
        <f t="shared" si="2"/>
        <v>0</v>
      </c>
    </row>
    <row r="22" spans="1:13" s="145" customFormat="1">
      <c r="A22" s="680" t="s">
        <v>533</v>
      </c>
      <c r="B22" s="597"/>
      <c r="C22" s="597"/>
      <c r="D22" s="597"/>
      <c r="G22" s="697"/>
      <c r="H22" s="697"/>
      <c r="I22" s="697"/>
      <c r="L22" s="697"/>
      <c r="M22" s="697"/>
    </row>
    <row r="23" spans="1:13">
      <c r="A23" s="677" t="s">
        <v>586</v>
      </c>
      <c r="B23" s="216"/>
      <c r="C23" s="216"/>
      <c r="D23" s="216"/>
      <c r="G23" s="280"/>
      <c r="H23" s="280"/>
      <c r="I23" s="280"/>
      <c r="L23" s="280">
        <f t="shared" ref="L23:L52" si="3">G23-H23</f>
        <v>0</v>
      </c>
      <c r="M23" s="280">
        <f t="shared" ref="M23:M52" si="4">H23-I23</f>
        <v>0</v>
      </c>
    </row>
    <row r="24" spans="1:13">
      <c r="A24" s="677" t="s">
        <v>585</v>
      </c>
      <c r="B24" s="216"/>
      <c r="C24" s="216"/>
      <c r="D24" s="216"/>
      <c r="G24" s="280"/>
      <c r="H24" s="280"/>
      <c r="I24" s="280"/>
      <c r="L24" s="280">
        <f t="shared" si="3"/>
        <v>0</v>
      </c>
      <c r="M24" s="280">
        <f t="shared" si="4"/>
        <v>0</v>
      </c>
    </row>
    <row r="25" spans="1:13">
      <c r="A25" s="677" t="s">
        <v>584</v>
      </c>
      <c r="B25" s="676">
        <v>250000</v>
      </c>
      <c r="C25" s="676">
        <v>250000</v>
      </c>
      <c r="D25" s="676">
        <v>250000</v>
      </c>
      <c r="G25" s="280">
        <f>B25/B52</f>
        <v>0.10985345987866026</v>
      </c>
      <c r="H25" s="280">
        <f>C25/C52</f>
        <v>0.16571007762522877</v>
      </c>
      <c r="I25" s="280">
        <f>D25/D52</f>
        <v>0.16965830816735095</v>
      </c>
      <c r="L25" s="280">
        <f t="shared" si="3"/>
        <v>-5.5856617746568513E-2</v>
      </c>
      <c r="M25" s="280">
        <f t="shared" si="4"/>
        <v>-3.9482305421221775E-3</v>
      </c>
    </row>
    <row r="26" spans="1:13">
      <c r="A26" s="677"/>
      <c r="B26" s="216"/>
      <c r="C26" s="216"/>
      <c r="D26" s="216"/>
      <c r="G26" s="280">
        <f>B26/B52</f>
        <v>0</v>
      </c>
      <c r="H26" s="280">
        <f>C26/C52</f>
        <v>0</v>
      </c>
      <c r="I26" s="280">
        <f>D26/D52</f>
        <v>0</v>
      </c>
      <c r="L26" s="280">
        <f t="shared" si="3"/>
        <v>0</v>
      </c>
      <c r="M26" s="280">
        <f t="shared" si="4"/>
        <v>0</v>
      </c>
    </row>
    <row r="27" spans="1:13">
      <c r="A27" s="677" t="s">
        <v>583</v>
      </c>
      <c r="B27" s="676">
        <v>133343</v>
      </c>
      <c r="C27" s="676">
        <v>133343</v>
      </c>
      <c r="D27" s="676">
        <v>133343</v>
      </c>
      <c r="G27" s="280">
        <f>B27/53</f>
        <v>2515.9056603773583</v>
      </c>
      <c r="H27" s="280">
        <f>C27/53</f>
        <v>2515.9056603773583</v>
      </c>
      <c r="I27" s="280">
        <f>D27/53</f>
        <v>2515.9056603773583</v>
      </c>
      <c r="L27" s="280">
        <f t="shared" si="3"/>
        <v>0</v>
      </c>
      <c r="M27" s="280">
        <f t="shared" si="4"/>
        <v>0</v>
      </c>
    </row>
    <row r="28" spans="1:13">
      <c r="A28" s="677" t="s">
        <v>582</v>
      </c>
      <c r="B28" s="676">
        <v>538518</v>
      </c>
      <c r="C28" s="216" t="s">
        <v>514</v>
      </c>
      <c r="D28" s="216" t="s">
        <v>515</v>
      </c>
      <c r="G28" s="280">
        <f>B28/B52</f>
        <v>0.23663226202774548</v>
      </c>
      <c r="H28" s="280"/>
      <c r="I28" s="280"/>
      <c r="L28" s="280">
        <f t="shared" si="3"/>
        <v>0.23663226202774548</v>
      </c>
      <c r="M28" s="280">
        <f t="shared" si="4"/>
        <v>0</v>
      </c>
    </row>
    <row r="29" spans="1:13">
      <c r="A29" s="677" t="s">
        <v>530</v>
      </c>
      <c r="B29" s="676">
        <v>1249035</v>
      </c>
      <c r="C29" s="676">
        <v>1161311</v>
      </c>
      <c r="D29" s="676">
        <v>1154676</v>
      </c>
      <c r="G29" s="280">
        <f>B29/B52</f>
        <v>0.54884326503816971</v>
      </c>
      <c r="H29" s="280">
        <f>C29/C52</f>
        <v>0.76976374382812818</v>
      </c>
      <c r="I29" s="280">
        <f>D29/D52</f>
        <v>0.78360150656577654</v>
      </c>
      <c r="L29" s="280">
        <f t="shared" si="3"/>
        <v>-0.22092047878995846</v>
      </c>
      <c r="M29" s="280">
        <f t="shared" si="4"/>
        <v>-1.3837762737648363E-2</v>
      </c>
    </row>
    <row r="30" spans="1:13">
      <c r="A30" s="677"/>
      <c r="B30" s="676">
        <v>1920896</v>
      </c>
      <c r="C30" s="676">
        <v>1294654</v>
      </c>
      <c r="D30" s="676">
        <v>1288019</v>
      </c>
      <c r="G30" s="280">
        <f>B30/B52</f>
        <v>0.8440682866683159</v>
      </c>
      <c r="H30" s="280">
        <f>C30/C52</f>
        <v>0.85814885935125162</v>
      </c>
      <c r="I30" s="280">
        <f>D30/D52</f>
        <v>0.87409249770961284</v>
      </c>
      <c r="L30" s="280">
        <f t="shared" si="3"/>
        <v>-1.4080572682935721E-2</v>
      </c>
      <c r="M30" s="280">
        <f t="shared" si="4"/>
        <v>-1.5943638358361212E-2</v>
      </c>
    </row>
    <row r="31" spans="1:13">
      <c r="A31" s="680" t="s">
        <v>581</v>
      </c>
      <c r="B31" s="216"/>
      <c r="C31" s="216"/>
      <c r="D31" s="216"/>
      <c r="G31" s="280">
        <f>B31/B52</f>
        <v>0</v>
      </c>
      <c r="H31" s="280">
        <f>C31/C52</f>
        <v>0</v>
      </c>
      <c r="I31" s="280">
        <f>D31/D52</f>
        <v>0</v>
      </c>
      <c r="L31" s="280">
        <f t="shared" si="3"/>
        <v>0</v>
      </c>
      <c r="M31" s="280">
        <f t="shared" si="4"/>
        <v>0</v>
      </c>
    </row>
    <row r="32" spans="1:13">
      <c r="A32" s="677" t="s">
        <v>580</v>
      </c>
      <c r="B32" s="676">
        <v>23477</v>
      </c>
      <c r="C32" s="676">
        <v>6330</v>
      </c>
      <c r="D32" s="676">
        <v>989</v>
      </c>
      <c r="G32" s="280">
        <f>B32/B52</f>
        <v>1.0316118710285227E-2</v>
      </c>
      <c r="H32" s="280">
        <f>C32/C52</f>
        <v>4.1957791654707926E-3</v>
      </c>
      <c r="I32" s="280">
        <f>D32/D52</f>
        <v>6.7116826711004034E-4</v>
      </c>
      <c r="L32" s="280">
        <f t="shared" si="3"/>
        <v>6.1203395448144347E-3</v>
      </c>
      <c r="M32" s="280">
        <f t="shared" si="4"/>
        <v>3.5246108983607522E-3</v>
      </c>
    </row>
    <row r="33" spans="1:13">
      <c r="A33" s="677" t="s">
        <v>579</v>
      </c>
      <c r="B33" s="676">
        <v>10418</v>
      </c>
      <c r="C33" s="676">
        <v>30849</v>
      </c>
      <c r="D33" s="216" t="s">
        <v>514</v>
      </c>
      <c r="G33" s="280">
        <f>B33/B52</f>
        <v>4.5778133800635301E-3</v>
      </c>
      <c r="H33" s="280">
        <f>C33/C52</f>
        <v>2.0447960738642728E-2</v>
      </c>
      <c r="I33" s="280"/>
      <c r="L33" s="280">
        <f t="shared" si="3"/>
        <v>-1.5870147358579199E-2</v>
      </c>
      <c r="M33" s="280">
        <f t="shared" si="4"/>
        <v>2.0447960738642728E-2</v>
      </c>
    </row>
    <row r="34" spans="1:13">
      <c r="A34" s="677" t="s">
        <v>545</v>
      </c>
      <c r="B34" s="676">
        <v>1405</v>
      </c>
      <c r="C34" s="676">
        <v>982</v>
      </c>
      <c r="D34" s="676">
        <v>2010</v>
      </c>
      <c r="G34" s="280">
        <f>B34/B52</f>
        <v>6.1737644451807067E-4</v>
      </c>
      <c r="H34" s="280">
        <f>C34/C52</f>
        <v>6.5090918491189859E-4</v>
      </c>
      <c r="I34" s="280">
        <f>D34/D52</f>
        <v>1.3640527976655017E-3</v>
      </c>
      <c r="L34" s="280">
        <f t="shared" si="3"/>
        <v>-3.3532740393827916E-5</v>
      </c>
      <c r="M34" s="280">
        <f t="shared" si="4"/>
        <v>-7.1314361275360313E-4</v>
      </c>
    </row>
    <row r="35" spans="1:13">
      <c r="A35" s="677" t="s">
        <v>578</v>
      </c>
      <c r="B35" s="676">
        <v>91</v>
      </c>
      <c r="C35" s="676">
        <v>1923</v>
      </c>
      <c r="D35" s="216" t="s">
        <v>514</v>
      </c>
      <c r="G35" s="280">
        <f>B35/B52</f>
        <v>3.9986659395832336E-5</v>
      </c>
      <c r="H35" s="280">
        <f>C35/C52</f>
        <v>1.2746419170932596E-3</v>
      </c>
      <c r="I35" s="280"/>
      <c r="L35" s="280">
        <f t="shared" si="3"/>
        <v>-1.2346552576974273E-3</v>
      </c>
      <c r="M35" s="280">
        <f t="shared" si="4"/>
        <v>1.2746419170932596E-3</v>
      </c>
    </row>
    <row r="36" spans="1:13">
      <c r="A36" s="677" t="s">
        <v>568</v>
      </c>
      <c r="B36" s="676">
        <v>1311</v>
      </c>
      <c r="C36" s="216" t="s">
        <v>514</v>
      </c>
      <c r="D36" s="216" t="s">
        <v>514</v>
      </c>
      <c r="G36" s="280">
        <f>B36/B52</f>
        <v>5.7607154360369444E-4</v>
      </c>
      <c r="H36" s="280"/>
      <c r="I36" s="280"/>
      <c r="L36" s="280">
        <f t="shared" si="3"/>
        <v>5.7607154360369444E-4</v>
      </c>
      <c r="M36" s="280">
        <f t="shared" si="4"/>
        <v>0</v>
      </c>
    </row>
    <row r="37" spans="1:13">
      <c r="A37" s="677" t="s">
        <v>523</v>
      </c>
      <c r="B37" s="676">
        <v>33694</v>
      </c>
      <c r="C37" s="676">
        <v>33292</v>
      </c>
      <c r="D37" s="676">
        <v>38250</v>
      </c>
      <c r="G37" s="280">
        <f>B37/B52</f>
        <v>1.4805609908606316E-2</v>
      </c>
      <c r="H37" s="280">
        <f>C37/C52</f>
        <v>2.2067279617196463E-2</v>
      </c>
      <c r="I37" s="280">
        <f>D37/D52</f>
        <v>2.5957721149604696E-2</v>
      </c>
      <c r="L37" s="280">
        <f t="shared" si="3"/>
        <v>-7.2616697085901467E-3</v>
      </c>
      <c r="M37" s="280">
        <f t="shared" si="4"/>
        <v>-3.8904415324082335E-3</v>
      </c>
    </row>
    <row r="38" spans="1:13">
      <c r="A38" s="677"/>
      <c r="B38" s="676">
        <v>70396</v>
      </c>
      <c r="C38" s="676">
        <v>73376</v>
      </c>
      <c r="D38" s="676">
        <v>41249</v>
      </c>
      <c r="G38" s="280">
        <f>B38/B52</f>
        <v>3.0932976646472671E-2</v>
      </c>
      <c r="H38" s="280">
        <f>C38/C52</f>
        <v>4.863657062331514E-2</v>
      </c>
      <c r="I38" s="280">
        <f>D38/D52</f>
        <v>2.7992942214380239E-2</v>
      </c>
      <c r="L38" s="280">
        <f t="shared" si="3"/>
        <v>-1.7703593976842468E-2</v>
      </c>
      <c r="M38" s="280">
        <f t="shared" si="4"/>
        <v>2.0643628408934901E-2</v>
      </c>
    </row>
    <row r="39" spans="1:13">
      <c r="A39" s="680" t="s">
        <v>522</v>
      </c>
      <c r="B39" s="216"/>
      <c r="C39" s="216"/>
      <c r="D39" s="216"/>
      <c r="G39" s="280">
        <f>B39/B52</f>
        <v>0</v>
      </c>
      <c r="H39" s="280">
        <f>C39/C52</f>
        <v>0</v>
      </c>
      <c r="I39" s="280">
        <f>D39/D52</f>
        <v>0</v>
      </c>
      <c r="L39" s="280">
        <f t="shared" si="3"/>
        <v>0</v>
      </c>
      <c r="M39" s="280">
        <f t="shared" si="4"/>
        <v>0</v>
      </c>
    </row>
    <row r="40" spans="1:13">
      <c r="A40" s="677" t="s">
        <v>577</v>
      </c>
      <c r="B40" s="676">
        <v>240350</v>
      </c>
      <c r="C40" s="676">
        <v>116995</v>
      </c>
      <c r="D40" s="676">
        <v>122709</v>
      </c>
      <c r="G40" s="280">
        <f>B40/B52</f>
        <v>0.10561311632734398</v>
      </c>
      <c r="H40" s="280">
        <f>C40/C52</f>
        <v>7.7549002127054553E-2</v>
      </c>
      <c r="I40" s="280">
        <f>D40/D52</f>
        <v>8.3274405347629879E-2</v>
      </c>
      <c r="L40" s="280">
        <f t="shared" si="3"/>
        <v>2.8064114200289425E-2</v>
      </c>
      <c r="M40" s="280">
        <f t="shared" si="4"/>
        <v>-5.7254032205753258E-3</v>
      </c>
    </row>
    <row r="41" spans="1:13">
      <c r="A41" s="677" t="s">
        <v>576</v>
      </c>
      <c r="B41" s="676">
        <v>6065</v>
      </c>
      <c r="C41" s="676">
        <v>5913</v>
      </c>
      <c r="D41" s="676">
        <v>6846</v>
      </c>
      <c r="G41" s="280">
        <f>B41/B52</f>
        <v>2.6650449366562978E-3</v>
      </c>
      <c r="H41" s="280">
        <f>C41/C52</f>
        <v>3.9193747559919103E-3</v>
      </c>
      <c r="I41" s="280">
        <f>D41/D52</f>
        <v>4.6459231108547383E-3</v>
      </c>
      <c r="L41" s="280">
        <f t="shared" si="3"/>
        <v>-1.2543298193356126E-3</v>
      </c>
      <c r="M41" s="280">
        <f t="shared" si="4"/>
        <v>-7.2654835486282796E-4</v>
      </c>
    </row>
    <row r="42" spans="1:13">
      <c r="A42" s="677" t="s">
        <v>575</v>
      </c>
      <c r="B42" s="216"/>
      <c r="C42" s="216"/>
      <c r="D42" s="676"/>
      <c r="G42" s="280">
        <f>B42/B52</f>
        <v>0</v>
      </c>
      <c r="H42" s="280">
        <f>C42/C52</f>
        <v>0</v>
      </c>
      <c r="I42" s="280">
        <f>D42/D52</f>
        <v>0</v>
      </c>
      <c r="L42" s="280">
        <f t="shared" si="3"/>
        <v>0</v>
      </c>
      <c r="M42" s="280">
        <f t="shared" si="4"/>
        <v>0</v>
      </c>
    </row>
    <row r="43" spans="1:13">
      <c r="A43" s="677" t="s">
        <v>574</v>
      </c>
      <c r="B43" s="676">
        <v>13973</v>
      </c>
      <c r="C43" s="676">
        <v>5302</v>
      </c>
      <c r="D43" s="676">
        <v>3747</v>
      </c>
      <c r="G43" s="280">
        <f>B43/B52</f>
        <v>6.1399295795380796E-3</v>
      </c>
      <c r="H43" s="280">
        <f>C43/C52</f>
        <v>3.5143793262758516E-3</v>
      </c>
      <c r="I43" s="280">
        <f>D43/D52</f>
        <v>2.5428387228122562E-3</v>
      </c>
      <c r="L43" s="280">
        <f t="shared" si="3"/>
        <v>2.625550253262228E-3</v>
      </c>
      <c r="M43" s="280">
        <f t="shared" si="4"/>
        <v>9.715406034635954E-4</v>
      </c>
    </row>
    <row r="44" spans="1:13">
      <c r="A44" s="677" t="s">
        <v>573</v>
      </c>
      <c r="B44" s="676">
        <v>19768</v>
      </c>
      <c r="C44" s="676">
        <v>8711</v>
      </c>
      <c r="D44" s="676" t="s">
        <v>514</v>
      </c>
      <c r="G44" s="280">
        <f>B44/B52</f>
        <v>8.6863327795254248E-3</v>
      </c>
      <c r="H44" s="280">
        <f>C44/C52</f>
        <v>5.7740019447734712E-3</v>
      </c>
      <c r="I44" s="280"/>
      <c r="L44" s="280">
        <f t="shared" si="3"/>
        <v>2.9123308347519536E-3</v>
      </c>
      <c r="M44" s="280">
        <f t="shared" si="4"/>
        <v>5.7740019447734712E-3</v>
      </c>
    </row>
    <row r="45" spans="1:13">
      <c r="A45" s="677" t="s">
        <v>572</v>
      </c>
      <c r="B45" s="216" t="s">
        <v>515</v>
      </c>
      <c r="C45" s="216" t="s">
        <v>571</v>
      </c>
      <c r="D45" s="676">
        <v>2580</v>
      </c>
      <c r="G45" s="280"/>
      <c r="H45" s="280"/>
      <c r="I45" s="280">
        <f>D45/D52</f>
        <v>1.7508737402870619E-3</v>
      </c>
      <c r="L45" s="280">
        <f t="shared" si="3"/>
        <v>0</v>
      </c>
      <c r="M45" s="280">
        <f t="shared" si="4"/>
        <v>-1.7508737402870619E-3</v>
      </c>
    </row>
    <row r="46" spans="1:13">
      <c r="A46" s="677" t="s">
        <v>570</v>
      </c>
      <c r="B46" s="676">
        <v>563</v>
      </c>
      <c r="C46" s="676">
        <v>1457</v>
      </c>
      <c r="D46" s="216" t="s">
        <v>515</v>
      </c>
      <c r="G46" s="280">
        <f>B46/B52</f>
        <v>2.473899916467429E-4</v>
      </c>
      <c r="H46" s="280">
        <f>C46/C52</f>
        <v>9.6575833239983318E-4</v>
      </c>
      <c r="I46" s="280"/>
      <c r="L46" s="280">
        <f t="shared" si="3"/>
        <v>-7.1836834075309029E-4</v>
      </c>
      <c r="M46" s="280">
        <f t="shared" si="4"/>
        <v>9.6575833239983318E-4</v>
      </c>
    </row>
    <row r="47" spans="1:13">
      <c r="A47" s="677" t="s">
        <v>569</v>
      </c>
      <c r="B47" s="676">
        <v>1278</v>
      </c>
      <c r="C47" s="676">
        <v>1438</v>
      </c>
      <c r="D47" s="676" t="s">
        <v>515</v>
      </c>
      <c r="G47" s="280">
        <f>B47/B52</f>
        <v>5.6157088689971128E-4</v>
      </c>
      <c r="H47" s="280">
        <f>C47/C52</f>
        <v>9.5316436650031582E-4</v>
      </c>
      <c r="I47" s="280"/>
      <c r="L47" s="280">
        <f t="shared" si="3"/>
        <v>-3.9159347960060454E-4</v>
      </c>
      <c r="M47" s="280">
        <f t="shared" si="4"/>
        <v>9.5316436650031582E-4</v>
      </c>
    </row>
    <row r="48" spans="1:13">
      <c r="A48" s="677" t="s">
        <v>568</v>
      </c>
      <c r="B48" s="676">
        <v>581</v>
      </c>
      <c r="C48" s="216"/>
      <c r="D48" s="676"/>
      <c r="G48" s="280">
        <f>B48/B52</f>
        <v>2.5529944075800644E-4</v>
      </c>
      <c r="H48" s="280">
        <f>C48/C52</f>
        <v>0</v>
      </c>
      <c r="I48" s="280">
        <f>D48/D52</f>
        <v>0</v>
      </c>
      <c r="L48" s="280">
        <f t="shared" si="3"/>
        <v>2.5529944075800644E-4</v>
      </c>
      <c r="M48" s="280">
        <f t="shared" si="4"/>
        <v>0</v>
      </c>
    </row>
    <row r="49" spans="1:13">
      <c r="A49" s="677" t="s">
        <v>567</v>
      </c>
      <c r="B49" s="676">
        <v>1889</v>
      </c>
      <c r="C49" s="676">
        <v>813</v>
      </c>
      <c r="D49" s="676">
        <v>1354</v>
      </c>
      <c r="G49" s="280">
        <f>B49/B52</f>
        <v>8.3005274284315696E-4</v>
      </c>
      <c r="H49" s="280">
        <f>C49/C52</f>
        <v>5.3888917243724392E-4</v>
      </c>
      <c r="I49" s="280">
        <f>D49/D52</f>
        <v>9.1886939703437272E-4</v>
      </c>
      <c r="L49" s="280">
        <f t="shared" si="3"/>
        <v>2.9116357040591303E-4</v>
      </c>
      <c r="M49" s="280">
        <f t="shared" si="4"/>
        <v>-3.799802245971288E-4</v>
      </c>
    </row>
    <row r="50" spans="1:13">
      <c r="A50" s="677" t="s">
        <v>566</v>
      </c>
      <c r="B50" s="216" t="s">
        <v>514</v>
      </c>
      <c r="C50" s="216" t="s">
        <v>565</v>
      </c>
      <c r="D50" s="676">
        <v>7046</v>
      </c>
      <c r="G50" s="280"/>
      <c r="H50" s="280"/>
      <c r="I50" s="280">
        <f>D50/D52</f>
        <v>4.7816497573886195E-3</v>
      </c>
      <c r="L50" s="280">
        <f t="shared" si="3"/>
        <v>0</v>
      </c>
      <c r="M50" s="280">
        <f t="shared" si="4"/>
        <v>-4.7816497573886195E-3</v>
      </c>
    </row>
    <row r="51" spans="1:13">
      <c r="A51" s="677"/>
      <c r="B51" s="676">
        <v>284467</v>
      </c>
      <c r="C51" s="676">
        <v>140629</v>
      </c>
      <c r="D51" s="676">
        <v>144282</v>
      </c>
      <c r="G51" s="280">
        <f>B51/B52</f>
        <v>0.1249987366852114</v>
      </c>
      <c r="H51" s="280">
        <f>C51/C52</f>
        <v>9.321457002543318E-2</v>
      </c>
      <c r="I51" s="280">
        <f>D51/D52</f>
        <v>9.7914560076006921E-2</v>
      </c>
      <c r="L51" s="280">
        <f t="shared" si="3"/>
        <v>3.1784166659778221E-2</v>
      </c>
      <c r="M51" s="280">
        <f t="shared" si="4"/>
        <v>-4.6999900505737408E-3</v>
      </c>
    </row>
    <row r="52" spans="1:13" s="145" customFormat="1">
      <c r="A52" s="680" t="s">
        <v>564</v>
      </c>
      <c r="B52" s="686">
        <v>2275759</v>
      </c>
      <c r="C52" s="686">
        <v>1508659</v>
      </c>
      <c r="D52" s="686">
        <v>1473550</v>
      </c>
      <c r="G52" s="698">
        <f>B52/B52</f>
        <v>1</v>
      </c>
      <c r="H52" s="698">
        <f>C52/C52</f>
        <v>1</v>
      </c>
      <c r="I52" s="698">
        <f>D52/D52</f>
        <v>1</v>
      </c>
      <c r="L52" s="698">
        <f t="shared" si="3"/>
        <v>0</v>
      </c>
      <c r="M52" s="698">
        <f t="shared" si="4"/>
        <v>0</v>
      </c>
    </row>
    <row r="53" spans="1:13">
      <c r="B53" s="210"/>
      <c r="C53" s="210"/>
      <c r="D53" s="210"/>
      <c r="E53" s="210"/>
      <c r="F53" s="210"/>
      <c r="G53" s="210"/>
      <c r="H53" s="210"/>
      <c r="I53" s="210"/>
      <c r="J53" s="210"/>
      <c r="K53" s="210"/>
      <c r="L53" s="210"/>
      <c r="M53" s="210"/>
    </row>
    <row r="54" spans="1:13">
      <c r="B54" s="210"/>
      <c r="C54" s="210"/>
      <c r="D54" s="210"/>
      <c r="E54" s="210"/>
      <c r="F54" s="210"/>
      <c r="G54" s="210"/>
      <c r="H54" s="210"/>
      <c r="I54" s="210"/>
      <c r="J54" s="210"/>
      <c r="K54" s="210"/>
      <c r="L54" s="210"/>
      <c r="M54" s="210"/>
    </row>
    <row r="55" spans="1:13">
      <c r="B55" s="210"/>
      <c r="C55" s="210"/>
      <c r="D55" s="378"/>
      <c r="E55" s="210"/>
      <c r="F55" s="210"/>
      <c r="G55" s="210"/>
      <c r="H55" s="210"/>
      <c r="I55" s="210"/>
      <c r="J55" s="210"/>
      <c r="K55" s="210"/>
      <c r="L55" s="210"/>
      <c r="M55" s="210"/>
    </row>
    <row r="56" spans="1:13">
      <c r="A56" s="683" t="s">
        <v>563</v>
      </c>
      <c r="B56" s="682">
        <v>2021</v>
      </c>
      <c r="C56" s="682">
        <v>2020</v>
      </c>
      <c r="D56" s="682">
        <v>2019</v>
      </c>
      <c r="G56" s="682">
        <v>2021</v>
      </c>
      <c r="H56" s="682">
        <v>2020</v>
      </c>
      <c r="I56" s="682">
        <v>2019</v>
      </c>
      <c r="L56" s="682">
        <v>2021</v>
      </c>
      <c r="M56" s="682">
        <v>2020</v>
      </c>
    </row>
    <row r="57" spans="1:13">
      <c r="A57" s="677" t="s">
        <v>562</v>
      </c>
      <c r="B57" s="676">
        <v>1574822</v>
      </c>
      <c r="C57" s="676">
        <v>912820</v>
      </c>
      <c r="D57" s="676">
        <v>1587558</v>
      </c>
      <c r="G57" s="280">
        <f>B57/B57</f>
        <v>1</v>
      </c>
      <c r="H57" s="280">
        <f>C57/C57</f>
        <v>1</v>
      </c>
      <c r="I57" s="280">
        <f>D57/D57</f>
        <v>1</v>
      </c>
      <c r="L57" s="280">
        <f t="shared" ref="L57:L69" si="5">G57-H57</f>
        <v>0</v>
      </c>
      <c r="M57" s="280">
        <f t="shared" ref="M57:M69" si="6">H57-I57</f>
        <v>0</v>
      </c>
    </row>
    <row r="58" spans="1:13">
      <c r="A58" s="677" t="s">
        <v>561</v>
      </c>
      <c r="B58" s="676">
        <v>-1331759</v>
      </c>
      <c r="C58" s="676">
        <v>-795406</v>
      </c>
      <c r="D58" s="676">
        <v>-1341776</v>
      </c>
      <c r="G58" s="280">
        <f>B58/B57</f>
        <v>-0.84565684248759543</v>
      </c>
      <c r="H58" s="280">
        <f>C58/C57</f>
        <v>-0.871372231107995</v>
      </c>
      <c r="I58" s="280">
        <f>D58/D57</f>
        <v>-0.84518234924330327</v>
      </c>
      <c r="L58" s="280">
        <f t="shared" si="5"/>
        <v>2.5715388620399571E-2</v>
      </c>
      <c r="M58" s="280">
        <f t="shared" si="6"/>
        <v>-2.6189881864691733E-2</v>
      </c>
    </row>
    <row r="59" spans="1:13" s="145" customFormat="1">
      <c r="A59" s="680" t="s">
        <v>510</v>
      </c>
      <c r="B59" s="679">
        <v>243063</v>
      </c>
      <c r="C59" s="679">
        <v>117414</v>
      </c>
      <c r="D59" s="679">
        <v>245782</v>
      </c>
      <c r="G59" s="697">
        <f>B59/B57</f>
        <v>0.15434315751240457</v>
      </c>
      <c r="H59" s="697">
        <f>C59/C57</f>
        <v>0.128627768892005</v>
      </c>
      <c r="I59" s="697">
        <f>D59/D57</f>
        <v>0.15481765075669676</v>
      </c>
      <c r="L59" s="697">
        <f t="shared" si="5"/>
        <v>2.5715388620399571E-2</v>
      </c>
      <c r="M59" s="697">
        <f t="shared" si="6"/>
        <v>-2.6189881864691761E-2</v>
      </c>
    </row>
    <row r="60" spans="1:13">
      <c r="A60" s="677" t="s">
        <v>560</v>
      </c>
      <c r="B60" s="676">
        <v>-51477</v>
      </c>
      <c r="C60" s="676">
        <v>-35424</v>
      </c>
      <c r="D60" s="676">
        <v>-44945</v>
      </c>
      <c r="G60" s="280">
        <f>B60/B57</f>
        <v>-3.2687503730580346E-2</v>
      </c>
      <c r="H60" s="280">
        <f>C60/C57</f>
        <v>-3.8807212813040906E-2</v>
      </c>
      <c r="I60" s="280">
        <f>D60/D57</f>
        <v>-2.8310776677135576E-2</v>
      </c>
      <c r="L60" s="280">
        <f t="shared" si="5"/>
        <v>6.1197090824605602E-3</v>
      </c>
      <c r="M60" s="280">
        <f t="shared" si="6"/>
        <v>-1.049643613590533E-2</v>
      </c>
    </row>
    <row r="61" spans="1:13">
      <c r="A61" s="677" t="s">
        <v>559</v>
      </c>
      <c r="B61" s="676">
        <v>-91246</v>
      </c>
      <c r="C61" s="676">
        <v>-82148</v>
      </c>
      <c r="D61" s="676">
        <v>-92595</v>
      </c>
      <c r="G61" s="280">
        <f>B61/B57</f>
        <v>-5.7940516452018066E-2</v>
      </c>
      <c r="H61" s="280">
        <f>C61/C57</f>
        <v>-8.9993646063846106E-2</v>
      </c>
      <c r="I61" s="280">
        <f>D61/D57</f>
        <v>-5.8325428110343053E-2</v>
      </c>
      <c r="L61" s="280">
        <f t="shared" si="5"/>
        <v>3.2053129611828039E-2</v>
      </c>
      <c r="M61" s="280">
        <f t="shared" si="6"/>
        <v>-3.1668217953503053E-2</v>
      </c>
    </row>
    <row r="62" spans="1:13">
      <c r="A62" s="677" t="s">
        <v>558</v>
      </c>
      <c r="B62" s="676">
        <v>-10496</v>
      </c>
      <c r="C62" s="676">
        <v>-1784</v>
      </c>
      <c r="D62" s="676">
        <v>-12541</v>
      </c>
      <c r="G62" s="280">
        <f>B62/B57</f>
        <v>-6.6648802213837496E-3</v>
      </c>
      <c r="H62" s="280">
        <f>C62/C57</f>
        <v>-1.9543831204399554E-3</v>
      </c>
      <c r="I62" s="280">
        <f>D62/D57</f>
        <v>-7.8995539060620155E-3</v>
      </c>
      <c r="L62" s="280">
        <f t="shared" si="5"/>
        <v>-4.7104971009437942E-3</v>
      </c>
      <c r="M62" s="280">
        <f t="shared" si="6"/>
        <v>5.9451707856220601E-3</v>
      </c>
    </row>
    <row r="63" spans="1:13">
      <c r="A63" s="677" t="s">
        <v>557</v>
      </c>
      <c r="B63" s="676">
        <v>-4216</v>
      </c>
      <c r="C63" s="676">
        <v>-2353</v>
      </c>
      <c r="D63" s="676">
        <v>-6791</v>
      </c>
      <c r="G63" s="280">
        <f>B63/B57</f>
        <v>-2.6771279547783814E-3</v>
      </c>
      <c r="H63" s="280">
        <f>C63/C57</f>
        <v>-2.5777261672618916E-3</v>
      </c>
      <c r="I63" s="280">
        <f>D63/D57</f>
        <v>-4.2776389901975232E-3</v>
      </c>
      <c r="L63" s="280">
        <f t="shared" si="5"/>
        <v>-9.9401787516489783E-5</v>
      </c>
      <c r="M63" s="280">
        <f t="shared" si="6"/>
        <v>1.6999128229356316E-3</v>
      </c>
    </row>
    <row r="64" spans="1:13">
      <c r="A64" s="677"/>
      <c r="B64" s="676">
        <v>-157435</v>
      </c>
      <c r="C64" s="676">
        <v>-121709</v>
      </c>
      <c r="D64" s="676">
        <v>-156872</v>
      </c>
      <c r="G64" s="280">
        <f>B64/B57</f>
        <v>-9.9970028358760551E-2</v>
      </c>
      <c r="H64" s="280">
        <f>C64/C57</f>
        <v>-0.13333296816458887</v>
      </c>
      <c r="I64" s="280">
        <f>D64/D57</f>
        <v>-9.8813397683738174E-2</v>
      </c>
      <c r="L64" s="280">
        <f t="shared" si="5"/>
        <v>3.3362939805828315E-2</v>
      </c>
      <c r="M64" s="280">
        <f t="shared" si="6"/>
        <v>-3.4519570480850692E-2</v>
      </c>
    </row>
    <row r="65" spans="1:13">
      <c r="A65" s="677" t="s">
        <v>556</v>
      </c>
      <c r="B65" s="676">
        <v>55940</v>
      </c>
      <c r="C65" s="676">
        <v>27990</v>
      </c>
      <c r="D65" s="676">
        <v>5045</v>
      </c>
      <c r="G65" s="280">
        <f>B65/B57</f>
        <v>3.5521474807946547E-2</v>
      </c>
      <c r="H65" s="280">
        <f>C65/C57</f>
        <v>3.0663219473718806E-2</v>
      </c>
      <c r="I65" s="280">
        <f>D65/D57</f>
        <v>3.1778366522671928E-3</v>
      </c>
      <c r="L65" s="280">
        <f t="shared" si="5"/>
        <v>4.8582553342277415E-3</v>
      </c>
      <c r="M65" s="280">
        <f t="shared" si="6"/>
        <v>2.7485382821451614E-2</v>
      </c>
    </row>
    <row r="66" spans="1:13" s="145" customFormat="1">
      <c r="A66" s="680" t="s">
        <v>502</v>
      </c>
      <c r="B66" s="679">
        <v>141568</v>
      </c>
      <c r="C66" s="679">
        <v>23695</v>
      </c>
      <c r="D66" s="679">
        <v>93955</v>
      </c>
      <c r="G66" s="697">
        <f>B66/B57</f>
        <v>8.9894603961590575E-2</v>
      </c>
      <c r="H66" s="697">
        <f>C66/C57</f>
        <v>2.5958020201134944E-2</v>
      </c>
      <c r="I66" s="697">
        <f>D66/D57</f>
        <v>5.9182089725225789E-2</v>
      </c>
      <c r="L66" s="697">
        <f t="shared" si="5"/>
        <v>6.3936583760455634E-2</v>
      </c>
      <c r="M66" s="697">
        <f t="shared" si="6"/>
        <v>-3.3224069524090849E-2</v>
      </c>
    </row>
    <row r="67" spans="1:13">
      <c r="A67" s="677" t="s">
        <v>555</v>
      </c>
      <c r="B67" s="676">
        <v>-40882</v>
      </c>
      <c r="C67" s="676">
        <v>-4775</v>
      </c>
      <c r="D67" s="676">
        <v>-22443</v>
      </c>
      <c r="G67" s="280">
        <f>B67/B57</f>
        <v>-2.5959759261681637E-2</v>
      </c>
      <c r="H67" s="280">
        <f>C67/C57</f>
        <v>-5.2310422646304859E-3</v>
      </c>
      <c r="I67" s="280">
        <f>D67/D57</f>
        <v>-1.4136806340303787E-2</v>
      </c>
      <c r="L67" s="280">
        <f t="shared" si="5"/>
        <v>-2.0728716997051151E-2</v>
      </c>
      <c r="M67" s="280">
        <f t="shared" si="6"/>
        <v>8.905764075673301E-3</v>
      </c>
    </row>
    <row r="68" spans="1:13" s="145" customFormat="1">
      <c r="A68" s="680" t="s">
        <v>554</v>
      </c>
      <c r="B68" s="679">
        <v>100686</v>
      </c>
      <c r="C68" s="679">
        <v>18920</v>
      </c>
      <c r="D68" s="679">
        <v>71512</v>
      </c>
      <c r="G68" s="697">
        <f>B68/B57</f>
        <v>6.3934844699908941E-2</v>
      </c>
      <c r="H68" s="697">
        <f>C68/C57</f>
        <v>2.0726977936504458E-2</v>
      </c>
      <c r="I68" s="697">
        <f>D68/D57</f>
        <v>4.5045283384922002E-2</v>
      </c>
      <c r="L68" s="697">
        <f t="shared" si="5"/>
        <v>4.3207866763404483E-2</v>
      </c>
      <c r="M68" s="697">
        <f t="shared" si="6"/>
        <v>-2.4318305448417545E-2</v>
      </c>
    </row>
    <row r="69" spans="1:13">
      <c r="A69" s="677" t="s">
        <v>553</v>
      </c>
      <c r="B69" s="676">
        <v>7.55</v>
      </c>
      <c r="C69" s="216">
        <v>1.42</v>
      </c>
      <c r="D69" s="676">
        <v>5.36</v>
      </c>
      <c r="G69" s="280">
        <f>B69/B57</f>
        <v>4.7941926135144158E-6</v>
      </c>
      <c r="H69" s="280">
        <f>C69/C57</f>
        <v>1.5556188514712648E-6</v>
      </c>
      <c r="I69" s="280">
        <f>D69/D57</f>
        <v>3.3762545998319434E-6</v>
      </c>
      <c r="L69" s="280">
        <f t="shared" si="5"/>
        <v>3.2385737620431509E-6</v>
      </c>
      <c r="M69" s="280">
        <f t="shared" si="6"/>
        <v>-1.8206357483606786E-6</v>
      </c>
    </row>
    <row r="73" spans="1:13" ht="21">
      <c r="A73" s="984" t="s">
        <v>51</v>
      </c>
      <c r="B73" s="985"/>
      <c r="C73" s="985"/>
      <c r="D73" s="985"/>
      <c r="E73" s="985"/>
      <c r="F73" s="985"/>
      <c r="G73" s="985"/>
      <c r="H73" s="985"/>
      <c r="I73" s="985"/>
    </row>
    <row r="74" spans="1:13" ht="15.75" thickBot="1">
      <c r="F74" s="210"/>
      <c r="G74" s="210"/>
      <c r="H74" s="210"/>
      <c r="I74" s="210"/>
    </row>
    <row r="75" spans="1:13">
      <c r="A75" s="694" t="s">
        <v>492</v>
      </c>
      <c r="B75" s="693">
        <v>2021</v>
      </c>
      <c r="C75" s="693">
        <v>2020</v>
      </c>
      <c r="D75" s="692">
        <v>2019</v>
      </c>
      <c r="F75" s="670"/>
      <c r="G75" s="643"/>
      <c r="H75" s="643"/>
      <c r="I75" s="642"/>
    </row>
    <row r="76" spans="1:13">
      <c r="A76" s="670" t="s">
        <v>48</v>
      </c>
      <c r="B76" s="643">
        <f>G76/G77</f>
        <v>4.6115155712261879</v>
      </c>
      <c r="C76" s="643">
        <f>H76/H77</f>
        <v>7.723328758648643</v>
      </c>
      <c r="D76" s="642">
        <f>I76/I77</f>
        <v>7.0413980953965147</v>
      </c>
      <c r="F76" s="647" t="s">
        <v>47</v>
      </c>
      <c r="G76" s="659">
        <v>1311824</v>
      </c>
      <c r="H76" s="659">
        <v>1086124</v>
      </c>
      <c r="I76" s="658">
        <v>1015947</v>
      </c>
    </row>
    <row r="77" spans="1:13">
      <c r="A77" s="647"/>
      <c r="B77" s="646"/>
      <c r="C77" s="646"/>
      <c r="D77" s="645"/>
      <c r="F77" s="670" t="s">
        <v>46</v>
      </c>
      <c r="G77" s="662">
        <v>284467</v>
      </c>
      <c r="H77" s="662">
        <v>140629</v>
      </c>
      <c r="I77" s="661">
        <v>144282</v>
      </c>
    </row>
    <row r="78" spans="1:13">
      <c r="A78" s="647"/>
      <c r="B78" s="646"/>
      <c r="C78" s="646"/>
      <c r="D78" s="645"/>
      <c r="F78" s="647"/>
      <c r="G78" s="646"/>
      <c r="H78" s="646"/>
      <c r="I78" s="645"/>
    </row>
    <row r="79" spans="1:13">
      <c r="A79" s="660" t="s">
        <v>45</v>
      </c>
      <c r="B79" s="646">
        <f>G79/G80</f>
        <v>3.4033930121947362</v>
      </c>
      <c r="C79" s="646">
        <f>H79/H80</f>
        <v>4.7824346329704399</v>
      </c>
      <c r="D79" s="645">
        <f>I79/I80</f>
        <v>3.4019628228053396</v>
      </c>
      <c r="F79" s="647" t="s">
        <v>44</v>
      </c>
      <c r="G79" s="659">
        <f>G76-B11</f>
        <v>968153</v>
      </c>
      <c r="H79" s="659">
        <f>H76-C11</f>
        <v>672549</v>
      </c>
      <c r="I79" s="658">
        <f>I76-D11</f>
        <v>490842</v>
      </c>
    </row>
    <row r="80" spans="1:13" ht="15.75" thickBot="1">
      <c r="A80" s="641"/>
      <c r="B80" s="238"/>
      <c r="C80" s="238"/>
      <c r="D80" s="639"/>
      <c r="F80" s="696" t="s">
        <v>43</v>
      </c>
      <c r="G80" s="667">
        <v>284467</v>
      </c>
      <c r="H80" s="667">
        <v>140629</v>
      </c>
      <c r="I80" s="666">
        <v>144282</v>
      </c>
    </row>
    <row r="81" spans="1:9">
      <c r="A81" s="210"/>
      <c r="B81" s="210"/>
      <c r="C81" s="210"/>
      <c r="D81" s="210"/>
      <c r="F81" s="210"/>
      <c r="G81" s="210"/>
      <c r="H81" s="210"/>
      <c r="I81" s="210"/>
    </row>
    <row r="82" spans="1:9" ht="15.75" thickBot="1">
      <c r="A82" s="210"/>
      <c r="B82" s="210"/>
      <c r="C82" s="210"/>
      <c r="D82" s="210"/>
      <c r="F82" s="210"/>
      <c r="G82" s="210"/>
      <c r="H82" s="210"/>
      <c r="I82" s="210"/>
    </row>
    <row r="83" spans="1:9">
      <c r="A83" s="694" t="s">
        <v>111</v>
      </c>
      <c r="B83" s="693">
        <v>2021</v>
      </c>
      <c r="C83" s="693">
        <v>2020</v>
      </c>
      <c r="D83" s="692">
        <v>2019</v>
      </c>
      <c r="F83" s="673"/>
      <c r="G83" s="651"/>
      <c r="H83" s="651"/>
      <c r="I83" s="650"/>
    </row>
    <row r="84" spans="1:9">
      <c r="A84" s="670" t="s">
        <v>41</v>
      </c>
      <c r="B84" s="643">
        <f>G84/G85</f>
        <v>4.5823534717796965</v>
      </c>
      <c r="C84" s="643">
        <f>H84/H85</f>
        <v>2.2071450160188602</v>
      </c>
      <c r="D84" s="642">
        <f>I84/I85</f>
        <v>3.0233153369326136</v>
      </c>
      <c r="F84" s="648" t="s">
        <v>24</v>
      </c>
      <c r="G84" s="659">
        <v>1574822</v>
      </c>
      <c r="H84" s="659">
        <v>912820</v>
      </c>
      <c r="I84" s="658">
        <v>1587558</v>
      </c>
    </row>
    <row r="85" spans="1:9">
      <c r="A85" s="647"/>
      <c r="B85" s="646"/>
      <c r="C85" s="646"/>
      <c r="D85" s="645"/>
      <c r="F85" s="644" t="s">
        <v>40</v>
      </c>
      <c r="G85" s="662">
        <v>343671</v>
      </c>
      <c r="H85" s="662">
        <v>413575</v>
      </c>
      <c r="I85" s="661">
        <v>525105</v>
      </c>
    </row>
    <row r="86" spans="1:9">
      <c r="A86" s="647"/>
      <c r="B86" s="646"/>
      <c r="C86" s="646"/>
      <c r="D86" s="645"/>
      <c r="F86" s="647"/>
      <c r="G86" s="646"/>
      <c r="H86" s="646"/>
      <c r="I86" s="645"/>
    </row>
    <row r="87" spans="1:9">
      <c r="A87" s="647" t="s">
        <v>39</v>
      </c>
      <c r="B87" s="646">
        <f>G87/G88</f>
        <v>61.332725222279095</v>
      </c>
      <c r="C87" s="646">
        <f>H87/H88</f>
        <v>43.401579719988604</v>
      </c>
      <c r="D87" s="645">
        <f>I87/I88</f>
        <v>33.150445527029561</v>
      </c>
      <c r="F87" s="648" t="s">
        <v>38</v>
      </c>
      <c r="G87" s="659">
        <v>264625</v>
      </c>
      <c r="H87" s="659">
        <v>108542</v>
      </c>
      <c r="I87" s="658">
        <v>144187</v>
      </c>
    </row>
    <row r="88" spans="1:9">
      <c r="A88" s="647"/>
      <c r="B88" s="646"/>
      <c r="C88" s="646"/>
      <c r="D88" s="645"/>
      <c r="F88" s="670" t="s">
        <v>37</v>
      </c>
      <c r="G88" s="643">
        <f>G84/365</f>
        <v>4314.580821917808</v>
      </c>
      <c r="H88" s="643">
        <f>H84/365</f>
        <v>2500.8767123287671</v>
      </c>
      <c r="I88" s="642">
        <f>I84/365</f>
        <v>4349.4739726027401</v>
      </c>
    </row>
    <row r="89" spans="1:9">
      <c r="A89" s="647"/>
      <c r="B89" s="646"/>
      <c r="C89" s="646"/>
      <c r="D89" s="645"/>
      <c r="F89" s="647"/>
      <c r="G89" s="646"/>
      <c r="H89" s="646"/>
      <c r="I89" s="645"/>
    </row>
    <row r="90" spans="1:9">
      <c r="A90" s="647" t="s">
        <v>36</v>
      </c>
      <c r="B90" s="646">
        <f>G90/G91</f>
        <v>1.6337429390985907</v>
      </c>
      <c r="C90" s="646">
        <f>H90/H91</f>
        <v>2.1603417468375401</v>
      </c>
      <c r="D90" s="645">
        <f>I90/I91</f>
        <v>3.4692910667106642</v>
      </c>
      <c r="F90" s="648" t="s">
        <v>24</v>
      </c>
      <c r="G90" s="659">
        <v>1574822</v>
      </c>
      <c r="H90" s="659">
        <v>912820</v>
      </c>
      <c r="I90" s="658">
        <v>1587558</v>
      </c>
    </row>
    <row r="91" spans="1:9">
      <c r="A91" s="647"/>
      <c r="B91" s="646"/>
      <c r="C91" s="646"/>
      <c r="D91" s="645"/>
      <c r="F91" s="644" t="s">
        <v>35</v>
      </c>
      <c r="G91" s="662">
        <v>963935</v>
      </c>
      <c r="H91" s="662">
        <v>422535</v>
      </c>
      <c r="I91" s="661">
        <v>457603</v>
      </c>
    </row>
    <row r="92" spans="1:9">
      <c r="A92" s="647"/>
      <c r="B92" s="646"/>
      <c r="C92" s="646"/>
      <c r="D92" s="645"/>
      <c r="F92" s="647"/>
      <c r="G92" s="646"/>
      <c r="H92" s="646"/>
      <c r="I92" s="645"/>
    </row>
    <row r="93" spans="1:9">
      <c r="A93" s="647" t="s">
        <v>34</v>
      </c>
      <c r="B93" s="646">
        <f>G93/G94</f>
        <v>0.69199858157212601</v>
      </c>
      <c r="C93" s="646">
        <f>H93/H94</f>
        <v>0.60505389223144523</v>
      </c>
      <c r="D93" s="645">
        <f>I93/I94</f>
        <v>1.0773696175901735</v>
      </c>
      <c r="F93" s="648" t="s">
        <v>24</v>
      </c>
      <c r="G93" s="659">
        <v>1574822</v>
      </c>
      <c r="H93" s="659">
        <v>912820</v>
      </c>
      <c r="I93" s="658">
        <v>1587558</v>
      </c>
    </row>
    <row r="94" spans="1:9" ht="15.75" thickBot="1">
      <c r="A94" s="641"/>
      <c r="B94" s="238"/>
      <c r="C94" s="238"/>
      <c r="D94" s="639"/>
      <c r="F94" s="691" t="s">
        <v>88</v>
      </c>
      <c r="G94" s="667">
        <v>2275759</v>
      </c>
      <c r="H94" s="667">
        <v>1508659</v>
      </c>
      <c r="I94" s="666">
        <v>1473550</v>
      </c>
    </row>
    <row r="95" spans="1:9">
      <c r="A95" s="221"/>
      <c r="B95" s="210"/>
      <c r="C95" s="210"/>
      <c r="D95" s="210"/>
      <c r="F95" s="210"/>
      <c r="G95" s="210"/>
      <c r="H95" s="210"/>
      <c r="I95" s="210"/>
    </row>
    <row r="96" spans="1:9" ht="15.75" thickBot="1">
      <c r="A96" s="210"/>
      <c r="B96" s="210"/>
      <c r="C96" s="210"/>
      <c r="D96" s="210"/>
      <c r="F96" s="210"/>
      <c r="G96" s="210"/>
      <c r="H96" s="210"/>
      <c r="I96" s="210"/>
    </row>
    <row r="97" spans="1:9">
      <c r="A97" s="694" t="s">
        <v>33</v>
      </c>
      <c r="B97" s="693">
        <v>2021</v>
      </c>
      <c r="C97" s="693">
        <v>2020</v>
      </c>
      <c r="D97" s="692">
        <v>2019</v>
      </c>
      <c r="F97" s="673"/>
      <c r="G97" s="651"/>
      <c r="H97" s="651"/>
      <c r="I97" s="650"/>
    </row>
    <row r="98" spans="1:9">
      <c r="A98" s="670" t="s">
        <v>32</v>
      </c>
      <c r="B98" s="643">
        <f>G98/G99</f>
        <v>3.5351922269561672E-2</v>
      </c>
      <c r="C98" s="643">
        <f>H98/H99</f>
        <v>5.3636250667017535E-2</v>
      </c>
      <c r="D98" s="642">
        <f>I98/I99</f>
        <v>3.1031364630759183E-2</v>
      </c>
      <c r="F98" s="648" t="s">
        <v>31</v>
      </c>
      <c r="G98" s="659">
        <v>70396</v>
      </c>
      <c r="H98" s="659">
        <v>73376</v>
      </c>
      <c r="I98" s="658">
        <v>41249</v>
      </c>
    </row>
    <row r="99" spans="1:9">
      <c r="A99" s="647"/>
      <c r="B99" s="646"/>
      <c r="C99" s="646"/>
      <c r="D99" s="645"/>
      <c r="F99" s="644" t="s">
        <v>30</v>
      </c>
      <c r="G99" s="662">
        <f>B30+G98</f>
        <v>1991292</v>
      </c>
      <c r="H99" s="662">
        <f>C30+H98</f>
        <v>1368030</v>
      </c>
      <c r="I99" s="661">
        <f>D30+I98</f>
        <v>1329268</v>
      </c>
    </row>
    <row r="100" spans="1:9">
      <c r="A100" s="647"/>
      <c r="B100" s="646"/>
      <c r="C100" s="646"/>
      <c r="D100" s="645"/>
      <c r="F100" s="648"/>
      <c r="G100" s="646"/>
      <c r="H100" s="646"/>
      <c r="I100" s="645"/>
    </row>
    <row r="101" spans="1:9">
      <c r="A101" s="647" t="s">
        <v>29</v>
      </c>
      <c r="B101" s="646">
        <f>G101/G102</f>
        <v>-34.578747628083491</v>
      </c>
      <c r="C101" s="646">
        <f>H101/H102</f>
        <v>-11.070123246918827</v>
      </c>
      <c r="D101" s="645">
        <f>I101/I102</f>
        <v>-14.835223089383007</v>
      </c>
      <c r="F101" s="648" t="s">
        <v>17</v>
      </c>
      <c r="G101" s="659">
        <v>145784</v>
      </c>
      <c r="H101" s="659">
        <v>26048</v>
      </c>
      <c r="I101" s="658">
        <v>100746</v>
      </c>
    </row>
    <row r="102" spans="1:9" ht="15.75" thickBot="1">
      <c r="A102" s="641"/>
      <c r="B102" s="238"/>
      <c r="C102" s="238"/>
      <c r="D102" s="639"/>
      <c r="F102" s="691" t="s">
        <v>28</v>
      </c>
      <c r="G102" s="667">
        <v>-4216</v>
      </c>
      <c r="H102" s="667">
        <v>-2353</v>
      </c>
      <c r="I102" s="666">
        <v>-6791</v>
      </c>
    </row>
    <row r="103" spans="1:9" ht="15.75" thickBot="1">
      <c r="A103" s="210"/>
      <c r="B103" s="210"/>
      <c r="C103" s="210"/>
      <c r="D103" s="210"/>
      <c r="F103" s="210"/>
      <c r="G103" s="210"/>
      <c r="H103" s="210"/>
      <c r="I103" s="210"/>
    </row>
    <row r="104" spans="1:9">
      <c r="A104" s="694" t="s">
        <v>27</v>
      </c>
      <c r="B104" s="693">
        <v>2021</v>
      </c>
      <c r="C104" s="693">
        <v>2020</v>
      </c>
      <c r="D104" s="692">
        <v>2019</v>
      </c>
      <c r="E104" s="221"/>
      <c r="F104" s="673"/>
      <c r="G104" s="651"/>
      <c r="H104" s="651"/>
      <c r="I104" s="650"/>
    </row>
    <row r="105" spans="1:9">
      <c r="A105" s="670" t="s">
        <v>26</v>
      </c>
      <c r="B105" s="643">
        <f>G105/G106</f>
        <v>9.2571731916368957E-2</v>
      </c>
      <c r="C105" s="643">
        <f>H105/H106</f>
        <v>2.8535746368396835E-2</v>
      </c>
      <c r="D105" s="642">
        <f>I105/I106</f>
        <v>6.3459728715423311E-2</v>
      </c>
      <c r="F105" s="648" t="s">
        <v>17</v>
      </c>
      <c r="G105" s="659">
        <v>145784</v>
      </c>
      <c r="H105" s="659">
        <v>26048</v>
      </c>
      <c r="I105" s="658">
        <v>100746</v>
      </c>
    </row>
    <row r="106" spans="1:9">
      <c r="A106" s="647"/>
      <c r="B106" s="646"/>
      <c r="C106" s="646"/>
      <c r="D106" s="645"/>
      <c r="F106" s="644" t="s">
        <v>24</v>
      </c>
      <c r="G106" s="662">
        <v>1574822</v>
      </c>
      <c r="H106" s="662">
        <v>912820</v>
      </c>
      <c r="I106" s="661">
        <v>1587558</v>
      </c>
    </row>
    <row r="107" spans="1:9">
      <c r="A107" s="647"/>
      <c r="B107" s="646"/>
      <c r="C107" s="646"/>
      <c r="D107" s="645"/>
      <c r="F107" s="647"/>
      <c r="G107" s="646"/>
      <c r="H107" s="646"/>
      <c r="I107" s="645"/>
    </row>
    <row r="108" spans="1:9">
      <c r="A108" s="647" t="s">
        <v>25</v>
      </c>
      <c r="B108" s="646">
        <f>G108/G109</f>
        <v>6.3934844699908941E-2</v>
      </c>
      <c r="C108" s="646">
        <f>H108/H109</f>
        <v>2.0726977936504458E-2</v>
      </c>
      <c r="D108" s="645">
        <f>I108/I109</f>
        <v>4.5045283384922002E-2</v>
      </c>
      <c r="F108" s="648" t="s">
        <v>14</v>
      </c>
      <c r="G108" s="659">
        <v>100686</v>
      </c>
      <c r="H108" s="659">
        <v>18920</v>
      </c>
      <c r="I108" s="658">
        <v>71512</v>
      </c>
    </row>
    <row r="109" spans="1:9">
      <c r="A109" s="647"/>
      <c r="B109" s="646"/>
      <c r="C109" s="646"/>
      <c r="D109" s="645"/>
      <c r="F109" s="644" t="s">
        <v>24</v>
      </c>
      <c r="G109" s="662">
        <v>1574822</v>
      </c>
      <c r="H109" s="662">
        <v>912820</v>
      </c>
      <c r="I109" s="661">
        <v>1587558</v>
      </c>
    </row>
    <row r="110" spans="1:9">
      <c r="A110" s="647"/>
      <c r="B110" s="646"/>
      <c r="C110" s="646"/>
      <c r="D110" s="645"/>
      <c r="F110" s="647"/>
      <c r="G110" s="646"/>
      <c r="H110" s="646"/>
      <c r="I110" s="645"/>
    </row>
    <row r="111" spans="1:9">
      <c r="A111" s="647" t="s">
        <v>23</v>
      </c>
      <c r="B111" s="646">
        <f>G111/G112</f>
        <v>4.424282184537115E-2</v>
      </c>
      <c r="C111" s="646">
        <f>H111/H112</f>
        <v>1.2540938674677312E-2</v>
      </c>
      <c r="D111" s="645">
        <f>I111/I112</f>
        <v>4.8530419734654405E-2</v>
      </c>
      <c r="F111" s="648" t="s">
        <v>14</v>
      </c>
      <c r="G111" s="659">
        <v>100686</v>
      </c>
      <c r="H111" s="659">
        <v>18920</v>
      </c>
      <c r="I111" s="658">
        <v>71512</v>
      </c>
    </row>
    <row r="112" spans="1:9">
      <c r="A112" s="647"/>
      <c r="B112" s="646"/>
      <c r="C112" s="646"/>
      <c r="D112" s="645"/>
      <c r="F112" s="644" t="s">
        <v>16</v>
      </c>
      <c r="G112" s="662">
        <v>2275759</v>
      </c>
      <c r="H112" s="662">
        <v>1508659</v>
      </c>
      <c r="I112" s="661">
        <v>1473550</v>
      </c>
    </row>
    <row r="113" spans="1:9">
      <c r="A113" s="647"/>
      <c r="B113" s="646"/>
      <c r="C113" s="646"/>
      <c r="D113" s="645"/>
      <c r="F113" s="647"/>
      <c r="G113" s="646"/>
      <c r="H113" s="646"/>
      <c r="I113" s="645"/>
    </row>
    <row r="114" spans="1:9">
      <c r="A114" s="647" t="s">
        <v>22</v>
      </c>
      <c r="B114" s="646">
        <f>G114/G115</f>
        <v>0.75509025595644319</v>
      </c>
      <c r="C114" s="646">
        <f>H114/H115</f>
        <v>0.1418897129958078</v>
      </c>
      <c r="D114" s="645">
        <f>I114/I115</f>
        <v>0.53630111816893278</v>
      </c>
      <c r="F114" s="648" t="s">
        <v>14</v>
      </c>
      <c r="G114" s="659">
        <v>100686</v>
      </c>
      <c r="H114" s="659">
        <v>18920</v>
      </c>
      <c r="I114" s="658">
        <v>71512</v>
      </c>
    </row>
    <row r="115" spans="1:9">
      <c r="A115" s="647"/>
      <c r="B115" s="646"/>
      <c r="C115" s="646"/>
      <c r="D115" s="645"/>
      <c r="F115" s="644" t="s">
        <v>15</v>
      </c>
      <c r="G115" s="662">
        <v>133343</v>
      </c>
      <c r="H115" s="662">
        <v>133343</v>
      </c>
      <c r="I115" s="661">
        <v>133343</v>
      </c>
    </row>
    <row r="116" spans="1:9">
      <c r="A116" s="647"/>
      <c r="B116" s="646"/>
      <c r="C116" s="646"/>
      <c r="D116" s="645"/>
      <c r="F116" s="647"/>
      <c r="G116" s="646"/>
      <c r="H116" s="646"/>
      <c r="I116" s="645"/>
    </row>
    <row r="117" spans="1:9">
      <c r="A117" s="647" t="s">
        <v>21</v>
      </c>
      <c r="B117" s="646">
        <f>G117/G118</f>
        <v>7.1093541278727579E-2</v>
      </c>
      <c r="C117" s="646">
        <f>H117/H118</f>
        <v>1.7320526596638963E-2</v>
      </c>
      <c r="D117" s="645">
        <f>I117/I118</f>
        <v>7.0681758682222096E-2</v>
      </c>
      <c r="F117" s="648" t="s">
        <v>20</v>
      </c>
      <c r="G117" s="659">
        <v>141568</v>
      </c>
      <c r="H117" s="659">
        <v>23695</v>
      </c>
      <c r="I117" s="658">
        <v>93955</v>
      </c>
    </row>
    <row r="118" spans="1:9">
      <c r="A118" s="647"/>
      <c r="B118" s="646"/>
      <c r="C118" s="646"/>
      <c r="D118" s="645"/>
      <c r="F118" s="644" t="s">
        <v>19</v>
      </c>
      <c r="G118" s="662">
        <v>1991292</v>
      </c>
      <c r="H118" s="662">
        <v>1368030</v>
      </c>
      <c r="I118" s="661">
        <v>1329268</v>
      </c>
    </row>
    <row r="119" spans="1:9">
      <c r="A119" s="647"/>
      <c r="B119" s="646"/>
      <c r="C119" s="646"/>
      <c r="D119" s="645"/>
      <c r="F119" s="647"/>
      <c r="G119" s="646"/>
      <c r="H119" s="646"/>
      <c r="I119" s="645"/>
    </row>
    <row r="120" spans="1:9">
      <c r="A120" s="647" t="s">
        <v>18</v>
      </c>
      <c r="B120" s="646">
        <f>G120/G121</f>
        <v>6.4059507179802425E-2</v>
      </c>
      <c r="C120" s="646">
        <f>H120/H121</f>
        <v>1.7265664407927834E-2</v>
      </c>
      <c r="D120" s="645">
        <f>I120/I121</f>
        <v>6.8369583658511757E-2</v>
      </c>
      <c r="F120" s="648" t="s">
        <v>17</v>
      </c>
      <c r="G120" s="659">
        <v>145784</v>
      </c>
      <c r="H120" s="659">
        <v>26048</v>
      </c>
      <c r="I120" s="658">
        <v>100746</v>
      </c>
    </row>
    <row r="121" spans="1:9">
      <c r="A121" s="647"/>
      <c r="B121" s="646"/>
      <c r="C121" s="646"/>
      <c r="D121" s="645"/>
      <c r="F121" s="644" t="s">
        <v>16</v>
      </c>
      <c r="G121" s="662">
        <v>2275759</v>
      </c>
      <c r="H121" s="662">
        <v>1508659</v>
      </c>
      <c r="I121" s="661">
        <v>1473550</v>
      </c>
    </row>
    <row r="122" spans="1:9">
      <c r="A122" s="647"/>
      <c r="B122" s="646"/>
      <c r="C122" s="646"/>
      <c r="D122" s="645"/>
      <c r="F122" s="648"/>
      <c r="G122" s="646"/>
      <c r="H122" s="646"/>
      <c r="I122" s="645"/>
    </row>
    <row r="123" spans="1:9">
      <c r="A123" s="647" t="s">
        <v>6</v>
      </c>
      <c r="B123" s="646">
        <f>G123/G124</f>
        <v>10.594759946765191</v>
      </c>
      <c r="C123" s="646">
        <f>H123/H124</f>
        <v>10.007775477824127</v>
      </c>
      <c r="D123" s="645">
        <f>I123/I124</f>
        <v>9.3231205951448715</v>
      </c>
      <c r="F123" s="648" t="s">
        <v>15</v>
      </c>
      <c r="G123" s="659">
        <v>133343</v>
      </c>
      <c r="H123" s="659">
        <v>133343</v>
      </c>
      <c r="I123" s="658">
        <v>133343</v>
      </c>
    </row>
    <row r="124" spans="1:9">
      <c r="A124" s="647"/>
      <c r="B124" s="646"/>
      <c r="C124" s="646"/>
      <c r="D124" s="645"/>
      <c r="F124" s="644" t="s">
        <v>13</v>
      </c>
      <c r="G124" s="643">
        <v>12585.75</v>
      </c>
      <c r="H124" s="643">
        <v>13323.94</v>
      </c>
      <c r="I124" s="642">
        <v>14302.4</v>
      </c>
    </row>
    <row r="125" spans="1:9">
      <c r="A125" s="647"/>
      <c r="B125" s="646"/>
      <c r="C125" s="646"/>
      <c r="D125" s="645"/>
      <c r="F125" s="648"/>
      <c r="G125" s="646"/>
      <c r="H125" s="646"/>
      <c r="I125" s="645"/>
    </row>
    <row r="126" spans="1:9">
      <c r="A126" s="647"/>
      <c r="B126" s="646"/>
      <c r="C126" s="646"/>
      <c r="D126" s="645"/>
      <c r="F126" s="648"/>
      <c r="G126" s="646"/>
      <c r="H126" s="646"/>
      <c r="I126" s="645"/>
    </row>
    <row r="127" spans="1:9">
      <c r="A127" s="647" t="s">
        <v>9</v>
      </c>
      <c r="B127" s="646">
        <f>G127/G128</f>
        <v>8</v>
      </c>
      <c r="C127" s="646">
        <f>H127/H128</f>
        <v>1.42</v>
      </c>
      <c r="D127" s="645">
        <f>I127/I128</f>
        <v>5</v>
      </c>
      <c r="F127" s="648" t="s">
        <v>14</v>
      </c>
      <c r="G127" s="659">
        <v>100686</v>
      </c>
      <c r="H127" s="659">
        <v>18920</v>
      </c>
      <c r="I127" s="658">
        <v>71512</v>
      </c>
    </row>
    <row r="128" spans="1:9" ht="15.75" thickBot="1">
      <c r="A128" s="641"/>
      <c r="B128" s="238"/>
      <c r="C128" s="238"/>
      <c r="D128" s="639"/>
      <c r="F128" s="691" t="s">
        <v>13</v>
      </c>
      <c r="G128" s="690">
        <f>G127/G133</f>
        <v>12585.75</v>
      </c>
      <c r="H128" s="690">
        <f>H127/H133</f>
        <v>13323.943661971831</v>
      </c>
      <c r="I128" s="689">
        <f>I127/I133</f>
        <v>14302.4</v>
      </c>
    </row>
    <row r="129" spans="1:9">
      <c r="A129" s="210"/>
      <c r="B129" s="210"/>
      <c r="C129" s="210"/>
      <c r="D129" s="210"/>
      <c r="F129" s="695"/>
      <c r="G129" s="210"/>
      <c r="H129" s="210"/>
      <c r="I129" s="210"/>
    </row>
    <row r="130" spans="1:9" ht="15.75" thickBot="1">
      <c r="A130" s="210"/>
      <c r="B130" s="210"/>
      <c r="C130" s="210"/>
      <c r="D130" s="210"/>
      <c r="F130" s="210"/>
      <c r="G130" s="210"/>
      <c r="H130" s="210"/>
      <c r="I130" s="210"/>
    </row>
    <row r="131" spans="1:9">
      <c r="A131" s="694" t="s">
        <v>12</v>
      </c>
      <c r="B131" s="693">
        <v>2021</v>
      </c>
      <c r="C131" s="693">
        <v>2020</v>
      </c>
      <c r="D131" s="692">
        <v>2019</v>
      </c>
      <c r="F131" s="673"/>
      <c r="G131" s="651"/>
      <c r="H131" s="651"/>
      <c r="I131" s="650"/>
    </row>
    <row r="132" spans="1:9">
      <c r="A132" s="670" t="s">
        <v>11</v>
      </c>
      <c r="B132" s="643">
        <f>G132/G133</f>
        <v>9</v>
      </c>
      <c r="C132" s="643">
        <f>H132/H133</f>
        <v>61.971830985915496</v>
      </c>
      <c r="D132" s="642">
        <f>I132/I133</f>
        <v>13.241999999999999</v>
      </c>
      <c r="F132" s="648" t="s">
        <v>10</v>
      </c>
      <c r="G132" s="646">
        <v>72</v>
      </c>
      <c r="H132" s="646">
        <v>88</v>
      </c>
      <c r="I132" s="645">
        <v>66.209999999999994</v>
      </c>
    </row>
    <row r="133" spans="1:9">
      <c r="A133" s="647"/>
      <c r="B133" s="646"/>
      <c r="C133" s="646"/>
      <c r="D133" s="645"/>
      <c r="F133" s="644" t="s">
        <v>9</v>
      </c>
      <c r="G133" s="643">
        <v>8</v>
      </c>
      <c r="H133" s="643">
        <v>1.42</v>
      </c>
      <c r="I133" s="642">
        <v>5</v>
      </c>
    </row>
    <row r="134" spans="1:9">
      <c r="A134" s="647"/>
      <c r="B134" s="646"/>
      <c r="C134" s="646"/>
      <c r="D134" s="645"/>
      <c r="F134" s="648"/>
      <c r="G134" s="646"/>
      <c r="H134" s="646"/>
      <c r="I134" s="645"/>
    </row>
    <row r="135" spans="1:9">
      <c r="A135" s="647" t="s">
        <v>8</v>
      </c>
      <c r="B135" s="646">
        <f>G135/G136</f>
        <v>6.7958123036079883</v>
      </c>
      <c r="C135" s="646">
        <f>H135/H136</f>
        <v>8.7931628956900614</v>
      </c>
      <c r="D135" s="645">
        <f>I135/I136</f>
        <v>7.1016994067930064</v>
      </c>
      <c r="F135" s="648" t="s">
        <v>7</v>
      </c>
      <c r="G135" s="646">
        <v>72</v>
      </c>
      <c r="H135" s="646">
        <v>88</v>
      </c>
      <c r="I135" s="645">
        <v>66.209999999999994</v>
      </c>
    </row>
    <row r="136" spans="1:9" ht="15.75" thickBot="1">
      <c r="A136" s="641"/>
      <c r="B136" s="238"/>
      <c r="C136" s="238"/>
      <c r="D136" s="639"/>
      <c r="F136" s="691" t="s">
        <v>6</v>
      </c>
      <c r="G136" s="690">
        <f>G123/G124</f>
        <v>10.594759946765191</v>
      </c>
      <c r="H136" s="690">
        <f>H123/H124</f>
        <v>10.007775477824127</v>
      </c>
      <c r="I136" s="689">
        <f>I123/I124</f>
        <v>9.3231205951448715</v>
      </c>
    </row>
    <row r="139" spans="1:9" ht="21">
      <c r="A139" s="984" t="s">
        <v>491</v>
      </c>
      <c r="B139" s="985"/>
      <c r="C139" s="985"/>
      <c r="D139" s="985"/>
      <c r="E139" s="985"/>
      <c r="F139" s="985"/>
      <c r="G139" s="985"/>
      <c r="H139" s="985"/>
      <c r="I139" s="985"/>
    </row>
  </sheetData>
  <mergeCells count="5">
    <mergeCell ref="A139:I139"/>
    <mergeCell ref="G3:I3"/>
    <mergeCell ref="L3:M3"/>
    <mergeCell ref="A73:I73"/>
    <mergeCell ref="A1:M2"/>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34"/>
  <sheetViews>
    <sheetView zoomScale="93" zoomScaleNormal="93" workbookViewId="0">
      <selection sqref="A1:L2"/>
    </sheetView>
  </sheetViews>
  <sheetFormatPr defaultRowHeight="15"/>
  <cols>
    <col min="1" max="1" width="42.28515625" customWidth="1"/>
    <col min="3" max="3" width="15.42578125" customWidth="1"/>
    <col min="4" max="4" width="14.28515625" customWidth="1"/>
    <col min="5" max="5" width="14.140625" customWidth="1"/>
    <col min="6" max="6" width="15.85546875" customWidth="1"/>
    <col min="7" max="7" width="14.7109375" customWidth="1"/>
    <col min="8" max="8" width="16.85546875" customWidth="1"/>
    <col min="9" max="9" width="13.85546875" customWidth="1"/>
    <col min="11" max="11" width="14.5703125" customWidth="1"/>
    <col min="12" max="12" width="12.5703125" customWidth="1"/>
  </cols>
  <sheetData>
    <row r="1" spans="1:12" ht="15" customHeight="1">
      <c r="A1" s="966" t="s">
        <v>622</v>
      </c>
      <c r="B1" s="966"/>
      <c r="C1" s="966"/>
      <c r="D1" s="966"/>
      <c r="E1" s="966"/>
      <c r="F1" s="966"/>
      <c r="G1" s="966"/>
      <c r="H1" s="966"/>
      <c r="I1" s="966"/>
      <c r="J1" s="966"/>
      <c r="K1" s="966"/>
      <c r="L1" s="991"/>
    </row>
    <row r="2" spans="1:12" ht="15" customHeight="1">
      <c r="A2" s="966"/>
      <c r="B2" s="966"/>
      <c r="C2" s="966"/>
      <c r="D2" s="966"/>
      <c r="E2" s="966"/>
      <c r="F2" s="966"/>
      <c r="G2" s="966"/>
      <c r="H2" s="966"/>
      <c r="I2" s="966"/>
      <c r="J2" s="966"/>
      <c r="K2" s="966"/>
      <c r="L2" s="991"/>
    </row>
    <row r="3" spans="1:12">
      <c r="A3" s="680" t="s">
        <v>621</v>
      </c>
      <c r="C3" s="682">
        <v>2021</v>
      </c>
      <c r="D3" s="682">
        <v>2020</v>
      </c>
      <c r="E3" s="682">
        <v>2019</v>
      </c>
      <c r="G3" s="986" t="s">
        <v>106</v>
      </c>
      <c r="H3" s="987"/>
      <c r="I3" s="988"/>
      <c r="K3" s="989" t="s">
        <v>107</v>
      </c>
      <c r="L3" s="990"/>
    </row>
    <row r="4" spans="1:12">
      <c r="A4" s="680" t="s">
        <v>550</v>
      </c>
      <c r="C4" s="216"/>
      <c r="D4" s="216"/>
      <c r="E4" s="216"/>
      <c r="G4" s="682">
        <v>2021</v>
      </c>
      <c r="H4" s="682">
        <v>2020</v>
      </c>
      <c r="I4" s="682">
        <v>2019</v>
      </c>
      <c r="K4" s="682">
        <v>2021</v>
      </c>
      <c r="L4" s="682">
        <v>2020</v>
      </c>
    </row>
    <row r="5" spans="1:12">
      <c r="A5" s="677" t="s">
        <v>620</v>
      </c>
      <c r="C5" s="676">
        <v>206739160</v>
      </c>
      <c r="D5" s="676">
        <v>228900903</v>
      </c>
      <c r="E5" s="676">
        <v>259215767</v>
      </c>
      <c r="G5" s="280">
        <f>C5/C23</f>
        <v>0.20437037088206908</v>
      </c>
      <c r="H5" s="280">
        <f>D5/D23</f>
        <v>0.24530849724877479</v>
      </c>
      <c r="I5" s="280">
        <f>E5/E23</f>
        <v>0.21925326056245978</v>
      </c>
      <c r="K5" s="280">
        <f t="shared" ref="K5:K23" si="0">G5-H5</f>
        <v>-4.0938126366705713E-2</v>
      </c>
      <c r="L5" s="280">
        <f t="shared" ref="L5:L23" si="1">H5-I5</f>
        <v>2.6055236686315014E-2</v>
      </c>
    </row>
    <row r="6" spans="1:12">
      <c r="A6" s="677" t="s">
        <v>547</v>
      </c>
      <c r="C6" s="676">
        <v>22709625</v>
      </c>
      <c r="D6" s="676">
        <v>17459875</v>
      </c>
      <c r="E6" s="676">
        <v>17580625</v>
      </c>
      <c r="G6" s="280">
        <f>C6/C23</f>
        <v>2.2449421211940244E-2</v>
      </c>
      <c r="H6" s="280">
        <f>D6/D23</f>
        <v>1.8711397125425282E-2</v>
      </c>
      <c r="I6" s="280">
        <f>E6/E23</f>
        <v>1.4870273512243161E-2</v>
      </c>
      <c r="K6" s="280">
        <f t="shared" si="0"/>
        <v>3.7380240865149614E-3</v>
      </c>
      <c r="L6" s="280">
        <f t="shared" si="1"/>
        <v>3.8411236131821215E-3</v>
      </c>
    </row>
    <row r="7" spans="1:12">
      <c r="A7" s="677" t="s">
        <v>619</v>
      </c>
      <c r="C7" s="676">
        <v>865000</v>
      </c>
      <c r="D7" s="676">
        <v>829000</v>
      </c>
      <c r="E7" s="676">
        <v>836000</v>
      </c>
      <c r="G7" s="280">
        <f>C7/C23</f>
        <v>8.5508894789448572E-4</v>
      </c>
      <c r="H7" s="280">
        <f>D7/D23</f>
        <v>8.8842263859148821E-4</v>
      </c>
      <c r="I7" s="280">
        <f>E7/E23</f>
        <v>7.0711642255239968E-4</v>
      </c>
      <c r="K7" s="280">
        <f t="shared" si="0"/>
        <v>-3.3333690697002496E-5</v>
      </c>
      <c r="L7" s="280">
        <f t="shared" si="1"/>
        <v>1.8130621603908853E-4</v>
      </c>
    </row>
    <row r="8" spans="1:12">
      <c r="A8" s="677" t="s">
        <v>618</v>
      </c>
      <c r="C8" s="676">
        <v>95524645</v>
      </c>
      <c r="D8" s="676">
        <v>95524645</v>
      </c>
      <c r="E8" s="676">
        <v>80580627</v>
      </c>
      <c r="G8" s="280">
        <f>C8/C23</f>
        <v>9.4430136637045373E-2</v>
      </c>
      <c r="H8" s="280">
        <f>D8/D23</f>
        <v>0.10237184217299784</v>
      </c>
      <c r="I8" s="280">
        <f>E8/E23</f>
        <v>6.8157756807738404E-2</v>
      </c>
      <c r="K8" s="280">
        <f t="shared" si="0"/>
        <v>-7.9417055359524702E-3</v>
      </c>
      <c r="L8" s="280">
        <f t="shared" si="1"/>
        <v>3.4214085365259439E-2</v>
      </c>
    </row>
    <row r="9" spans="1:12">
      <c r="A9" s="677" t="s">
        <v>545</v>
      </c>
      <c r="C9" s="676">
        <v>4047790</v>
      </c>
      <c r="D9" s="676">
        <v>4077790</v>
      </c>
      <c r="E9" s="676">
        <v>3806541</v>
      </c>
      <c r="G9" s="280">
        <f>C9/C23</f>
        <v>4.0014109738703129E-3</v>
      </c>
      <c r="H9" s="280">
        <f>D9/D23</f>
        <v>4.3700855867575203E-3</v>
      </c>
      <c r="I9" s="280">
        <f>E9/E23</f>
        <v>3.2196981509797057E-3</v>
      </c>
      <c r="K9" s="280">
        <f t="shared" si="0"/>
        <v>-3.6867461288720739E-4</v>
      </c>
      <c r="L9" s="280">
        <f t="shared" si="1"/>
        <v>1.1503874357778146E-3</v>
      </c>
    </row>
    <row r="10" spans="1:12">
      <c r="A10" s="677" t="s">
        <v>617</v>
      </c>
      <c r="C10" s="676">
        <v>13383876</v>
      </c>
      <c r="D10" s="676">
        <v>25301704</v>
      </c>
      <c r="E10" s="676">
        <v>11832931</v>
      </c>
      <c r="G10" s="280">
        <f>C10/C23</f>
        <v>1.3230525372936714E-2</v>
      </c>
      <c r="H10" s="280">
        <f>D10/D23</f>
        <v>2.7115327658070943E-2</v>
      </c>
      <c r="I10" s="280">
        <f>E10/E23</f>
        <v>1.0008684015585394E-2</v>
      </c>
      <c r="K10" s="280">
        <f t="shared" si="0"/>
        <v>-1.3884802285134229E-2</v>
      </c>
      <c r="L10" s="280">
        <f t="shared" si="1"/>
        <v>1.7106643642485549E-2</v>
      </c>
    </row>
    <row r="11" spans="1:12">
      <c r="A11" s="677"/>
      <c r="C11" s="676">
        <v>343270096</v>
      </c>
      <c r="D11" s="676">
        <v>372093917</v>
      </c>
      <c r="E11" s="676">
        <v>373852491</v>
      </c>
      <c r="G11" s="280">
        <f>C11/C23</f>
        <v>0.3393369540257562</v>
      </c>
      <c r="H11" s="280">
        <f>D11/D23</f>
        <v>0.39876557243061783</v>
      </c>
      <c r="I11" s="280">
        <f>E11/E23</f>
        <v>0.31621678947155885</v>
      </c>
      <c r="K11" s="280">
        <f t="shared" si="0"/>
        <v>-5.9428618404861633E-2</v>
      </c>
      <c r="L11" s="280">
        <f t="shared" si="1"/>
        <v>8.2548782959058986E-2</v>
      </c>
    </row>
    <row r="12" spans="1:12">
      <c r="A12" s="680" t="s">
        <v>594</v>
      </c>
      <c r="C12" s="216"/>
      <c r="D12" s="216"/>
      <c r="E12" s="216"/>
      <c r="G12" s="280"/>
      <c r="H12" s="280"/>
      <c r="I12" s="280"/>
      <c r="K12" s="280">
        <f t="shared" si="0"/>
        <v>0</v>
      </c>
      <c r="L12" s="280">
        <f t="shared" si="1"/>
        <v>0</v>
      </c>
    </row>
    <row r="13" spans="1:12">
      <c r="A13" s="677" t="s">
        <v>593</v>
      </c>
      <c r="C13" s="676">
        <v>131120491</v>
      </c>
      <c r="D13" s="676">
        <v>123843606</v>
      </c>
      <c r="E13" s="676">
        <v>126274513</v>
      </c>
      <c r="G13" s="280">
        <f>C13/C23</f>
        <v>0.12961813028508484</v>
      </c>
      <c r="H13" s="280">
        <f>D13/D23</f>
        <v>0.13272070351653156</v>
      </c>
      <c r="I13" s="280">
        <f>E13/E23</f>
        <v>0.10680715537333312</v>
      </c>
      <c r="K13" s="280">
        <f t="shared" si="0"/>
        <v>-3.1025732314467203E-3</v>
      </c>
      <c r="L13" s="280">
        <f t="shared" si="1"/>
        <v>2.5913548143198448E-2</v>
      </c>
    </row>
    <row r="14" spans="1:12">
      <c r="A14" s="677" t="s">
        <v>616</v>
      </c>
      <c r="C14" s="676">
        <v>359077415</v>
      </c>
      <c r="D14" s="676">
        <v>172157921</v>
      </c>
      <c r="E14" s="676">
        <v>307234973</v>
      </c>
      <c r="G14" s="280">
        <f>C14/C23</f>
        <v>0.35496315491910013</v>
      </c>
      <c r="H14" s="280">
        <f>D14/D23</f>
        <v>0.18449818387122432</v>
      </c>
      <c r="I14" s="280">
        <f>E14/E23</f>
        <v>0.25986949161572143</v>
      </c>
      <c r="K14" s="280">
        <f t="shared" si="0"/>
        <v>0.17046497104787581</v>
      </c>
      <c r="L14" s="280">
        <f t="shared" si="1"/>
        <v>-7.5371307744497101E-2</v>
      </c>
    </row>
    <row r="15" spans="1:12">
      <c r="A15" s="677" t="s">
        <v>615</v>
      </c>
      <c r="C15" s="676">
        <v>47914306</v>
      </c>
      <c r="D15" s="676">
        <v>28228101</v>
      </c>
      <c r="E15" s="676">
        <v>130691149</v>
      </c>
      <c r="G15" s="280">
        <f>C15/C23</f>
        <v>4.7365310412294158E-2</v>
      </c>
      <c r="H15" s="280">
        <f>D15/D23</f>
        <v>3.0251488507656243E-2</v>
      </c>
      <c r="I15" s="280">
        <f>E15/E23</f>
        <v>0.11054289203366344</v>
      </c>
      <c r="K15" s="280">
        <f t="shared" si="0"/>
        <v>1.7113821904637914E-2</v>
      </c>
      <c r="L15" s="280">
        <f t="shared" si="1"/>
        <v>-8.0291403526007193E-2</v>
      </c>
    </row>
    <row r="16" spans="1:12">
      <c r="A16" s="677" t="s">
        <v>540</v>
      </c>
      <c r="C16" s="676">
        <v>9762303</v>
      </c>
      <c r="D16" s="676">
        <v>8326869</v>
      </c>
      <c r="E16" s="676">
        <v>11301343</v>
      </c>
      <c r="G16" s="280">
        <f>C16/C23</f>
        <v>9.6504478627713088E-3</v>
      </c>
      <c r="H16" s="280">
        <f>D16/D23</f>
        <v>8.9237381522143146E-3</v>
      </c>
      <c r="I16" s="280">
        <f>E16/E23</f>
        <v>9.5590493208105309E-3</v>
      </c>
      <c r="K16" s="280">
        <f t="shared" si="0"/>
        <v>7.2670971055699418E-4</v>
      </c>
      <c r="L16" s="280">
        <f t="shared" si="1"/>
        <v>-6.3531116859621636E-4</v>
      </c>
    </row>
    <row r="17" spans="1:12">
      <c r="A17" s="677" t="s">
        <v>591</v>
      </c>
      <c r="C17" s="676">
        <v>329732</v>
      </c>
      <c r="D17" s="676">
        <v>722221</v>
      </c>
      <c r="E17" s="676">
        <v>310037</v>
      </c>
      <c r="G17" s="280">
        <f>C17/C23</f>
        <v>3.2595397568456019E-4</v>
      </c>
      <c r="H17" s="280">
        <f>D17/D23</f>
        <v>7.7398973035727769E-4</v>
      </c>
      <c r="I17" s="280">
        <f>E17/E23</f>
        <v>2.6223953863502194E-4</v>
      </c>
      <c r="K17" s="280">
        <f t="shared" si="0"/>
        <v>-4.480357546727175E-4</v>
      </c>
      <c r="L17" s="280">
        <f t="shared" si="1"/>
        <v>5.1175019172225574E-4</v>
      </c>
    </row>
    <row r="18" spans="1:12">
      <c r="A18" s="677" t="s">
        <v>537</v>
      </c>
      <c r="C18" s="676">
        <v>1370509</v>
      </c>
      <c r="D18" s="676">
        <v>348074</v>
      </c>
      <c r="E18" s="676">
        <v>1516553</v>
      </c>
      <c r="G18" s="280">
        <f>C18/C23</f>
        <v>1.3548058946704321E-3</v>
      </c>
      <c r="H18" s="280">
        <f>D18/D23</f>
        <v>3.7302391013883436E-4</v>
      </c>
      <c r="I18" s="280">
        <f>E18/E23</f>
        <v>1.2827506363290782E-3</v>
      </c>
      <c r="K18" s="280">
        <f t="shared" si="0"/>
        <v>9.8178198453159767E-4</v>
      </c>
      <c r="L18" s="280">
        <f t="shared" si="1"/>
        <v>-9.0972672619024381E-4</v>
      </c>
    </row>
    <row r="19" spans="1:12">
      <c r="A19" s="677" t="s">
        <v>614</v>
      </c>
      <c r="C19" s="676">
        <v>6376049</v>
      </c>
      <c r="D19" s="676">
        <v>152002</v>
      </c>
      <c r="E19" s="676">
        <v>15847317</v>
      </c>
      <c r="G19" s="280">
        <f>C19/C23</f>
        <v>6.3029930995765178E-3</v>
      </c>
      <c r="H19" s="280">
        <f>D19/D23</f>
        <v>1.6289748843327308E-4</v>
      </c>
      <c r="I19" s="280">
        <f>E19/E23</f>
        <v>1.3404184335040464E-2</v>
      </c>
      <c r="K19" s="280">
        <f t="shared" si="0"/>
        <v>6.1400956111432444E-3</v>
      </c>
      <c r="L19" s="280">
        <f t="shared" si="1"/>
        <v>-1.324128684660719E-2</v>
      </c>
    </row>
    <row r="20" spans="1:12">
      <c r="A20" s="677" t="s">
        <v>613</v>
      </c>
      <c r="C20" s="676">
        <v>53621976</v>
      </c>
      <c r="D20" s="676">
        <v>220833567</v>
      </c>
      <c r="E20" s="676">
        <v>202416056</v>
      </c>
      <c r="G20" s="280">
        <f>C20/C23</f>
        <v>5.300758270735649E-2</v>
      </c>
      <c r="H20" s="280">
        <f>D20/D23</f>
        <v>0.23666289539651411</v>
      </c>
      <c r="I20" s="280">
        <f>E20/E23</f>
        <v>0.17121018826062942</v>
      </c>
      <c r="K20" s="280">
        <f t="shared" si="0"/>
        <v>-0.18365531268915763</v>
      </c>
      <c r="L20" s="280">
        <f t="shared" si="1"/>
        <v>6.5452707135884691E-2</v>
      </c>
    </row>
    <row r="21" spans="1:12">
      <c r="A21" s="677" t="s">
        <v>534</v>
      </c>
      <c r="C21" s="676">
        <v>58747791</v>
      </c>
      <c r="D21" s="676">
        <v>6408170</v>
      </c>
      <c r="E21" s="676">
        <v>12821986</v>
      </c>
      <c r="G21" s="280">
        <f>C21/C23</f>
        <v>5.8074666817705359E-2</v>
      </c>
      <c r="H21" s="280">
        <f>D21/D23</f>
        <v>6.8675069963122035E-3</v>
      </c>
      <c r="I21" s="280">
        <f>E21/E23</f>
        <v>1.0845259414278653E-2</v>
      </c>
      <c r="K21" s="280">
        <f t="shared" si="0"/>
        <v>5.1207159821393157E-2</v>
      </c>
      <c r="L21" s="280">
        <f t="shared" si="1"/>
        <v>-3.977752417966449E-3</v>
      </c>
    </row>
    <row r="22" spans="1:12">
      <c r="A22" s="677"/>
      <c r="C22" s="676">
        <v>668320572</v>
      </c>
      <c r="D22" s="676">
        <v>561020531</v>
      </c>
      <c r="E22" s="676">
        <v>808413927</v>
      </c>
      <c r="G22" s="280">
        <f>C22/C23</f>
        <v>0.66066304597424386</v>
      </c>
      <c r="H22" s="280">
        <f>D22/D23</f>
        <v>0.60123442756938217</v>
      </c>
      <c r="I22" s="280">
        <f>E22/E23</f>
        <v>0.68378321052844115</v>
      </c>
      <c r="K22" s="280">
        <f t="shared" si="0"/>
        <v>5.9428618404861688E-2</v>
      </c>
      <c r="L22" s="280">
        <f t="shared" si="1"/>
        <v>-8.2548782959058986E-2</v>
      </c>
    </row>
    <row r="23" spans="1:12" s="145" customFormat="1">
      <c r="A23" s="680" t="s">
        <v>612</v>
      </c>
      <c r="C23" s="679">
        <v>1011590668</v>
      </c>
      <c r="D23" s="679">
        <v>933114448</v>
      </c>
      <c r="E23" s="679">
        <v>1182266418</v>
      </c>
      <c r="G23" s="697">
        <f>C23/C23</f>
        <v>1</v>
      </c>
      <c r="H23" s="697">
        <f>D23/D23</f>
        <v>1</v>
      </c>
      <c r="I23" s="697">
        <f>E23/E23</f>
        <v>1</v>
      </c>
      <c r="K23" s="697">
        <f t="shared" si="0"/>
        <v>0</v>
      </c>
      <c r="L23" s="697">
        <f t="shared" si="1"/>
        <v>0</v>
      </c>
    </row>
    <row r="24" spans="1:12">
      <c r="A24" s="677"/>
      <c r="C24" s="216"/>
      <c r="D24" s="216"/>
      <c r="E24" s="216"/>
      <c r="G24" s="280"/>
      <c r="H24" s="280"/>
      <c r="I24" s="280"/>
      <c r="K24" s="280"/>
      <c r="L24" s="280"/>
    </row>
    <row r="25" spans="1:12" s="145" customFormat="1">
      <c r="A25" s="680" t="s">
        <v>611</v>
      </c>
      <c r="C25" s="597"/>
      <c r="D25" s="597"/>
      <c r="E25" s="597"/>
      <c r="G25" s="697"/>
      <c r="H25" s="697"/>
      <c r="I25" s="697"/>
      <c r="K25" s="697"/>
      <c r="L25" s="697"/>
    </row>
    <row r="26" spans="1:12">
      <c r="A26" s="677"/>
      <c r="C26" s="216"/>
      <c r="D26" s="216"/>
      <c r="E26" s="216"/>
      <c r="G26" s="280"/>
      <c r="H26" s="280"/>
      <c r="I26" s="280"/>
      <c r="K26" s="280"/>
      <c r="L26" s="280"/>
    </row>
    <row r="27" spans="1:12">
      <c r="A27" s="677" t="s">
        <v>86</v>
      </c>
      <c r="C27" s="216"/>
      <c r="D27" s="216"/>
      <c r="E27" s="216"/>
      <c r="G27" s="280"/>
      <c r="H27" s="280"/>
      <c r="I27" s="280"/>
      <c r="K27" s="280"/>
      <c r="L27" s="280"/>
    </row>
    <row r="28" spans="1:12">
      <c r="A28" s="677" t="s">
        <v>610</v>
      </c>
      <c r="C28" s="676">
        <v>114725290</v>
      </c>
      <c r="D28" s="676">
        <v>114725290</v>
      </c>
      <c r="E28" s="676">
        <v>114725290</v>
      </c>
      <c r="G28" s="280">
        <f>C28/C47</f>
        <v>0.11341078326357198</v>
      </c>
      <c r="H28" s="280">
        <f>D28/D47</f>
        <v>0.12294878752107802</v>
      </c>
      <c r="I28" s="280">
        <f>E28/E47</f>
        <v>9.7038440958237548E-2</v>
      </c>
      <c r="K28" s="280">
        <f t="shared" ref="K28:L30" si="2">G28-H28</f>
        <v>-9.5380042575060331E-3</v>
      </c>
      <c r="L28" s="280">
        <f t="shared" si="2"/>
        <v>2.5910346562840469E-2</v>
      </c>
    </row>
    <row r="29" spans="1:12">
      <c r="A29" s="677" t="s">
        <v>530</v>
      </c>
      <c r="C29" s="676">
        <v>92797348</v>
      </c>
      <c r="D29" s="676">
        <v>-20332740</v>
      </c>
      <c r="E29" s="676">
        <v>267076248</v>
      </c>
      <c r="G29" s="280">
        <f>C29/C47</f>
        <v>9.17340886343566E-2</v>
      </c>
      <c r="H29" s="280">
        <f>D29/D47</f>
        <v>-2.1790188806507474E-2</v>
      </c>
      <c r="I29" s="280">
        <f>E29/E47</f>
        <v>0.22590191511301136</v>
      </c>
      <c r="K29" s="280">
        <f t="shared" si="2"/>
        <v>0.11352427744086407</v>
      </c>
      <c r="L29" s="280">
        <f t="shared" si="2"/>
        <v>-0.24769210391951885</v>
      </c>
    </row>
    <row r="30" spans="1:12">
      <c r="A30" s="677"/>
      <c r="C30" s="676">
        <v>207522638</v>
      </c>
      <c r="D30" s="676">
        <v>94392550</v>
      </c>
      <c r="E30" s="676">
        <v>381801538</v>
      </c>
      <c r="G30" s="280">
        <f>C30/C47</f>
        <v>0.20514487189792857</v>
      </c>
      <c r="H30" s="280">
        <f>D30/D47</f>
        <v>0.10115859871457054</v>
      </c>
      <c r="I30" s="280">
        <f>E30/E47</f>
        <v>0.32294035607124894</v>
      </c>
      <c r="K30" s="280">
        <f t="shared" si="2"/>
        <v>0.10398627318335803</v>
      </c>
      <c r="L30" s="280">
        <f t="shared" si="2"/>
        <v>-0.22178175735667838</v>
      </c>
    </row>
    <row r="31" spans="1:12">
      <c r="A31" s="680" t="s">
        <v>529</v>
      </c>
      <c r="C31" s="216"/>
      <c r="D31" s="216"/>
      <c r="E31" s="216"/>
      <c r="G31" s="280"/>
      <c r="H31" s="280"/>
      <c r="I31" s="280"/>
      <c r="K31" s="280"/>
      <c r="L31" s="280"/>
    </row>
    <row r="32" spans="1:12">
      <c r="A32" s="680" t="s">
        <v>528</v>
      </c>
      <c r="C32" s="216"/>
      <c r="D32" s="216"/>
      <c r="E32" s="216"/>
      <c r="G32" s="280"/>
      <c r="H32" s="280"/>
      <c r="I32" s="280"/>
      <c r="K32" s="280"/>
      <c r="L32" s="280"/>
    </row>
    <row r="33" spans="1:12">
      <c r="A33" s="677" t="s">
        <v>545</v>
      </c>
      <c r="C33" s="676">
        <v>3707636</v>
      </c>
      <c r="D33" s="676">
        <v>5231810</v>
      </c>
      <c r="E33" s="676">
        <v>5616202</v>
      </c>
      <c r="G33" s="280">
        <f>C33/C47</f>
        <v>3.6651544120412942E-3</v>
      </c>
      <c r="H33" s="280">
        <f>D33/D47</f>
        <v>5.6068256270317661E-3</v>
      </c>
      <c r="I33" s="280">
        <f>E33/E47</f>
        <v>4.75036921838712E-3</v>
      </c>
      <c r="K33" s="280">
        <f t="shared" ref="K33:L37" si="3">G33-H33</f>
        <v>-1.9416712149904719E-3</v>
      </c>
      <c r="L33" s="280">
        <f t="shared" si="3"/>
        <v>8.5645640864464613E-4</v>
      </c>
    </row>
    <row r="34" spans="1:12">
      <c r="A34" s="677" t="s">
        <v>609</v>
      </c>
      <c r="C34" s="676">
        <v>24903695</v>
      </c>
      <c r="D34" s="676">
        <v>17888910</v>
      </c>
      <c r="E34" s="216">
        <v>0</v>
      </c>
      <c r="G34" s="280">
        <f>C34/C47</f>
        <v>2.4618351856919265E-2</v>
      </c>
      <c r="H34" s="280">
        <f>D34/D47</f>
        <v>1.9171185312093678E-2</v>
      </c>
      <c r="I34" s="280">
        <f>E34/E47</f>
        <v>0</v>
      </c>
      <c r="K34" s="280">
        <f t="shared" si="3"/>
        <v>5.4471665448255872E-3</v>
      </c>
      <c r="L34" s="280">
        <f t="shared" si="3"/>
        <v>1.9171185312093678E-2</v>
      </c>
    </row>
    <row r="35" spans="1:12">
      <c r="A35" s="677" t="s">
        <v>525</v>
      </c>
      <c r="C35" s="676">
        <v>559745</v>
      </c>
      <c r="D35" s="676">
        <v>1327863</v>
      </c>
      <c r="E35" s="216">
        <v>0</v>
      </c>
      <c r="G35" s="280">
        <f>C35/C47</f>
        <v>5.5333151807999872E-4</v>
      </c>
      <c r="H35" s="280">
        <f>D35/D47</f>
        <v>1.4230440894427133E-3</v>
      </c>
      <c r="I35" s="280">
        <f>E35/E47</f>
        <v>0</v>
      </c>
      <c r="K35" s="280">
        <f t="shared" si="3"/>
        <v>-8.6971257136271454E-4</v>
      </c>
      <c r="L35" s="280">
        <f t="shared" si="3"/>
        <v>1.4230440894427133E-3</v>
      </c>
    </row>
    <row r="36" spans="1:12">
      <c r="A36" s="677" t="s">
        <v>608</v>
      </c>
      <c r="C36" s="676">
        <v>34817327</v>
      </c>
      <c r="D36" s="676">
        <v>89958811</v>
      </c>
      <c r="E36" s="676">
        <v>49618043</v>
      </c>
      <c r="G36" s="280">
        <f>C36/C47</f>
        <v>3.441839481263384E-2</v>
      </c>
      <c r="H36" s="280">
        <f>D36/D47</f>
        <v>9.640704973844752E-2</v>
      </c>
      <c r="I36" s="280">
        <f>E36/E47</f>
        <v>4.1968580215563558E-2</v>
      </c>
      <c r="K36" s="280">
        <f t="shared" si="3"/>
        <v>-6.198865492581368E-2</v>
      </c>
      <c r="L36" s="280">
        <f t="shared" si="3"/>
        <v>5.4438469522883962E-2</v>
      </c>
    </row>
    <row r="37" spans="1:12">
      <c r="A37" s="677"/>
      <c r="C37" s="676">
        <v>63988403</v>
      </c>
      <c r="D37" s="676">
        <v>114407394</v>
      </c>
      <c r="E37" s="676">
        <v>55234245</v>
      </c>
      <c r="G37" s="280">
        <f>C37/C47</f>
        <v>6.3255232599674402E-2</v>
      </c>
      <c r="H37" s="280">
        <f>D37/D47</f>
        <v>0.12260810476701567</v>
      </c>
      <c r="I37" s="280">
        <f>E37/E47</f>
        <v>4.6718949433950684E-2</v>
      </c>
      <c r="K37" s="280">
        <f t="shared" si="3"/>
        <v>-5.9352872167341267E-2</v>
      </c>
      <c r="L37" s="280">
        <f t="shared" si="3"/>
        <v>7.5889155333064978E-2</v>
      </c>
    </row>
    <row r="38" spans="1:12">
      <c r="A38" s="680" t="s">
        <v>522</v>
      </c>
      <c r="C38" s="216"/>
      <c r="D38" s="216"/>
      <c r="E38" s="216"/>
      <c r="G38" s="280"/>
      <c r="H38" s="280"/>
      <c r="I38" s="280"/>
      <c r="K38" s="280"/>
      <c r="L38" s="280"/>
    </row>
    <row r="39" spans="1:12">
      <c r="A39" s="677" t="s">
        <v>521</v>
      </c>
      <c r="C39" s="676">
        <v>294550224</v>
      </c>
      <c r="D39" s="676">
        <v>220513786</v>
      </c>
      <c r="E39" s="676">
        <v>133449279</v>
      </c>
      <c r="G39" s="280">
        <f>C39/C47</f>
        <v>0.29117530767889604</v>
      </c>
      <c r="H39" s="280">
        <f>D39/D47</f>
        <v>0.23632019252583689</v>
      </c>
      <c r="I39" s="280">
        <f>E39/E47</f>
        <v>0.11287580951994866</v>
      </c>
      <c r="K39" s="280">
        <f t="shared" ref="K39:L45" si="4">G39-H39</f>
        <v>5.4855115153059159E-2</v>
      </c>
      <c r="L39" s="280">
        <f t="shared" si="4"/>
        <v>0.12344438300588823</v>
      </c>
    </row>
    <row r="40" spans="1:12">
      <c r="A40" s="677" t="s">
        <v>607</v>
      </c>
      <c r="C40" s="676">
        <v>1571880</v>
      </c>
      <c r="D40" s="676">
        <v>806454</v>
      </c>
      <c r="E40" s="676">
        <v>411485</v>
      </c>
      <c r="G40" s="280">
        <f>C40/C47</f>
        <v>1.5538696131981321E-3</v>
      </c>
      <c r="H40" s="280">
        <f>D40/D47</f>
        <v>8.6426054352552477E-4</v>
      </c>
      <c r="I40" s="280">
        <f>E40/E47</f>
        <v>3.4804760901193082E-4</v>
      </c>
      <c r="K40" s="280">
        <f t="shared" si="4"/>
        <v>6.896090696726073E-4</v>
      </c>
      <c r="L40" s="280">
        <f t="shared" si="4"/>
        <v>5.1621293451359395E-4</v>
      </c>
    </row>
    <row r="41" spans="1:12">
      <c r="A41" s="677" t="s">
        <v>606</v>
      </c>
      <c r="C41" s="676">
        <v>38055682</v>
      </c>
      <c r="D41" s="676">
        <v>5661925</v>
      </c>
      <c r="E41" s="216">
        <v>0</v>
      </c>
      <c r="G41" s="280">
        <f>C41/C47</f>
        <v>3.7619645182412856E-2</v>
      </c>
      <c r="H41" s="280">
        <f>D41/D47</f>
        <v>6.0677712279941032E-3</v>
      </c>
      <c r="I41" s="280">
        <f>E41/E47</f>
        <v>0</v>
      </c>
      <c r="K41" s="280">
        <f t="shared" si="4"/>
        <v>3.1551873954418753E-2</v>
      </c>
      <c r="L41" s="280">
        <f t="shared" si="4"/>
        <v>6.0677712279941032E-3</v>
      </c>
    </row>
    <row r="42" spans="1:12">
      <c r="A42" s="677" t="s">
        <v>576</v>
      </c>
      <c r="C42" s="676">
        <v>3442070</v>
      </c>
      <c r="D42" s="676">
        <v>3487166</v>
      </c>
      <c r="E42" s="676">
        <v>3524426</v>
      </c>
      <c r="G42" s="280">
        <f>C42/C47</f>
        <v>3.4026312310741877E-3</v>
      </c>
      <c r="H42" s="280">
        <f>D42/D47</f>
        <v>3.7371257164373044E-3</v>
      </c>
      <c r="I42" s="280">
        <f>E42/E47</f>
        <v>2.9810759625247176E-3</v>
      </c>
      <c r="K42" s="280">
        <f t="shared" si="4"/>
        <v>-3.3449448536311674E-4</v>
      </c>
      <c r="L42" s="280">
        <f t="shared" si="4"/>
        <v>7.5604975391258683E-4</v>
      </c>
    </row>
    <row r="43" spans="1:12">
      <c r="A43" s="677" t="s">
        <v>605</v>
      </c>
      <c r="C43" s="676">
        <v>402459771</v>
      </c>
      <c r="D43" s="676">
        <v>493845173</v>
      </c>
      <c r="E43" s="676">
        <v>607845445</v>
      </c>
      <c r="G43" s="280">
        <f>C43/C47</f>
        <v>0.39784844179681578</v>
      </c>
      <c r="H43" s="280">
        <f>D43/D47</f>
        <v>0.52924394650462003</v>
      </c>
      <c r="I43" s="280">
        <f>E43/E47</f>
        <v>0.51413576140331507</v>
      </c>
      <c r="K43" s="280">
        <f t="shared" si="4"/>
        <v>-0.13139550470780426</v>
      </c>
      <c r="L43" s="280">
        <f t="shared" si="4"/>
        <v>1.5108185101304961E-2</v>
      </c>
    </row>
    <row r="44" spans="1:12">
      <c r="A44" s="677"/>
      <c r="C44" s="676">
        <v>740079627</v>
      </c>
      <c r="D44" s="676">
        <v>724314504</v>
      </c>
      <c r="E44" s="676">
        <v>754230635</v>
      </c>
      <c r="G44" s="280">
        <f>C44/C47</f>
        <v>0.73159989550239701</v>
      </c>
      <c r="H44" s="280">
        <f>D44/D47</f>
        <v>0.77623329651841377</v>
      </c>
      <c r="I44" s="280">
        <f>E44/E47</f>
        <v>0.63795319186677601</v>
      </c>
      <c r="K44" s="280">
        <f t="shared" si="4"/>
        <v>-4.463340101601676E-2</v>
      </c>
      <c r="L44" s="280">
        <f t="shared" si="4"/>
        <v>0.13828010465163776</v>
      </c>
    </row>
    <row r="45" spans="1:12">
      <c r="A45" s="677" t="s">
        <v>118</v>
      </c>
      <c r="C45" s="676">
        <v>804068030</v>
      </c>
      <c r="D45" s="676">
        <v>838721898</v>
      </c>
      <c r="E45" s="676">
        <v>800464880</v>
      </c>
      <c r="G45" s="280">
        <f>C45/C47</f>
        <v>0.79485512810207137</v>
      </c>
      <c r="H45" s="280">
        <f>D45/D47</f>
        <v>0.89884140128542944</v>
      </c>
      <c r="I45" s="280">
        <f>E45/E47</f>
        <v>0.67705964392875106</v>
      </c>
      <c r="K45" s="280">
        <f t="shared" si="4"/>
        <v>-0.10398627318335807</v>
      </c>
      <c r="L45" s="280">
        <f t="shared" si="4"/>
        <v>0.22178175735667838</v>
      </c>
    </row>
    <row r="46" spans="1:12">
      <c r="A46" s="677"/>
      <c r="C46" s="216"/>
      <c r="D46" s="216"/>
      <c r="E46" s="216"/>
      <c r="G46" s="280"/>
      <c r="H46" s="280"/>
      <c r="I46" s="280"/>
      <c r="K46" s="280"/>
      <c r="L46" s="280"/>
    </row>
    <row r="47" spans="1:12" s="145" customFormat="1">
      <c r="A47" s="680" t="s">
        <v>604</v>
      </c>
      <c r="C47" s="679">
        <v>1011590668</v>
      </c>
      <c r="D47" s="679">
        <v>933114448</v>
      </c>
      <c r="E47" s="679">
        <v>1182266418</v>
      </c>
      <c r="G47" s="697">
        <f>C47/C47</f>
        <v>1</v>
      </c>
      <c r="H47" s="697">
        <f>D47/D47</f>
        <v>1</v>
      </c>
      <c r="I47" s="697">
        <f>E47/E47</f>
        <v>1</v>
      </c>
      <c r="K47" s="697">
        <f>G47-H47</f>
        <v>0</v>
      </c>
      <c r="L47" s="697">
        <f>H47-I47</f>
        <v>0</v>
      </c>
    </row>
    <row r="52" spans="1:12">
      <c r="A52" s="683" t="s">
        <v>563</v>
      </c>
      <c r="C52" s="682">
        <v>2021</v>
      </c>
      <c r="D52" s="682">
        <v>2020</v>
      </c>
      <c r="E52" s="682">
        <v>2019</v>
      </c>
      <c r="G52" s="682">
        <v>2021</v>
      </c>
      <c r="H52" s="682">
        <v>2020</v>
      </c>
      <c r="I52" s="682">
        <v>2019</v>
      </c>
      <c r="K52" s="682">
        <v>2021</v>
      </c>
      <c r="L52" s="682">
        <v>2020</v>
      </c>
    </row>
    <row r="53" spans="1:12">
      <c r="A53" s="677" t="s">
        <v>603</v>
      </c>
      <c r="C53" s="676">
        <v>2418800493</v>
      </c>
      <c r="D53" s="676">
        <v>1332568120</v>
      </c>
      <c r="E53" s="676">
        <v>1513636182</v>
      </c>
      <c r="G53" s="280">
        <f>C53/C53</f>
        <v>1</v>
      </c>
      <c r="H53" s="280">
        <f>D53/D53</f>
        <v>1</v>
      </c>
      <c r="I53" s="280">
        <f>E53/E53</f>
        <v>1</v>
      </c>
      <c r="K53" s="280">
        <f t="shared" ref="K53:K64" si="5">G53-H53</f>
        <v>0</v>
      </c>
      <c r="L53" s="280">
        <f t="shared" ref="L53:L64" si="6">H53-I53</f>
        <v>0</v>
      </c>
    </row>
    <row r="54" spans="1:12">
      <c r="A54" s="677" t="s">
        <v>561</v>
      </c>
      <c r="C54" s="676">
        <v>-2115499302</v>
      </c>
      <c r="D54" s="676">
        <v>-1420700485</v>
      </c>
      <c r="E54" s="676">
        <v>-1663413135</v>
      </c>
      <c r="G54" s="280">
        <f>C54/C53</f>
        <v>-0.87460677642585549</v>
      </c>
      <c r="H54" s="280">
        <f>D54/D53</f>
        <v>-1.0661372305679953</v>
      </c>
      <c r="I54" s="280">
        <f>E54/E53</f>
        <v>-1.0989517525949311</v>
      </c>
      <c r="K54" s="280">
        <f t="shared" si="5"/>
        <v>0.19153045414213976</v>
      </c>
      <c r="L54" s="280">
        <f t="shared" si="6"/>
        <v>3.28145220269358E-2</v>
      </c>
    </row>
    <row r="55" spans="1:12" s="145" customFormat="1">
      <c r="A55" s="680" t="s">
        <v>602</v>
      </c>
      <c r="C55" s="679">
        <v>303301191</v>
      </c>
      <c r="D55" s="679">
        <v>-88132365</v>
      </c>
      <c r="E55" s="679">
        <v>-149776953</v>
      </c>
      <c r="G55" s="697">
        <f>C55/C53</f>
        <v>0.12539322357414454</v>
      </c>
      <c r="H55" s="697">
        <f>D55/D53</f>
        <v>-6.6137230567995281E-2</v>
      </c>
      <c r="I55" s="697">
        <f>E55/E53</f>
        <v>-9.8951752594931039E-2</v>
      </c>
      <c r="K55" s="697">
        <f t="shared" si="5"/>
        <v>0.19153045414213982</v>
      </c>
      <c r="L55" s="697">
        <f t="shared" si="6"/>
        <v>3.2814522026935758E-2</v>
      </c>
    </row>
    <row r="56" spans="1:12">
      <c r="A56" s="677" t="s">
        <v>560</v>
      </c>
      <c r="C56" s="676">
        <v>-57129405</v>
      </c>
      <c r="D56" s="676">
        <v>-38176292</v>
      </c>
      <c r="E56" s="676">
        <v>-49354120</v>
      </c>
      <c r="G56" s="280">
        <f>C56/C53</f>
        <v>-2.3618899187978624E-2</v>
      </c>
      <c r="H56" s="280">
        <f>D56/D53</f>
        <v>-2.8648660752892692E-2</v>
      </c>
      <c r="I56" s="280">
        <f>E56/E53</f>
        <v>-3.2606329438285057E-2</v>
      </c>
      <c r="K56" s="280">
        <f t="shared" si="5"/>
        <v>5.0297615649140676E-3</v>
      </c>
      <c r="L56" s="280">
        <f t="shared" si="6"/>
        <v>3.9576686853923654E-3</v>
      </c>
    </row>
    <row r="57" spans="1:12">
      <c r="A57" s="677" t="s">
        <v>508</v>
      </c>
      <c r="C57" s="676">
        <v>-93738527</v>
      </c>
      <c r="D57" s="676">
        <v>-65346781</v>
      </c>
      <c r="E57" s="676">
        <v>-76439969</v>
      </c>
      <c r="G57" s="280">
        <f>C57/C53</f>
        <v>-3.8754137545150565E-2</v>
      </c>
      <c r="H57" s="280">
        <f>D57/D53</f>
        <v>-4.9038229280166178E-2</v>
      </c>
      <c r="I57" s="280">
        <f>E57/E53</f>
        <v>-5.0500886480526801E-2</v>
      </c>
      <c r="K57" s="280">
        <f t="shared" si="5"/>
        <v>1.0284091735015613E-2</v>
      </c>
      <c r="L57" s="280">
        <f t="shared" si="6"/>
        <v>1.4626572003606231E-3</v>
      </c>
    </row>
    <row r="58" spans="1:12">
      <c r="A58" s="677" t="s">
        <v>558</v>
      </c>
      <c r="C58" s="676">
        <v>-13252843</v>
      </c>
      <c r="D58" s="216">
        <v>0</v>
      </c>
      <c r="E58" s="676">
        <v>0</v>
      </c>
      <c r="G58" s="280">
        <f>C58/C53</f>
        <v>-5.4790971964631561E-3</v>
      </c>
      <c r="H58" s="280">
        <f>D58/D53</f>
        <v>0</v>
      </c>
      <c r="I58" s="280">
        <f>E58/E53</f>
        <v>0</v>
      </c>
      <c r="K58" s="280">
        <f t="shared" si="5"/>
        <v>-5.4790971964631561E-3</v>
      </c>
      <c r="L58" s="280">
        <f t="shared" si="6"/>
        <v>0</v>
      </c>
    </row>
    <row r="59" spans="1:12">
      <c r="A59" s="677" t="s">
        <v>507</v>
      </c>
      <c r="C59" s="676">
        <v>84733356</v>
      </c>
      <c r="D59" s="676">
        <v>10368052</v>
      </c>
      <c r="E59" s="676">
        <v>16709114</v>
      </c>
      <c r="G59" s="280">
        <f>C59/C53</f>
        <v>3.5031147151333084E-2</v>
      </c>
      <c r="H59" s="280">
        <f>D59/D53</f>
        <v>7.780504309228109E-3</v>
      </c>
      <c r="I59" s="280">
        <f>E59/E53</f>
        <v>1.1039055618980968E-2</v>
      </c>
      <c r="K59" s="280">
        <f t="shared" si="5"/>
        <v>2.7250642842104975E-2</v>
      </c>
      <c r="L59" s="280">
        <f t="shared" si="6"/>
        <v>-3.2585513097528589E-3</v>
      </c>
    </row>
    <row r="60" spans="1:12">
      <c r="A60" s="677" t="s">
        <v>601</v>
      </c>
      <c r="C60" s="676">
        <v>223913772</v>
      </c>
      <c r="D60" s="676">
        <v>-181287386</v>
      </c>
      <c r="E60" s="676">
        <v>-258861928</v>
      </c>
      <c r="G60" s="280">
        <f>C60/C53</f>
        <v>9.2572236795885263E-2</v>
      </c>
      <c r="H60" s="280">
        <f>D60/D53</f>
        <v>-0.13604361629182604</v>
      </c>
      <c r="I60" s="280">
        <f>E60/E53</f>
        <v>-0.17101991289476193</v>
      </c>
      <c r="K60" s="280">
        <f t="shared" si="5"/>
        <v>0.22861585308771132</v>
      </c>
      <c r="L60" s="280">
        <f t="shared" si="6"/>
        <v>3.4976296602935886E-2</v>
      </c>
    </row>
    <row r="61" spans="1:12">
      <c r="A61" s="677" t="s">
        <v>557</v>
      </c>
      <c r="C61" s="676">
        <v>-52821673</v>
      </c>
      <c r="D61" s="676">
        <v>-78330091</v>
      </c>
      <c r="E61" s="676">
        <v>-51258194</v>
      </c>
      <c r="G61" s="280">
        <f>C61/C53</f>
        <v>-2.1837961895933844E-2</v>
      </c>
      <c r="H61" s="280">
        <f>D61/D53</f>
        <v>-5.8781303427850276E-2</v>
      </c>
      <c r="I61" s="280">
        <f>E61/E53</f>
        <v>-3.386427637602548E-2</v>
      </c>
      <c r="K61" s="280">
        <f t="shared" si="5"/>
        <v>3.6943341531916432E-2</v>
      </c>
      <c r="L61" s="280">
        <f t="shared" si="6"/>
        <v>-2.4917027051824796E-2</v>
      </c>
    </row>
    <row r="62" spans="1:12" s="145" customFormat="1">
      <c r="A62" s="680" t="s">
        <v>600</v>
      </c>
      <c r="C62" s="679">
        <v>171092099</v>
      </c>
      <c r="D62" s="679">
        <v>-259617477</v>
      </c>
      <c r="E62" s="679">
        <v>-310120122</v>
      </c>
      <c r="G62" s="697">
        <f>C62/C53</f>
        <v>7.0734274899951405E-2</v>
      </c>
      <c r="H62" s="697">
        <f>D62/D53</f>
        <v>-0.19482491971967633</v>
      </c>
      <c r="I62" s="697">
        <f>E62/E53</f>
        <v>-0.20488418927078739</v>
      </c>
      <c r="K62" s="697">
        <f t="shared" si="5"/>
        <v>0.26555919461962774</v>
      </c>
      <c r="L62" s="697">
        <f t="shared" si="6"/>
        <v>1.0059269551111055E-2</v>
      </c>
    </row>
    <row r="63" spans="1:12">
      <c r="A63" s="677" t="s">
        <v>599</v>
      </c>
      <c r="C63" s="676">
        <v>-38711671</v>
      </c>
      <c r="D63" s="676">
        <v>-12070847</v>
      </c>
      <c r="E63" s="676">
        <v>71120633</v>
      </c>
      <c r="G63" s="280">
        <f>C63/C53</f>
        <v>-1.6004491115340615E-2</v>
      </c>
      <c r="H63" s="280">
        <f>D63/D53</f>
        <v>-9.0583339184191203E-3</v>
      </c>
      <c r="I63" s="280">
        <f>E63/E53</f>
        <v>4.698661002277759E-2</v>
      </c>
      <c r="K63" s="280">
        <f t="shared" si="5"/>
        <v>-6.9461571969214944E-3</v>
      </c>
      <c r="L63" s="280">
        <f t="shared" si="6"/>
        <v>-5.6044943941196711E-2</v>
      </c>
    </row>
    <row r="64" spans="1:12" s="145" customFormat="1">
      <c r="A64" s="680" t="s">
        <v>598</v>
      </c>
      <c r="C64" s="679">
        <v>132380428</v>
      </c>
      <c r="D64" s="679">
        <v>-271688324</v>
      </c>
      <c r="E64" s="679">
        <v>-238999489</v>
      </c>
      <c r="G64" s="697">
        <f>C64/C53</f>
        <v>5.4729783784610797E-2</v>
      </c>
      <c r="H64" s="697">
        <f>D64/D53</f>
        <v>-0.20388325363809545</v>
      </c>
      <c r="I64" s="697">
        <f>E64/E53</f>
        <v>-0.15789757924800982</v>
      </c>
      <c r="K64" s="697">
        <f t="shared" si="5"/>
        <v>0.25861303742270625</v>
      </c>
      <c r="L64" s="697">
        <f t="shared" si="6"/>
        <v>-4.5985674390085635E-2</v>
      </c>
    </row>
    <row r="65" spans="1:9">
      <c r="A65" s="677" t="s">
        <v>597</v>
      </c>
      <c r="C65" s="676">
        <v>11.54</v>
      </c>
      <c r="D65" s="676">
        <v>-23.68</v>
      </c>
      <c r="E65" s="676">
        <v>-20.83</v>
      </c>
    </row>
    <row r="68" spans="1:9" ht="21">
      <c r="A68" s="984" t="s">
        <v>51</v>
      </c>
      <c r="B68" s="985"/>
      <c r="C68" s="985"/>
      <c r="D68" s="985"/>
      <c r="E68" s="985"/>
      <c r="F68" s="985"/>
      <c r="G68" s="985"/>
      <c r="H68" s="985"/>
      <c r="I68" s="985"/>
    </row>
    <row r="69" spans="1:9" ht="15.75" thickBot="1"/>
    <row r="70" spans="1:9">
      <c r="A70" s="694" t="s">
        <v>492</v>
      </c>
      <c r="B70" s="693">
        <v>2021</v>
      </c>
      <c r="C70" s="693">
        <v>2020</v>
      </c>
      <c r="D70" s="692">
        <v>2019</v>
      </c>
      <c r="E70" s="210"/>
      <c r="F70" s="673"/>
      <c r="G70" s="651"/>
      <c r="H70" s="651"/>
      <c r="I70" s="650"/>
    </row>
    <row r="71" spans="1:9">
      <c r="A71" s="670" t="s">
        <v>48</v>
      </c>
      <c r="B71" s="643">
        <f>G71/G72</f>
        <v>0.90303873747898755</v>
      </c>
      <c r="C71" s="643">
        <f>H71/H72</f>
        <v>0.77455377174112205</v>
      </c>
      <c r="D71" s="642">
        <f>I71/I72</f>
        <v>1.0718391556715274</v>
      </c>
      <c r="E71" s="210"/>
      <c r="F71" s="647" t="s">
        <v>47</v>
      </c>
      <c r="G71" s="659">
        <v>668320572</v>
      </c>
      <c r="H71" s="659">
        <v>561020531</v>
      </c>
      <c r="I71" s="658">
        <v>808413927</v>
      </c>
    </row>
    <row r="72" spans="1:9">
      <c r="A72" s="647"/>
      <c r="B72" s="646"/>
      <c r="C72" s="646"/>
      <c r="D72" s="645"/>
      <c r="E72" s="210"/>
      <c r="F72" s="670" t="s">
        <v>46</v>
      </c>
      <c r="G72" s="662">
        <v>740079627</v>
      </c>
      <c r="H72" s="662">
        <v>724314504</v>
      </c>
      <c r="I72" s="661">
        <v>754230635</v>
      </c>
    </row>
    <row r="73" spans="1:9">
      <c r="A73" s="647"/>
      <c r="B73" s="646"/>
      <c r="C73" s="646"/>
      <c r="D73" s="645"/>
      <c r="E73" s="210"/>
      <c r="F73" s="647"/>
      <c r="G73" s="646"/>
      <c r="H73" s="646"/>
      <c r="I73" s="645"/>
    </row>
    <row r="74" spans="1:9">
      <c r="A74" s="660" t="s">
        <v>45</v>
      </c>
      <c r="B74" s="646">
        <f>G74/G75</f>
        <v>0.41785119562546746</v>
      </c>
      <c r="C74" s="646">
        <f>H74/H75</f>
        <v>-0.23768393432585466</v>
      </c>
      <c r="D74" s="645">
        <f>I74/I75</f>
        <v>0.66449031734172403</v>
      </c>
      <c r="E74" s="210"/>
      <c r="F74" s="647" t="s">
        <v>44</v>
      </c>
      <c r="G74" s="659">
        <f>G71-C14</f>
        <v>309243157</v>
      </c>
      <c r="H74" s="659">
        <f>B42-D14</f>
        <v>-172157921</v>
      </c>
      <c r="I74" s="658">
        <f>I71-E14</f>
        <v>501178954</v>
      </c>
    </row>
    <row r="75" spans="1:9" ht="15.75" thickBot="1">
      <c r="A75" s="641"/>
      <c r="B75" s="238"/>
      <c r="C75" s="238"/>
      <c r="D75" s="639"/>
      <c r="E75" s="210"/>
      <c r="F75" s="696" t="s">
        <v>43</v>
      </c>
      <c r="G75" s="667">
        <v>740079627</v>
      </c>
      <c r="H75" s="667">
        <v>724314504</v>
      </c>
      <c r="I75" s="666">
        <v>754230635</v>
      </c>
    </row>
    <row r="76" spans="1:9">
      <c r="A76" s="210"/>
      <c r="B76" s="210"/>
      <c r="C76" s="210"/>
      <c r="D76" s="210"/>
      <c r="E76" s="210"/>
      <c r="F76" s="210"/>
      <c r="G76" s="210"/>
      <c r="H76" s="210"/>
      <c r="I76" s="210"/>
    </row>
    <row r="77" spans="1:9" ht="15.75" thickBot="1">
      <c r="A77" s="210"/>
      <c r="B77" s="210"/>
      <c r="C77" s="210"/>
      <c r="D77" s="210"/>
      <c r="E77" s="210"/>
      <c r="F77" s="210"/>
      <c r="G77" s="210"/>
      <c r="H77" s="210"/>
      <c r="I77" s="210"/>
    </row>
    <row r="78" spans="1:9">
      <c r="A78" s="694" t="s">
        <v>111</v>
      </c>
      <c r="B78" s="693">
        <v>2021</v>
      </c>
      <c r="C78" s="693">
        <v>2020</v>
      </c>
      <c r="D78" s="692">
        <v>2019</v>
      </c>
      <c r="E78" s="210"/>
      <c r="F78" s="673"/>
      <c r="G78" s="651"/>
      <c r="H78" s="651"/>
      <c r="I78" s="650"/>
    </row>
    <row r="79" spans="1:9">
      <c r="A79" s="670" t="s">
        <v>41</v>
      </c>
      <c r="B79" s="643">
        <f>G79/G80</f>
        <v>6.7361532414952912</v>
      </c>
      <c r="C79" s="643">
        <f>H79/H80</f>
        <v>7.7403822737845447</v>
      </c>
      <c r="D79" s="642">
        <f>I79/I80</f>
        <v>4.9266402428736527</v>
      </c>
      <c r="E79" s="210"/>
      <c r="F79" s="648" t="s">
        <v>24</v>
      </c>
      <c r="G79" s="659">
        <v>2418800493</v>
      </c>
      <c r="H79" s="659">
        <v>1332568120</v>
      </c>
      <c r="I79" s="658">
        <v>1513636182</v>
      </c>
    </row>
    <row r="80" spans="1:9">
      <c r="A80" s="647"/>
      <c r="B80" s="646"/>
      <c r="C80" s="646"/>
      <c r="D80" s="645"/>
      <c r="E80" s="210"/>
      <c r="F80" s="644" t="s">
        <v>40</v>
      </c>
      <c r="G80" s="662">
        <v>359077415</v>
      </c>
      <c r="H80" s="662">
        <v>172157921</v>
      </c>
      <c r="I80" s="661">
        <v>307234973</v>
      </c>
    </row>
    <row r="81" spans="1:9">
      <c r="A81" s="647"/>
      <c r="B81" s="646"/>
      <c r="C81" s="646"/>
      <c r="D81" s="645"/>
      <c r="E81" s="210"/>
      <c r="F81" s="647"/>
      <c r="G81" s="646"/>
      <c r="H81" s="646"/>
      <c r="I81" s="645"/>
    </row>
    <row r="82" spans="1:9">
      <c r="A82" s="647" t="s">
        <v>39</v>
      </c>
      <c r="B82" s="646">
        <f>G82/G83</f>
        <v>7.2303283138118655</v>
      </c>
      <c r="C82" s="646">
        <f>H82/H83</f>
        <v>7.731880052030661</v>
      </c>
      <c r="D82" s="645">
        <f>I82/I83</f>
        <v>31.515016588708896</v>
      </c>
      <c r="E82" s="210"/>
      <c r="F82" s="648" t="s">
        <v>38</v>
      </c>
      <c r="G82" s="659">
        <v>47914306</v>
      </c>
      <c r="H82" s="659">
        <v>28228101</v>
      </c>
      <c r="I82" s="658">
        <v>130691149</v>
      </c>
    </row>
    <row r="83" spans="1:9">
      <c r="A83" s="647"/>
      <c r="B83" s="646"/>
      <c r="C83" s="646"/>
      <c r="D83" s="645"/>
      <c r="E83" s="210"/>
      <c r="F83" s="670" t="s">
        <v>37</v>
      </c>
      <c r="G83" s="643">
        <f>G79/365</f>
        <v>6626850.6657534251</v>
      </c>
      <c r="H83" s="643">
        <f>H79/365</f>
        <v>3650871.5616438356</v>
      </c>
      <c r="I83" s="642">
        <f>I79/365</f>
        <v>4146948.4438356166</v>
      </c>
    </row>
    <row r="84" spans="1:9">
      <c r="A84" s="647"/>
      <c r="B84" s="646"/>
      <c r="C84" s="646"/>
      <c r="D84" s="645"/>
      <c r="E84" s="210"/>
      <c r="F84" s="647"/>
      <c r="G84" s="646"/>
      <c r="H84" s="646"/>
      <c r="I84" s="645"/>
    </row>
    <row r="85" spans="1:9">
      <c r="A85" s="647" t="s">
        <v>36</v>
      </c>
      <c r="B85" s="646">
        <f>G85/G86</f>
        <v>7.0463478211046962</v>
      </c>
      <c r="C85" s="646">
        <f>H85/H86</f>
        <v>3.5812682205175634</v>
      </c>
      <c r="D85" s="645">
        <f>I85/I86</f>
        <v>4.0487524316107875</v>
      </c>
      <c r="E85" s="210"/>
      <c r="F85" s="648" t="s">
        <v>24</v>
      </c>
      <c r="G85" s="659">
        <v>2418800493</v>
      </c>
      <c r="H85" s="659">
        <v>1332568120</v>
      </c>
      <c r="I85" s="658">
        <v>1513636182</v>
      </c>
    </row>
    <row r="86" spans="1:9">
      <c r="A86" s="647"/>
      <c r="B86" s="646"/>
      <c r="C86" s="646"/>
      <c r="D86" s="645"/>
      <c r="E86" s="210"/>
      <c r="F86" s="644" t="s">
        <v>35</v>
      </c>
      <c r="G86" s="662">
        <v>343270096</v>
      </c>
      <c r="H86" s="662">
        <v>372093917</v>
      </c>
      <c r="I86" s="661">
        <v>373852491</v>
      </c>
    </row>
    <row r="87" spans="1:9">
      <c r="A87" s="647"/>
      <c r="B87" s="646"/>
      <c r="C87" s="646"/>
      <c r="D87" s="645"/>
      <c r="E87" s="210"/>
      <c r="F87" s="647"/>
      <c r="G87" s="646"/>
      <c r="H87" s="646"/>
      <c r="I87" s="645"/>
    </row>
    <row r="88" spans="1:9">
      <c r="A88" s="647" t="s">
        <v>34</v>
      </c>
      <c r="B88" s="646">
        <f>G88/G89</f>
        <v>2.3910862066196916</v>
      </c>
      <c r="C88" s="646">
        <f>H88/H89</f>
        <v>1.4280864719822663</v>
      </c>
      <c r="D88" s="645">
        <f>I88/I89</f>
        <v>1.2802834952891304</v>
      </c>
      <c r="E88" s="210"/>
      <c r="F88" s="648" t="s">
        <v>24</v>
      </c>
      <c r="G88" s="659">
        <v>2418800493</v>
      </c>
      <c r="H88" s="659">
        <v>1332568120</v>
      </c>
      <c r="I88" s="658">
        <v>1513636182</v>
      </c>
    </row>
    <row r="89" spans="1:9" ht="15.75" thickBot="1">
      <c r="A89" s="641"/>
      <c r="B89" s="238"/>
      <c r="C89" s="238"/>
      <c r="D89" s="639"/>
      <c r="E89" s="210"/>
      <c r="F89" s="691" t="s">
        <v>88</v>
      </c>
      <c r="G89" s="667">
        <v>1011590668</v>
      </c>
      <c r="H89" s="667">
        <v>933114448</v>
      </c>
      <c r="I89" s="666">
        <v>1182266418</v>
      </c>
    </row>
    <row r="90" spans="1:9">
      <c r="A90" s="221"/>
      <c r="B90" s="210"/>
      <c r="C90" s="210"/>
      <c r="D90" s="210"/>
      <c r="E90" s="210"/>
      <c r="F90" s="210"/>
      <c r="G90" s="210"/>
      <c r="H90" s="210"/>
      <c r="I90" s="210"/>
    </row>
    <row r="91" spans="1:9" ht="15.75" thickBot="1">
      <c r="A91" s="210"/>
      <c r="B91" s="210"/>
      <c r="C91" s="210"/>
      <c r="D91" s="210"/>
      <c r="E91" s="210"/>
      <c r="F91" s="210"/>
      <c r="G91" s="210"/>
      <c r="H91" s="210"/>
      <c r="I91" s="210"/>
    </row>
    <row r="92" spans="1:9">
      <c r="A92" s="694" t="s">
        <v>33</v>
      </c>
      <c r="B92" s="693">
        <v>2021</v>
      </c>
      <c r="C92" s="693">
        <v>2020</v>
      </c>
      <c r="D92" s="692">
        <v>2019</v>
      </c>
      <c r="E92" s="210"/>
      <c r="F92" s="673"/>
      <c r="G92" s="651"/>
      <c r="H92" s="651"/>
      <c r="I92" s="650"/>
    </row>
    <row r="93" spans="1:9">
      <c r="A93" s="670" t="s">
        <v>32</v>
      </c>
      <c r="B93" s="643">
        <f>G93/G94</f>
        <v>0.23567514147610669</v>
      </c>
      <c r="C93" s="643">
        <f>H93/H94</f>
        <v>0.54792827913785269</v>
      </c>
      <c r="D93" s="642">
        <f>I93/I94</f>
        <v>0.12638380459569828</v>
      </c>
      <c r="E93" s="210"/>
      <c r="F93" s="648" t="s">
        <v>31</v>
      </c>
      <c r="G93" s="659">
        <v>63988403</v>
      </c>
      <c r="H93" s="659">
        <v>114407394</v>
      </c>
      <c r="I93" s="658">
        <v>55234245</v>
      </c>
    </row>
    <row r="94" spans="1:9">
      <c r="A94" s="647"/>
      <c r="B94" s="646"/>
      <c r="C94" s="646"/>
      <c r="D94" s="645"/>
      <c r="E94" s="210"/>
      <c r="F94" s="644" t="s">
        <v>30</v>
      </c>
      <c r="G94" s="662">
        <f>C30+G93</f>
        <v>271511041</v>
      </c>
      <c r="H94" s="662">
        <f>D30+H93</f>
        <v>208799944</v>
      </c>
      <c r="I94" s="661">
        <f>E30+I93</f>
        <v>437035783</v>
      </c>
    </row>
    <row r="95" spans="1:9">
      <c r="A95" s="647"/>
      <c r="B95" s="646"/>
      <c r="C95" s="646"/>
      <c r="D95" s="645"/>
      <c r="E95" s="210"/>
      <c r="F95" s="648"/>
      <c r="G95" s="646"/>
      <c r="H95" s="646"/>
      <c r="I95" s="645"/>
    </row>
    <row r="96" spans="1:9">
      <c r="A96" s="647" t="s">
        <v>29</v>
      </c>
      <c r="B96" s="646">
        <f>G96/G97</f>
        <v>-4.2390511182786659</v>
      </c>
      <c r="C96" s="646">
        <f>H96/H97</f>
        <v>2.314402851900172</v>
      </c>
      <c r="D96" s="645">
        <f>I96/I97</f>
        <v>5.0501570148959987</v>
      </c>
      <c r="E96" s="210"/>
      <c r="F96" s="648" t="s">
        <v>17</v>
      </c>
      <c r="G96" s="659">
        <v>223913772</v>
      </c>
      <c r="H96" s="659">
        <v>-181287386</v>
      </c>
      <c r="I96" s="658">
        <v>-258861928</v>
      </c>
    </row>
    <row r="97" spans="1:9" ht="15.75" thickBot="1">
      <c r="A97" s="641"/>
      <c r="B97" s="238"/>
      <c r="C97" s="238"/>
      <c r="D97" s="639"/>
      <c r="E97" s="210"/>
      <c r="F97" s="691" t="s">
        <v>28</v>
      </c>
      <c r="G97" s="667">
        <v>-52821673</v>
      </c>
      <c r="H97" s="667">
        <v>-78330091</v>
      </c>
      <c r="I97" s="666">
        <v>-51258194</v>
      </c>
    </row>
    <row r="98" spans="1:9">
      <c r="A98" s="210"/>
      <c r="B98" s="210"/>
      <c r="C98" s="210"/>
      <c r="D98" s="210"/>
      <c r="E98" s="210"/>
      <c r="F98" s="695"/>
      <c r="G98" s="378"/>
      <c r="H98" s="378"/>
      <c r="I98" s="378"/>
    </row>
    <row r="99" spans="1:9" ht="15.75" thickBot="1">
      <c r="A99" s="210"/>
      <c r="B99" s="210"/>
      <c r="C99" s="210"/>
      <c r="D99" s="210"/>
      <c r="E99" s="210"/>
      <c r="F99" s="210"/>
      <c r="G99" s="210"/>
      <c r="H99" s="210"/>
      <c r="I99" s="210"/>
    </row>
    <row r="100" spans="1:9">
      <c r="A100" s="694" t="s">
        <v>27</v>
      </c>
      <c r="B100" s="693">
        <v>2021</v>
      </c>
      <c r="C100" s="693">
        <v>2020</v>
      </c>
      <c r="D100" s="692">
        <v>2019</v>
      </c>
      <c r="E100" s="210"/>
      <c r="F100" s="673"/>
      <c r="G100" s="651"/>
      <c r="H100" s="651"/>
      <c r="I100" s="650"/>
    </row>
    <row r="101" spans="1:9">
      <c r="A101" s="670" t="s">
        <v>26</v>
      </c>
      <c r="B101" s="643">
        <f>G101/G102</f>
        <v>9.2572236795885263E-2</v>
      </c>
      <c r="C101" s="643">
        <f>H101/H102</f>
        <v>-0.13604361629182604</v>
      </c>
      <c r="D101" s="642">
        <f>I101/I102</f>
        <v>-0.17101991289476193</v>
      </c>
      <c r="E101" s="210"/>
      <c r="F101" s="648" t="s">
        <v>17</v>
      </c>
      <c r="G101" s="659">
        <v>223913772</v>
      </c>
      <c r="H101" s="659">
        <v>-181287386</v>
      </c>
      <c r="I101" s="658">
        <v>-258861928</v>
      </c>
    </row>
    <row r="102" spans="1:9">
      <c r="A102" s="647"/>
      <c r="B102" s="646"/>
      <c r="C102" s="646"/>
      <c r="D102" s="645"/>
      <c r="E102" s="210"/>
      <c r="F102" s="644" t="s">
        <v>24</v>
      </c>
      <c r="G102" s="662">
        <v>2418800493</v>
      </c>
      <c r="H102" s="662">
        <v>1332568120</v>
      </c>
      <c r="I102" s="661">
        <v>1513636182</v>
      </c>
    </row>
    <row r="103" spans="1:9">
      <c r="A103" s="647"/>
      <c r="B103" s="646"/>
      <c r="C103" s="646"/>
      <c r="D103" s="645"/>
      <c r="E103" s="210"/>
      <c r="F103" s="647"/>
      <c r="G103" s="646"/>
      <c r="H103" s="646"/>
      <c r="I103" s="645"/>
    </row>
    <row r="104" spans="1:9">
      <c r="A104" s="647" t="s">
        <v>25</v>
      </c>
      <c r="B104" s="646">
        <f>G104/G105</f>
        <v>5.4729783784610797E-2</v>
      </c>
      <c r="C104" s="646">
        <f>H104/H105</f>
        <v>-0.20388325363809545</v>
      </c>
      <c r="D104" s="645">
        <f>I104/I105</f>
        <v>-0.15789757924800982</v>
      </c>
      <c r="E104" s="210"/>
      <c r="F104" s="648" t="s">
        <v>14</v>
      </c>
      <c r="G104" s="659">
        <v>132380428</v>
      </c>
      <c r="H104" s="659">
        <v>-271688324</v>
      </c>
      <c r="I104" s="658">
        <v>-238999489</v>
      </c>
    </row>
    <row r="105" spans="1:9">
      <c r="A105" s="647"/>
      <c r="B105" s="646"/>
      <c r="C105" s="646"/>
      <c r="D105" s="645"/>
      <c r="E105" s="210"/>
      <c r="F105" s="644" t="s">
        <v>24</v>
      </c>
      <c r="G105" s="662">
        <v>2418800493</v>
      </c>
      <c r="H105" s="662">
        <v>1332568120</v>
      </c>
      <c r="I105" s="661">
        <v>1513636182</v>
      </c>
    </row>
    <row r="106" spans="1:9">
      <c r="A106" s="647"/>
      <c r="B106" s="646"/>
      <c r="C106" s="646"/>
      <c r="D106" s="645"/>
      <c r="E106" s="210"/>
      <c r="F106" s="647"/>
      <c r="G106" s="646"/>
      <c r="H106" s="646"/>
      <c r="I106" s="645"/>
    </row>
    <row r="107" spans="1:9">
      <c r="A107" s="647" t="s">
        <v>23</v>
      </c>
      <c r="B107" s="646">
        <f>G107/G108</f>
        <v>0.13086363109866095</v>
      </c>
      <c r="C107" s="646">
        <f>H107/H108</f>
        <v>-0.29116291638429331</v>
      </c>
      <c r="D107" s="645">
        <f>I107/I108</f>
        <v>-0.20215366465733445</v>
      </c>
      <c r="E107" s="210"/>
      <c r="F107" s="648" t="s">
        <v>14</v>
      </c>
      <c r="G107" s="659">
        <v>132380428</v>
      </c>
      <c r="H107" s="659">
        <v>-271688324</v>
      </c>
      <c r="I107" s="658">
        <v>-238999489</v>
      </c>
    </row>
    <row r="108" spans="1:9">
      <c r="A108" s="647"/>
      <c r="B108" s="646"/>
      <c r="C108" s="646"/>
      <c r="D108" s="645"/>
      <c r="E108" s="210"/>
      <c r="F108" s="644" t="s">
        <v>16</v>
      </c>
      <c r="G108" s="662">
        <v>1011590668</v>
      </c>
      <c r="H108" s="662">
        <v>933114448</v>
      </c>
      <c r="I108" s="661">
        <v>1182266418</v>
      </c>
    </row>
    <row r="109" spans="1:9">
      <c r="A109" s="647"/>
      <c r="B109" s="646"/>
      <c r="C109" s="646"/>
      <c r="D109" s="645"/>
      <c r="E109" s="210"/>
      <c r="F109" s="647"/>
      <c r="G109" s="646"/>
      <c r="H109" s="646"/>
      <c r="I109" s="645"/>
    </row>
    <row r="110" spans="1:9">
      <c r="A110" s="647" t="s">
        <v>22</v>
      </c>
      <c r="B110" s="646">
        <f>G110/G111</f>
        <v>1.153890550200396</v>
      </c>
      <c r="C110" s="646">
        <f>H110/H111</f>
        <v>-2.3681641946601313</v>
      </c>
      <c r="D110" s="645">
        <f>I110/I111</f>
        <v>-2.0832328164086578</v>
      </c>
      <c r="E110" s="210"/>
      <c r="F110" s="648" t="s">
        <v>14</v>
      </c>
      <c r="G110" s="659">
        <v>132380428</v>
      </c>
      <c r="H110" s="659">
        <v>-271688324</v>
      </c>
      <c r="I110" s="658">
        <v>-238999489</v>
      </c>
    </row>
    <row r="111" spans="1:9">
      <c r="A111" s="647"/>
      <c r="B111" s="646"/>
      <c r="C111" s="646"/>
      <c r="D111" s="645"/>
      <c r="E111" s="210"/>
      <c r="F111" s="644" t="s">
        <v>15</v>
      </c>
      <c r="G111" s="662">
        <v>114725290</v>
      </c>
      <c r="H111" s="662">
        <v>114725290</v>
      </c>
      <c r="I111" s="661">
        <v>114725290</v>
      </c>
    </row>
    <row r="112" spans="1:9">
      <c r="A112" s="647"/>
      <c r="B112" s="646"/>
      <c r="C112" s="646"/>
      <c r="D112" s="645"/>
      <c r="E112" s="210"/>
      <c r="F112" s="647"/>
      <c r="G112" s="646"/>
      <c r="H112" s="646"/>
      <c r="I112" s="645"/>
    </row>
    <row r="113" spans="1:9">
      <c r="A113" s="647" t="s">
        <v>21</v>
      </c>
      <c r="B113" s="646">
        <f>G113/G114</f>
        <v>0.63014785096713621</v>
      </c>
      <c r="C113" s="646">
        <f>H113/H114</f>
        <v>-1.2433790547376775</v>
      </c>
      <c r="D113" s="645">
        <f>I113/I114</f>
        <v>-0.70959892545000147</v>
      </c>
      <c r="E113" s="210"/>
      <c r="F113" s="648" t="s">
        <v>20</v>
      </c>
      <c r="G113" s="659">
        <v>171092099</v>
      </c>
      <c r="H113" s="659">
        <v>-259617477</v>
      </c>
      <c r="I113" s="658">
        <v>-310120122</v>
      </c>
    </row>
    <row r="114" spans="1:9">
      <c r="A114" s="647"/>
      <c r="B114" s="646"/>
      <c r="C114" s="646"/>
      <c r="D114" s="645"/>
      <c r="E114" s="210"/>
      <c r="F114" s="644" t="s">
        <v>19</v>
      </c>
      <c r="G114" s="662">
        <v>271511041</v>
      </c>
      <c r="H114" s="662">
        <v>208799944</v>
      </c>
      <c r="I114" s="661">
        <v>437035783</v>
      </c>
    </row>
    <row r="115" spans="1:9">
      <c r="A115" s="647"/>
      <c r="B115" s="646"/>
      <c r="C115" s="646"/>
      <c r="D115" s="645"/>
      <c r="E115" s="210"/>
      <c r="F115" s="647"/>
      <c r="G115" s="646"/>
      <c r="H115" s="646"/>
      <c r="I115" s="645"/>
    </row>
    <row r="116" spans="1:9">
      <c r="A116" s="647" t="s">
        <v>18</v>
      </c>
      <c r="B116" s="646">
        <f>G116/G117</f>
        <v>0.22134819851857312</v>
      </c>
      <c r="C116" s="646">
        <f>H116/H117</f>
        <v>-0.19428204802590304</v>
      </c>
      <c r="D116" s="645">
        <f>I116/I117</f>
        <v>-0.21895397184494841</v>
      </c>
      <c r="E116" s="210"/>
      <c r="F116" s="648" t="s">
        <v>17</v>
      </c>
      <c r="G116" s="659">
        <v>223913772</v>
      </c>
      <c r="H116" s="659">
        <v>-181287386</v>
      </c>
      <c r="I116" s="658">
        <v>-258861928</v>
      </c>
    </row>
    <row r="117" spans="1:9">
      <c r="A117" s="647"/>
      <c r="B117" s="646"/>
      <c r="C117" s="646"/>
      <c r="D117" s="645"/>
      <c r="E117" s="210"/>
      <c r="F117" s="644" t="s">
        <v>16</v>
      </c>
      <c r="G117" s="662">
        <v>1011590668</v>
      </c>
      <c r="H117" s="662">
        <v>933114448</v>
      </c>
      <c r="I117" s="661">
        <v>1182266418</v>
      </c>
    </row>
    <row r="118" spans="1:9">
      <c r="A118" s="647"/>
      <c r="B118" s="646"/>
      <c r="C118" s="646"/>
      <c r="D118" s="645"/>
      <c r="E118" s="210"/>
      <c r="F118" s="648"/>
      <c r="G118" s="646"/>
      <c r="H118" s="646"/>
      <c r="I118" s="645"/>
    </row>
    <row r="119" spans="1:9">
      <c r="A119" s="647" t="s">
        <v>6</v>
      </c>
      <c r="B119" s="646">
        <f>G119/G120</f>
        <v>10</v>
      </c>
      <c r="C119" s="646">
        <f>H119/H120</f>
        <v>10</v>
      </c>
      <c r="D119" s="645">
        <f>I119/I120</f>
        <v>10</v>
      </c>
      <c r="E119" s="210"/>
      <c r="F119" s="648" t="s">
        <v>15</v>
      </c>
      <c r="G119" s="659">
        <v>114725290</v>
      </c>
      <c r="H119" s="659">
        <v>114725290</v>
      </c>
      <c r="I119" s="658">
        <v>114725290</v>
      </c>
    </row>
    <row r="120" spans="1:9">
      <c r="A120" s="647"/>
      <c r="B120" s="646"/>
      <c r="C120" s="646"/>
      <c r="D120" s="645"/>
      <c r="E120" s="210"/>
      <c r="F120" s="644" t="s">
        <v>13</v>
      </c>
      <c r="G120" s="662">
        <v>11472529</v>
      </c>
      <c r="H120" s="662">
        <v>11472529</v>
      </c>
      <c r="I120" s="662">
        <v>11472529</v>
      </c>
    </row>
    <row r="121" spans="1:9">
      <c r="A121" s="647"/>
      <c r="B121" s="646"/>
      <c r="C121" s="646"/>
      <c r="D121" s="645"/>
      <c r="E121" s="210"/>
      <c r="F121" s="648"/>
      <c r="G121" s="646"/>
      <c r="H121" s="646"/>
      <c r="I121" s="645"/>
    </row>
    <row r="122" spans="1:9">
      <c r="A122" s="647"/>
      <c r="B122" s="646"/>
      <c r="C122" s="646"/>
      <c r="D122" s="645"/>
      <c r="E122" s="210"/>
      <c r="F122" s="648"/>
      <c r="G122" s="646"/>
      <c r="H122" s="646"/>
      <c r="I122" s="645"/>
    </row>
    <row r="123" spans="1:9">
      <c r="A123" s="647" t="s">
        <v>9</v>
      </c>
      <c r="B123" s="646">
        <f>G123/G124</f>
        <v>11.538905502003962</v>
      </c>
      <c r="C123" s="646">
        <f>H123/H124</f>
        <v>-23.68164194660131</v>
      </c>
      <c r="D123" s="645">
        <f>I123/I124</f>
        <v>-20.832328164086576</v>
      </c>
      <c r="E123" s="210"/>
      <c r="F123" s="648" t="s">
        <v>14</v>
      </c>
      <c r="G123" s="659">
        <v>132380428</v>
      </c>
      <c r="H123" s="659">
        <v>-271688324</v>
      </c>
      <c r="I123" s="658">
        <v>-238999489</v>
      </c>
    </row>
    <row r="124" spans="1:9" ht="15.75" thickBot="1">
      <c r="A124" s="641"/>
      <c r="B124" s="238"/>
      <c r="C124" s="238"/>
      <c r="D124" s="639"/>
      <c r="E124" s="210"/>
      <c r="F124" s="691" t="s">
        <v>13</v>
      </c>
      <c r="G124" s="667">
        <v>11472529</v>
      </c>
      <c r="H124" s="667">
        <v>11472529</v>
      </c>
      <c r="I124" s="667">
        <v>11472529</v>
      </c>
    </row>
    <row r="125" spans="1:9">
      <c r="A125" s="210"/>
      <c r="B125" s="210"/>
      <c r="C125" s="210"/>
      <c r="D125" s="210"/>
      <c r="E125" s="210"/>
      <c r="F125" s="695"/>
      <c r="G125" s="210"/>
      <c r="H125" s="210"/>
      <c r="I125" s="210"/>
    </row>
    <row r="126" spans="1:9" ht="15.75" thickBot="1">
      <c r="A126" s="210"/>
      <c r="B126" s="210"/>
      <c r="C126" s="210"/>
      <c r="D126" s="210"/>
      <c r="E126" s="210"/>
      <c r="F126" s="210"/>
      <c r="G126" s="210"/>
      <c r="H126" s="210"/>
      <c r="I126" s="210"/>
    </row>
    <row r="127" spans="1:9">
      <c r="A127" s="694" t="s">
        <v>12</v>
      </c>
      <c r="B127" s="693">
        <v>2021</v>
      </c>
      <c r="C127" s="693">
        <v>2020</v>
      </c>
      <c r="D127" s="692">
        <v>2019</v>
      </c>
      <c r="E127" s="210"/>
      <c r="F127" s="673"/>
      <c r="G127" s="651"/>
      <c r="H127" s="651"/>
      <c r="I127" s="650"/>
    </row>
    <row r="128" spans="1:9">
      <c r="A128" s="670" t="s">
        <v>11</v>
      </c>
      <c r="B128" s="643">
        <f>G128/G129</f>
        <v>764.8352669555444</v>
      </c>
      <c r="C128" s="643">
        <f>H128/H129</f>
        <v>764.8352665259107</v>
      </c>
      <c r="D128" s="642">
        <f>I128/I129</f>
        <v>764.83526682667434</v>
      </c>
      <c r="E128" s="210"/>
      <c r="F128" s="648" t="s">
        <v>10</v>
      </c>
      <c r="G128" s="646">
        <v>8825.3618700000006</v>
      </c>
      <c r="H128" s="646">
        <v>-18112.554929999998</v>
      </c>
      <c r="I128" s="645">
        <v>-15933.29927</v>
      </c>
    </row>
    <row r="129" spans="1:9">
      <c r="A129" s="647"/>
      <c r="B129" s="646"/>
      <c r="C129" s="646"/>
      <c r="D129" s="645"/>
      <c r="E129" s="210"/>
      <c r="F129" s="644" t="s">
        <v>9</v>
      </c>
      <c r="G129" s="643">
        <v>11.538905502003962</v>
      </c>
      <c r="H129" s="643">
        <v>-23.68164194660131</v>
      </c>
      <c r="I129" s="642">
        <v>-20.832328164086576</v>
      </c>
    </row>
    <row r="130" spans="1:9">
      <c r="A130" s="647"/>
      <c r="B130" s="646"/>
      <c r="C130" s="646"/>
      <c r="D130" s="645"/>
      <c r="E130" s="210"/>
      <c r="F130" s="648"/>
      <c r="G130" s="646"/>
      <c r="H130" s="646"/>
      <c r="I130" s="645"/>
    </row>
    <row r="131" spans="1:9">
      <c r="A131" s="647" t="s">
        <v>8</v>
      </c>
      <c r="B131" s="646">
        <f>G131/G132</f>
        <v>1.1538905505859305</v>
      </c>
      <c r="C131" s="646">
        <f>H131/H132</f>
        <v>-2.3681641941210971</v>
      </c>
      <c r="D131" s="645">
        <f>I131/I132</f>
        <v>-2.0832328167536889</v>
      </c>
      <c r="E131" s="210"/>
      <c r="F131" s="648" t="s">
        <v>7</v>
      </c>
      <c r="G131" s="646">
        <v>8825.3618700000006</v>
      </c>
      <c r="H131" s="646">
        <v>-18112.554929999998</v>
      </c>
      <c r="I131" s="645">
        <v>-15933.29927</v>
      </c>
    </row>
    <row r="132" spans="1:9" ht="15.75" thickBot="1">
      <c r="A132" s="641"/>
      <c r="B132" s="238"/>
      <c r="C132" s="238"/>
      <c r="D132" s="639"/>
      <c r="E132" s="210"/>
      <c r="F132" s="691" t="s">
        <v>6</v>
      </c>
      <c r="G132" s="690">
        <v>7648.3526670000001</v>
      </c>
      <c r="H132" s="690">
        <v>7648.3526670000001</v>
      </c>
      <c r="I132" s="689">
        <v>7648.3526670000001</v>
      </c>
    </row>
    <row r="133" spans="1:9">
      <c r="A133" s="210"/>
      <c r="B133" s="210"/>
      <c r="C133" s="210"/>
      <c r="D133" s="210"/>
      <c r="E133" s="210"/>
      <c r="F133" s="695"/>
      <c r="G133" s="210"/>
      <c r="H133" s="210"/>
      <c r="I133" s="210"/>
    </row>
    <row r="134" spans="1:9" ht="21">
      <c r="A134" s="984" t="s">
        <v>491</v>
      </c>
      <c r="B134" s="985"/>
      <c r="C134" s="985"/>
      <c r="D134" s="985"/>
      <c r="E134" s="985"/>
      <c r="F134" s="985"/>
      <c r="G134" s="985"/>
      <c r="H134" s="985"/>
      <c r="I134" s="985"/>
    </row>
  </sheetData>
  <mergeCells count="5">
    <mergeCell ref="A134:I134"/>
    <mergeCell ref="G3:I3"/>
    <mergeCell ref="K3:L3"/>
    <mergeCell ref="A68:I68"/>
    <mergeCell ref="A1:L2"/>
  </mergeCells>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33"/>
  <sheetViews>
    <sheetView zoomScale="85" zoomScaleNormal="85" workbookViewId="0">
      <selection sqref="A1:N2"/>
    </sheetView>
  </sheetViews>
  <sheetFormatPr defaultRowHeight="15"/>
  <cols>
    <col min="1" max="1" width="48.140625" customWidth="1"/>
    <col min="3" max="3" width="14" bestFit="1" customWidth="1"/>
    <col min="4" max="4" width="14.140625" bestFit="1" customWidth="1"/>
    <col min="5" max="5" width="15.140625" customWidth="1"/>
    <col min="7" max="7" width="11.5703125" bestFit="1" customWidth="1"/>
    <col min="8" max="8" width="11.42578125" customWidth="1"/>
    <col min="14" max="14" width="11.7109375" bestFit="1" customWidth="1"/>
  </cols>
  <sheetData>
    <row r="1" spans="1:14">
      <c r="A1" s="966" t="s">
        <v>252</v>
      </c>
      <c r="B1" s="966"/>
      <c r="C1" s="966"/>
      <c r="D1" s="966"/>
      <c r="E1" s="966"/>
      <c r="F1" s="966"/>
      <c r="G1" s="966"/>
      <c r="H1" s="966"/>
      <c r="I1" s="966"/>
      <c r="J1" s="966"/>
      <c r="K1" s="966"/>
      <c r="L1" s="966"/>
      <c r="M1" s="966"/>
      <c r="N1" s="966"/>
    </row>
    <row r="2" spans="1:14">
      <c r="A2" s="966"/>
      <c r="B2" s="966"/>
      <c r="C2" s="966"/>
      <c r="D2" s="966"/>
      <c r="E2" s="966"/>
      <c r="F2" s="966"/>
      <c r="G2" s="966"/>
      <c r="H2" s="966"/>
      <c r="I2" s="966"/>
      <c r="J2" s="966"/>
      <c r="K2" s="966"/>
      <c r="L2" s="966"/>
      <c r="M2" s="966"/>
      <c r="N2" s="966"/>
    </row>
    <row r="3" spans="1:14" s="145" customFormat="1" ht="15.75">
      <c r="A3" s="291" t="s">
        <v>104</v>
      </c>
      <c r="C3" s="290">
        <v>2021</v>
      </c>
      <c r="D3" s="290">
        <v>2020</v>
      </c>
      <c r="E3" s="290">
        <v>2019</v>
      </c>
      <c r="G3" s="996" t="s">
        <v>251</v>
      </c>
      <c r="H3" s="996"/>
      <c r="I3" s="996"/>
      <c r="K3" s="992" t="s">
        <v>207</v>
      </c>
      <c r="L3" s="992"/>
      <c r="M3" s="992" t="s">
        <v>68</v>
      </c>
      <c r="N3" s="992"/>
    </row>
    <row r="4" spans="1:14">
      <c r="A4" s="233" t="s">
        <v>250</v>
      </c>
      <c r="C4" s="998" t="s">
        <v>209</v>
      </c>
      <c r="D4" s="998"/>
      <c r="E4" s="998"/>
      <c r="G4" s="258">
        <v>2019</v>
      </c>
      <c r="H4" s="258">
        <v>2020</v>
      </c>
      <c r="I4" s="258">
        <v>2021</v>
      </c>
      <c r="K4" s="257" t="s">
        <v>206</v>
      </c>
      <c r="L4" s="257" t="s">
        <v>205</v>
      </c>
      <c r="M4" s="257" t="s">
        <v>206</v>
      </c>
      <c r="N4" s="257" t="s">
        <v>205</v>
      </c>
    </row>
    <row r="5" spans="1:14">
      <c r="A5" s="240" t="s">
        <v>249</v>
      </c>
      <c r="C5" s="273">
        <v>4000261</v>
      </c>
      <c r="D5" s="273">
        <v>4518634</v>
      </c>
      <c r="E5" s="273">
        <v>4905667</v>
      </c>
      <c r="G5" s="270">
        <f>E5/E21</f>
        <v>0.15281884712626395</v>
      </c>
      <c r="H5" s="270">
        <f>D5/D21</f>
        <v>0.14190881210473749</v>
      </c>
      <c r="I5" s="270">
        <f>C5/C21</f>
        <v>8.8589103728547391E-2</v>
      </c>
      <c r="K5" s="219">
        <f t="shared" ref="K5:K11" si="0">H5-G5</f>
        <v>-1.091003502152646E-2</v>
      </c>
      <c r="L5" s="235">
        <f t="shared" ref="L5:L11" si="1">D5/E5-1</f>
        <v>-7.8895081953177848E-2</v>
      </c>
      <c r="M5" s="219">
        <f t="shared" ref="M5:M11" si="2">I5-H5</f>
        <v>-5.33197083761901E-2</v>
      </c>
      <c r="N5" s="234">
        <f t="shared" ref="N5:N11" si="3">C5/D5-1</f>
        <v>-0.11471896152686856</v>
      </c>
    </row>
    <row r="6" spans="1:14">
      <c r="A6" s="240" t="s">
        <v>248</v>
      </c>
      <c r="C6" s="273">
        <v>3788001</v>
      </c>
      <c r="D6" s="273">
        <v>97062</v>
      </c>
      <c r="E6" s="273">
        <v>123487</v>
      </c>
      <c r="G6" s="270">
        <f>E6/E21</f>
        <v>3.8468043132729871E-3</v>
      </c>
      <c r="H6" s="270">
        <f>D6/D21</f>
        <v>3.0482559818985188E-3</v>
      </c>
      <c r="I6" s="270">
        <f>C6/C21</f>
        <v>8.3888429658175112E-2</v>
      </c>
      <c r="K6" s="219">
        <f t="shared" si="0"/>
        <v>-7.9854833137446828E-4</v>
      </c>
      <c r="L6" s="235">
        <f t="shared" si="1"/>
        <v>-0.21399013661357069</v>
      </c>
      <c r="M6" s="219">
        <f t="shared" si="2"/>
        <v>8.0840173676276592E-2</v>
      </c>
      <c r="N6" s="234">
        <f t="shared" si="3"/>
        <v>38.026611856339244</v>
      </c>
    </row>
    <row r="7" spans="1:14">
      <c r="A7" s="240" t="s">
        <v>247</v>
      </c>
      <c r="C7" s="273">
        <v>56157</v>
      </c>
      <c r="D7" s="273">
        <v>117080</v>
      </c>
      <c r="E7" s="273">
        <v>208959</v>
      </c>
      <c r="G7" s="270">
        <f>E7/E21</f>
        <v>6.5093846518031063E-3</v>
      </c>
      <c r="H7" s="270">
        <f>D7/D21</f>
        <v>3.6769261952224203E-3</v>
      </c>
      <c r="I7" s="270">
        <f>C7/C21</f>
        <v>1.243643426787411E-3</v>
      </c>
      <c r="K7" s="219">
        <f t="shared" si="0"/>
        <v>-2.832458456580686E-3</v>
      </c>
      <c r="L7" s="235">
        <f t="shared" si="1"/>
        <v>-0.43969869687354934</v>
      </c>
      <c r="M7" s="219">
        <f t="shared" si="2"/>
        <v>-2.4332827684350094E-3</v>
      </c>
      <c r="N7" s="234">
        <f t="shared" si="3"/>
        <v>-0.52035360437307832</v>
      </c>
    </row>
    <row r="8" spans="1:14">
      <c r="A8" s="240" t="s">
        <v>137</v>
      </c>
      <c r="C8" s="273">
        <v>170209</v>
      </c>
      <c r="D8" s="273">
        <v>213814</v>
      </c>
      <c r="E8" s="273">
        <v>346959</v>
      </c>
      <c r="G8" s="270">
        <f>E8/E21</f>
        <v>1.0808290570901248E-2</v>
      </c>
      <c r="H8" s="270">
        <f>D8/D21</f>
        <v>6.7148812564510304E-3</v>
      </c>
      <c r="I8" s="270">
        <f>C8/C21</f>
        <v>3.769419734495405E-3</v>
      </c>
      <c r="K8" s="219">
        <f t="shared" si="0"/>
        <v>-4.0934093144502177E-3</v>
      </c>
      <c r="L8" s="235">
        <f t="shared" si="1"/>
        <v>-0.38374851207203153</v>
      </c>
      <c r="M8" s="219">
        <f t="shared" si="2"/>
        <v>-2.9454615219556253E-3</v>
      </c>
      <c r="N8" s="234">
        <f t="shared" si="3"/>
        <v>-0.20393893758126225</v>
      </c>
    </row>
    <row r="9" spans="1:14">
      <c r="A9" s="240" t="s">
        <v>246</v>
      </c>
      <c r="C9" s="216">
        <v>186188</v>
      </c>
      <c r="D9" s="273">
        <v>289015</v>
      </c>
      <c r="E9" s="273">
        <v>215951</v>
      </c>
      <c r="G9" s="270">
        <f>E9/E21</f>
        <v>6.7271958850374115E-3</v>
      </c>
      <c r="H9" s="270">
        <f>D9/D21</f>
        <v>9.0765871567492981E-3</v>
      </c>
      <c r="I9" s="270">
        <f>C9/C21</f>
        <v>4.1232879667128675E-3</v>
      </c>
      <c r="K9" s="219">
        <f t="shared" si="0"/>
        <v>2.3493912717118867E-3</v>
      </c>
      <c r="L9" s="235">
        <f t="shared" si="1"/>
        <v>0.33833601140999581</v>
      </c>
      <c r="M9" s="219">
        <f t="shared" si="2"/>
        <v>-4.9532991900364306E-3</v>
      </c>
      <c r="N9" s="234">
        <f t="shared" si="3"/>
        <v>-0.35578430185284504</v>
      </c>
    </row>
    <row r="10" spans="1:14" ht="15.75" thickBot="1">
      <c r="A10" s="240" t="s">
        <v>136</v>
      </c>
      <c r="C10" s="287">
        <v>4042</v>
      </c>
      <c r="D10" s="253">
        <v>4042</v>
      </c>
      <c r="E10" s="253">
        <v>4042</v>
      </c>
      <c r="G10" s="270">
        <f>E10/E21</f>
        <v>1.2591433134054124E-4</v>
      </c>
      <c r="H10" s="270">
        <f>D10/D21</f>
        <v>1.2694000410906238E-4</v>
      </c>
      <c r="I10" s="270">
        <f>C10/C21</f>
        <v>8.9513448565178255E-5</v>
      </c>
      <c r="K10" s="219">
        <f t="shared" si="0"/>
        <v>1.0256727685211341E-6</v>
      </c>
      <c r="L10" s="235">
        <f t="shared" si="1"/>
        <v>0</v>
      </c>
      <c r="M10" s="219">
        <f t="shared" si="2"/>
        <v>-3.742655554388412E-5</v>
      </c>
      <c r="N10" s="234">
        <f t="shared" si="3"/>
        <v>0</v>
      </c>
    </row>
    <row r="11" spans="1:14">
      <c r="A11" s="240" t="s">
        <v>245</v>
      </c>
      <c r="C11" s="278">
        <f>SUM(C5:C10)</f>
        <v>8204858</v>
      </c>
      <c r="D11" s="277">
        <f>SUM(D5:D10)</f>
        <v>5239647</v>
      </c>
      <c r="E11" s="277">
        <f>SUM(E5:E10)</f>
        <v>5805065</v>
      </c>
      <c r="G11" s="270">
        <f>E11/E21</f>
        <v>0.18083643687861925</v>
      </c>
      <c r="H11" s="270">
        <f>D11/D21</f>
        <v>0.16455240269916782</v>
      </c>
      <c r="I11" s="270">
        <f>C11/C21</f>
        <v>0.18170339796328336</v>
      </c>
      <c r="K11" s="219">
        <f t="shared" si="0"/>
        <v>-1.6284034179451429E-2</v>
      </c>
      <c r="L11" s="235">
        <f t="shared" si="1"/>
        <v>-9.740080429762632E-2</v>
      </c>
      <c r="M11" s="219">
        <f t="shared" si="2"/>
        <v>1.7150995264115537E-2</v>
      </c>
      <c r="N11" s="234">
        <f t="shared" si="3"/>
        <v>0.56591808570310165</v>
      </c>
    </row>
    <row r="12" spans="1:14">
      <c r="A12" s="233" t="s">
        <v>244</v>
      </c>
      <c r="C12" s="216"/>
      <c r="D12" s="281"/>
      <c r="E12" s="281"/>
      <c r="G12" s="270"/>
      <c r="H12" s="270"/>
      <c r="I12" s="270"/>
      <c r="K12" s="219"/>
      <c r="L12" s="216"/>
      <c r="M12" s="219"/>
      <c r="N12" s="234"/>
    </row>
    <row r="13" spans="1:14">
      <c r="A13" s="240" t="s">
        <v>243</v>
      </c>
      <c r="C13" s="288">
        <v>11648838</v>
      </c>
      <c r="D13" s="273">
        <v>11268644</v>
      </c>
      <c r="E13" s="273">
        <v>8670614</v>
      </c>
      <c r="G13" s="270">
        <f>E13/E21</f>
        <v>0.27010256410735661</v>
      </c>
      <c r="H13" s="270">
        <f>D13/D21</f>
        <v>0.35389453628489886</v>
      </c>
      <c r="I13" s="270">
        <f>C13/C21</f>
        <v>0.25797319672367491</v>
      </c>
      <c r="K13" s="219">
        <f t="shared" ref="K13:K21" si="4">H13-G13</f>
        <v>8.3791972177542251E-2</v>
      </c>
      <c r="L13" s="235">
        <f>D13/E13-1</f>
        <v>0.29963621953416442</v>
      </c>
      <c r="M13" s="219">
        <f t="shared" ref="M13:M21" si="5">I13-H13</f>
        <v>-9.5921339561223951E-2</v>
      </c>
      <c r="N13" s="234">
        <f t="shared" ref="N13:N21" si="6">C13/D13-1</f>
        <v>3.373910827247717E-2</v>
      </c>
    </row>
    <row r="14" spans="1:14">
      <c r="A14" s="240" t="s">
        <v>95</v>
      </c>
      <c r="C14" s="288">
        <v>845765</v>
      </c>
      <c r="D14" s="289">
        <v>868505</v>
      </c>
      <c r="E14" s="289">
        <v>1122986</v>
      </c>
      <c r="G14" s="270">
        <f>E14/E21</f>
        <v>3.4982689583074968E-2</v>
      </c>
      <c r="H14" s="270">
        <f>D14/D21</f>
        <v>2.7275613129327369E-2</v>
      </c>
      <c r="I14" s="270">
        <f>C14/C21</f>
        <v>1.8730168685237008E-2</v>
      </c>
      <c r="K14" s="219">
        <f t="shared" si="4"/>
        <v>-7.7070764537475987E-3</v>
      </c>
      <c r="L14" s="235">
        <f>D14/E14-1</f>
        <v>-0.22661101741250556</v>
      </c>
      <c r="M14" s="219">
        <f t="shared" si="5"/>
        <v>-8.545444444090361E-3</v>
      </c>
      <c r="N14" s="234">
        <f t="shared" si="6"/>
        <v>-2.6182923529513347E-2</v>
      </c>
    </row>
    <row r="15" spans="1:14">
      <c r="A15" s="240" t="s">
        <v>242</v>
      </c>
      <c r="C15" s="288">
        <v>9349859</v>
      </c>
      <c r="D15" s="273">
        <v>8653570</v>
      </c>
      <c r="E15" s="273">
        <v>10173428</v>
      </c>
      <c r="G15" s="270">
        <f>E15/E21</f>
        <v>0.31691746265738241</v>
      </c>
      <c r="H15" s="270">
        <f>D15/D21</f>
        <v>0.27176749415092999</v>
      </c>
      <c r="I15" s="270">
        <f>C15/C21</f>
        <v>0.20706039650870089</v>
      </c>
      <c r="K15" s="219">
        <f t="shared" si="4"/>
        <v>-4.514996850645242E-2</v>
      </c>
      <c r="L15" s="235">
        <f>D15/E15-1</f>
        <v>-0.14939487456931921</v>
      </c>
      <c r="M15" s="219">
        <f t="shared" si="5"/>
        <v>-6.4707097642229094E-2</v>
      </c>
      <c r="N15" s="234">
        <f t="shared" si="6"/>
        <v>8.0462629874144431E-2</v>
      </c>
    </row>
    <row r="16" spans="1:14">
      <c r="A16" s="240" t="s">
        <v>241</v>
      </c>
      <c r="C16" s="275">
        <v>0</v>
      </c>
      <c r="D16" s="273">
        <v>42205</v>
      </c>
      <c r="E16" s="273">
        <v>0</v>
      </c>
      <c r="G16" s="270">
        <f>E16/E21</f>
        <v>0</v>
      </c>
      <c r="H16" s="270">
        <f>D16/D21</f>
        <v>1.3254584051021717E-3</v>
      </c>
      <c r="I16" s="270">
        <f>C16/C21</f>
        <v>0</v>
      </c>
      <c r="K16" s="219">
        <f t="shared" si="4"/>
        <v>1.3254584051021717E-3</v>
      </c>
      <c r="L16" s="235">
        <v>0</v>
      </c>
      <c r="M16" s="219">
        <f t="shared" si="5"/>
        <v>-1.3254584051021717E-3</v>
      </c>
      <c r="N16" s="234">
        <f t="shared" si="6"/>
        <v>-1</v>
      </c>
    </row>
    <row r="17" spans="1:18">
      <c r="A17" s="240" t="s">
        <v>240</v>
      </c>
      <c r="C17" s="275">
        <v>0</v>
      </c>
      <c r="D17" s="273">
        <v>4053057</v>
      </c>
      <c r="E17" s="273">
        <v>4768252</v>
      </c>
      <c r="G17" s="270">
        <f>E17/E21</f>
        <v>0.14853816483008372</v>
      </c>
      <c r="H17" s="270">
        <f>D17/D21</f>
        <v>0.12728725191347454</v>
      </c>
      <c r="I17" s="270">
        <f>C17/C21</f>
        <v>0</v>
      </c>
      <c r="K17" s="219">
        <f t="shared" si="4"/>
        <v>-2.1250912916609188E-2</v>
      </c>
      <c r="L17" s="235">
        <f>D17/E17-1</f>
        <v>-0.1499910239643375</v>
      </c>
      <c r="M17" s="219">
        <f t="shared" si="5"/>
        <v>-0.12728725191347454</v>
      </c>
      <c r="N17" s="234">
        <f t="shared" si="6"/>
        <v>-1</v>
      </c>
    </row>
    <row r="18" spans="1:18">
      <c r="A18" s="240" t="s">
        <v>239</v>
      </c>
      <c r="C18" s="216">
        <v>185370</v>
      </c>
      <c r="D18" s="273">
        <v>194479</v>
      </c>
      <c r="E18" s="273">
        <v>169004</v>
      </c>
      <c r="G18" s="270">
        <f>E18/E21</f>
        <v>5.2647267822555242E-3</v>
      </c>
      <c r="H18" s="270">
        <f>D18/D21</f>
        <v>6.1076608261074576E-3</v>
      </c>
      <c r="I18" s="270">
        <f>C18/C21</f>
        <v>4.1051726770230312E-3</v>
      </c>
      <c r="K18" s="219">
        <f t="shared" si="4"/>
        <v>8.4293404385193341E-4</v>
      </c>
      <c r="L18" s="235">
        <f>D18/E18-1</f>
        <v>0.1507360772526094</v>
      </c>
      <c r="M18" s="219">
        <f t="shared" si="5"/>
        <v>-2.0024881490844264E-3</v>
      </c>
      <c r="N18" s="234">
        <f t="shared" si="6"/>
        <v>-4.6837961939335315E-2</v>
      </c>
    </row>
    <row r="19" spans="1:18" ht="15.75" thickBot="1">
      <c r="A19" s="240" t="s">
        <v>89</v>
      </c>
      <c r="C19" s="287">
        <v>14920536</v>
      </c>
      <c r="D19" s="253">
        <v>1521707</v>
      </c>
      <c r="E19" s="253">
        <v>1391842</v>
      </c>
      <c r="G19" s="270">
        <f>E19/E21</f>
        <v>4.3357955161227507E-2</v>
      </c>
      <c r="H19" s="270">
        <f>D19/D21</f>
        <v>4.7789582590991829E-2</v>
      </c>
      <c r="I19" s="270">
        <f>C19/C21</f>
        <v>0.3304276674420808</v>
      </c>
      <c r="K19" s="219">
        <f t="shared" si="4"/>
        <v>4.4316274297643218E-3</v>
      </c>
      <c r="L19" s="235">
        <f>D19/E19-1</f>
        <v>9.3304412426123085E-2</v>
      </c>
      <c r="M19" s="219">
        <f t="shared" si="5"/>
        <v>0.28263808485108899</v>
      </c>
      <c r="N19" s="234">
        <f t="shared" si="6"/>
        <v>8.8051306854736158</v>
      </c>
      <c r="Q19" t="s">
        <v>238</v>
      </c>
      <c r="R19" t="s">
        <v>237</v>
      </c>
    </row>
    <row r="20" spans="1:18" ht="15.75" thickBot="1">
      <c r="A20" s="240" t="s">
        <v>236</v>
      </c>
      <c r="C20" s="286">
        <f>SUM(C13:C19)</f>
        <v>36950368</v>
      </c>
      <c r="D20" s="250">
        <f>SUM(D13:D19)</f>
        <v>26602167</v>
      </c>
      <c r="E20" s="250">
        <f>SUM(E13:E19)</f>
        <v>26296126</v>
      </c>
      <c r="G20" s="270">
        <f>E20/E21</f>
        <v>0.81916356312138072</v>
      </c>
      <c r="H20" s="270">
        <f>D20/D21</f>
        <v>0.83544759730083218</v>
      </c>
      <c r="I20" s="270">
        <f>C20/C21</f>
        <v>0.81829660203671661</v>
      </c>
      <c r="K20" s="219">
        <f t="shared" si="4"/>
        <v>1.6284034179451456E-2</v>
      </c>
      <c r="L20" s="235">
        <f>D20/E20-1</f>
        <v>1.1638254243229618E-2</v>
      </c>
      <c r="M20" s="219">
        <f t="shared" si="5"/>
        <v>-1.7150995264115565E-2</v>
      </c>
      <c r="N20" s="234">
        <f t="shared" si="6"/>
        <v>0.38899842257211592</v>
      </c>
    </row>
    <row r="21" spans="1:18" s="145" customFormat="1" ht="15.75" thickBot="1">
      <c r="A21" s="233" t="s">
        <v>16</v>
      </c>
      <c r="C21" s="269">
        <f>SUM(C11,C20)</f>
        <v>45155226</v>
      </c>
      <c r="D21" s="267">
        <f>SUM(D20,D11)</f>
        <v>31841814</v>
      </c>
      <c r="E21" s="267">
        <f>E11+E20</f>
        <v>32101191</v>
      </c>
      <c r="G21" s="266">
        <f>E21/E21</f>
        <v>1</v>
      </c>
      <c r="H21" s="266">
        <f>D21/D21</f>
        <v>1</v>
      </c>
      <c r="I21" s="266">
        <f>C21/C21</f>
        <v>1</v>
      </c>
      <c r="K21" s="227">
        <f t="shared" si="4"/>
        <v>0</v>
      </c>
      <c r="L21" s="228">
        <f>D21/E21-1</f>
        <v>-8.0799805838979166E-3</v>
      </c>
      <c r="M21" s="227">
        <f t="shared" si="5"/>
        <v>0</v>
      </c>
      <c r="N21" s="226">
        <f t="shared" si="6"/>
        <v>0.41811097822504717</v>
      </c>
    </row>
    <row r="22" spans="1:18" ht="16.5" thickTop="1">
      <c r="A22" s="285" t="s">
        <v>235</v>
      </c>
      <c r="C22" s="284"/>
      <c r="D22" s="277"/>
      <c r="E22" s="283"/>
      <c r="G22" s="270"/>
      <c r="H22" s="236"/>
      <c r="I22" s="236"/>
      <c r="K22" s="219"/>
      <c r="L22" s="216"/>
      <c r="M22" s="219"/>
      <c r="N22" s="216"/>
    </row>
    <row r="23" spans="1:18">
      <c r="A23" s="240" t="s">
        <v>234</v>
      </c>
      <c r="C23" s="216"/>
      <c r="D23" s="273"/>
      <c r="E23" s="281"/>
      <c r="G23" s="270"/>
      <c r="H23" s="236"/>
      <c r="I23" s="236"/>
      <c r="K23" s="219"/>
      <c r="L23" s="216"/>
      <c r="M23" s="219"/>
      <c r="N23" s="216"/>
    </row>
    <row r="24" spans="1:18">
      <c r="A24" s="240" t="s">
        <v>233</v>
      </c>
      <c r="C24" s="216"/>
      <c r="D24" s="273"/>
      <c r="E24" s="281"/>
      <c r="G24" s="270"/>
      <c r="H24" s="236"/>
      <c r="I24" s="236"/>
      <c r="K24" s="219"/>
      <c r="L24" s="216"/>
      <c r="M24" s="219"/>
      <c r="N24" s="216"/>
    </row>
    <row r="25" spans="1:18">
      <c r="A25" s="282" t="s">
        <v>232</v>
      </c>
      <c r="C25" s="216"/>
      <c r="D25" s="273"/>
      <c r="E25" s="281"/>
      <c r="G25" s="270"/>
      <c r="H25" s="236"/>
      <c r="I25" s="236"/>
      <c r="K25" s="219"/>
      <c r="L25" s="216"/>
      <c r="M25" s="219"/>
      <c r="N25" s="216"/>
    </row>
    <row r="26" spans="1:18">
      <c r="A26" s="240" t="s">
        <v>231</v>
      </c>
      <c r="C26" s="273">
        <v>2000000</v>
      </c>
      <c r="D26" s="273">
        <v>2000000</v>
      </c>
      <c r="E26" s="273">
        <v>2000000</v>
      </c>
      <c r="G26" s="270">
        <f>E26/E49</f>
        <v>6.230298433475568E-2</v>
      </c>
      <c r="H26" s="270">
        <f>D26/D49</f>
        <v>6.2810491889689457E-2</v>
      </c>
      <c r="I26" s="270">
        <f>C26/C49</f>
        <v>4.4291661833339067E-2</v>
      </c>
      <c r="K26" s="219">
        <f>H26-G26</f>
        <v>5.0750755493377681E-4</v>
      </c>
      <c r="L26" s="235">
        <f>D26/E26-1</f>
        <v>0</v>
      </c>
      <c r="M26" s="219">
        <f>I26-H26</f>
        <v>-1.851883005635039E-2</v>
      </c>
      <c r="N26" s="234">
        <f>C26/D26-1</f>
        <v>0</v>
      </c>
    </row>
    <row r="27" spans="1:18">
      <c r="A27" s="240"/>
      <c r="C27" s="273"/>
      <c r="D27" s="273"/>
      <c r="E27" s="281"/>
      <c r="G27" s="270"/>
      <c r="H27" s="270"/>
      <c r="I27" s="270"/>
      <c r="K27" s="219"/>
      <c r="L27" s="212"/>
      <c r="M27" s="219"/>
      <c r="N27" s="280"/>
    </row>
    <row r="28" spans="1:18">
      <c r="A28" s="240" t="s">
        <v>230</v>
      </c>
      <c r="C28" s="273"/>
      <c r="D28" s="273"/>
      <c r="E28" s="273"/>
      <c r="G28" s="270"/>
      <c r="H28" s="270"/>
      <c r="I28" s="270"/>
      <c r="K28" s="219"/>
      <c r="L28" s="212"/>
      <c r="M28" s="219"/>
      <c r="N28" s="216"/>
    </row>
    <row r="29" spans="1:18">
      <c r="A29" s="279" t="s">
        <v>229</v>
      </c>
      <c r="C29" s="273">
        <v>1428000</v>
      </c>
      <c r="D29" s="273">
        <v>1428000</v>
      </c>
      <c r="E29" s="273">
        <v>1428000</v>
      </c>
      <c r="G29" s="270">
        <f>E29/E49</f>
        <v>4.4484330815015558E-2</v>
      </c>
      <c r="H29" s="270">
        <f>D29/D49</f>
        <v>4.4846691209238267E-2</v>
      </c>
      <c r="I29" s="270">
        <f>C29/C49</f>
        <v>3.1624246549004094E-2</v>
      </c>
      <c r="K29" s="276">
        <f>H29-G29</f>
        <v>3.623603942227091E-4</v>
      </c>
      <c r="L29" s="235">
        <f>D29/E29-1</f>
        <v>0</v>
      </c>
      <c r="M29" s="219">
        <f>I29-H29</f>
        <v>-1.3222444660234173E-2</v>
      </c>
      <c r="N29" s="234">
        <f>C29/D29-1</f>
        <v>0</v>
      </c>
    </row>
    <row r="30" spans="1:18">
      <c r="A30" s="240" t="s">
        <v>228</v>
      </c>
      <c r="C30" s="273">
        <v>14956000</v>
      </c>
      <c r="D30" s="273">
        <v>14306000</v>
      </c>
      <c r="E30" s="273">
        <v>12306000</v>
      </c>
      <c r="G30" s="270">
        <f>E30/E49</f>
        <v>0.3833502626117517</v>
      </c>
      <c r="H30" s="270">
        <f>D30/D49</f>
        <v>0.44928344848694862</v>
      </c>
      <c r="I30" s="270">
        <f>C30/C49</f>
        <v>0.33121304718970956</v>
      </c>
      <c r="K30" s="219">
        <f>H30-G30</f>
        <v>6.593318587519692E-2</v>
      </c>
      <c r="L30" s="235">
        <f>D30/E30-1</f>
        <v>0.16252234682268818</v>
      </c>
      <c r="M30" s="219">
        <f>I30-H30</f>
        <v>-0.11807040129723906</v>
      </c>
      <c r="N30" s="234">
        <f>C30/D30-1</f>
        <v>4.5435481616105111E-2</v>
      </c>
    </row>
    <row r="31" spans="1:18" ht="15.75" thickBot="1">
      <c r="A31" s="240" t="s">
        <v>227</v>
      </c>
      <c r="C31" s="253">
        <v>1812163</v>
      </c>
      <c r="D31" s="253">
        <v>823254</v>
      </c>
      <c r="E31" s="253">
        <v>3892652</v>
      </c>
      <c r="G31" s="270">
        <f>E31/E49</f>
        <v>0.12126191828832768</v>
      </c>
      <c r="H31" s="270">
        <f>D31/D49</f>
        <v>2.5854494345077198E-2</v>
      </c>
      <c r="I31" s="270">
        <f>C31/C49</f>
        <v>4.0131855391444614E-2</v>
      </c>
      <c r="K31" s="219">
        <f>H31-G31</f>
        <v>-9.5407423943250483E-2</v>
      </c>
      <c r="L31" s="235">
        <f>D31/E31-1</f>
        <v>-0.78851076335619008</v>
      </c>
      <c r="M31" s="219">
        <f>I31-H31</f>
        <v>1.4277361046367416E-2</v>
      </c>
      <c r="N31" s="234">
        <f>C31/D31-1</f>
        <v>1.201219793648133</v>
      </c>
    </row>
    <row r="32" spans="1:18">
      <c r="A32" s="240" t="s">
        <v>226</v>
      </c>
      <c r="C32" s="278">
        <f>SUM(C28:C31)</f>
        <v>18196163</v>
      </c>
      <c r="D32" s="278">
        <f>SUM(D29:D31)</f>
        <v>16557254</v>
      </c>
      <c r="E32" s="277">
        <f>SUM(E29:E31)</f>
        <v>17626652</v>
      </c>
      <c r="G32" s="270">
        <f>E32/E49</f>
        <v>0.54909651171509488</v>
      </c>
      <c r="H32" s="270">
        <f>D32/D49</f>
        <v>0.51998463404126416</v>
      </c>
      <c r="I32" s="270">
        <f>C32/C49</f>
        <v>0.40296914913015824</v>
      </c>
      <c r="K32" s="219">
        <f>H32-G32</f>
        <v>-2.9111877673830722E-2</v>
      </c>
      <c r="L32" s="235">
        <f>D32/E32-1</f>
        <v>-6.0669377258937174E-2</v>
      </c>
      <c r="M32" s="219">
        <f>I32-H32</f>
        <v>-0.11701548491110592</v>
      </c>
      <c r="N32" s="234">
        <f>C32/D32-1</f>
        <v>9.8984348491603757E-2</v>
      </c>
    </row>
    <row r="33" spans="1:14">
      <c r="A33" s="240" t="s">
        <v>225</v>
      </c>
      <c r="C33" s="216"/>
      <c r="D33" s="216"/>
      <c r="E33" s="273"/>
      <c r="G33" s="270"/>
      <c r="H33" s="270"/>
      <c r="I33" s="270"/>
      <c r="K33" s="219"/>
      <c r="L33" s="212"/>
      <c r="M33" s="219"/>
      <c r="N33" s="216"/>
    </row>
    <row r="34" spans="1:14">
      <c r="A34" s="233" t="s">
        <v>224</v>
      </c>
      <c r="C34" s="216"/>
      <c r="D34" s="216"/>
      <c r="E34" s="273"/>
      <c r="G34" s="270"/>
      <c r="H34" s="270"/>
      <c r="I34" s="270"/>
      <c r="K34" s="219"/>
      <c r="L34" s="212"/>
      <c r="M34" s="219"/>
      <c r="N34" s="216"/>
    </row>
    <row r="35" spans="1:14">
      <c r="A35" s="240" t="s">
        <v>223</v>
      </c>
      <c r="C35" s="273">
        <v>2068693</v>
      </c>
      <c r="D35" s="275">
        <v>0</v>
      </c>
      <c r="E35" s="273">
        <v>0</v>
      </c>
      <c r="G35" s="270">
        <f>E35/E49</f>
        <v>0</v>
      </c>
      <c r="H35" s="270">
        <f>D35/D49</f>
        <v>0</v>
      </c>
      <c r="I35" s="270">
        <f>C35/C49</f>
        <v>4.5812925396497853E-2</v>
      </c>
      <c r="K35" s="219">
        <f t="shared" ref="K35:K40" si="7">H35-G35</f>
        <v>0</v>
      </c>
      <c r="L35" s="235">
        <v>0</v>
      </c>
      <c r="M35" s="219">
        <f t="shared" ref="M35:M40" si="8">I35-H35</f>
        <v>4.5812925396497853E-2</v>
      </c>
      <c r="N35" s="234">
        <v>2068693</v>
      </c>
    </row>
    <row r="36" spans="1:14">
      <c r="A36" s="240" t="s">
        <v>222</v>
      </c>
      <c r="C36" s="273">
        <v>595838</v>
      </c>
      <c r="D36" s="275">
        <v>0</v>
      </c>
      <c r="E36" s="273">
        <v>0</v>
      </c>
      <c r="G36" s="270">
        <f>E36/E49</f>
        <v>0</v>
      </c>
      <c r="H36" s="270">
        <f>D36/D49</f>
        <v>0</v>
      </c>
      <c r="I36" s="270">
        <f>C36/C49</f>
        <v>1.3195327601726542E-2</v>
      </c>
      <c r="K36" s="219">
        <f t="shared" si="7"/>
        <v>0</v>
      </c>
      <c r="L36" s="235">
        <v>0</v>
      </c>
      <c r="M36" s="219">
        <f t="shared" si="8"/>
        <v>1.3195327601726542E-2</v>
      </c>
      <c r="N36" s="234">
        <v>595838</v>
      </c>
    </row>
    <row r="37" spans="1:14">
      <c r="A37" s="240" t="s">
        <v>221</v>
      </c>
      <c r="C37" s="273">
        <v>173374</v>
      </c>
      <c r="D37" s="273">
        <v>187484</v>
      </c>
      <c r="E37" s="273">
        <v>164766</v>
      </c>
      <c r="G37" s="270">
        <f>E37/E49</f>
        <v>5.1327067584501767E-3</v>
      </c>
      <c r="H37" s="270">
        <f>D37/D49</f>
        <v>5.8879811307232686E-3</v>
      </c>
      <c r="I37" s="270">
        <f>C37/C49</f>
        <v>3.8395112893466637E-3</v>
      </c>
      <c r="K37" s="219">
        <f t="shared" si="7"/>
        <v>7.5527437227309192E-4</v>
      </c>
      <c r="L37" s="235">
        <f>D37/E37-1</f>
        <v>0.13788038794411461</v>
      </c>
      <c r="M37" s="219">
        <f t="shared" si="8"/>
        <v>-2.0484698413766049E-3</v>
      </c>
      <c r="N37" s="234">
        <f>C37/D37-1</f>
        <v>-7.5259755499135883E-2</v>
      </c>
    </row>
    <row r="38" spans="1:14">
      <c r="A38" s="240" t="s">
        <v>220</v>
      </c>
      <c r="C38" s="273">
        <v>201780</v>
      </c>
      <c r="D38" s="273">
        <v>16438</v>
      </c>
      <c r="E38" s="273">
        <v>288058</v>
      </c>
      <c r="G38" s="270">
        <f>E38/E49</f>
        <v>8.9734365307505264E-3</v>
      </c>
      <c r="H38" s="270">
        <f>D38/D49</f>
        <v>5.1623943284135763E-4</v>
      </c>
      <c r="I38" s="270">
        <f>C38/C49</f>
        <v>4.4685857623655784E-3</v>
      </c>
      <c r="K38" s="219">
        <f t="shared" si="7"/>
        <v>-8.4571970979091683E-3</v>
      </c>
      <c r="L38" s="235">
        <f>D38/E38-1</f>
        <v>-0.94293510334724262</v>
      </c>
      <c r="M38" s="219">
        <f t="shared" si="8"/>
        <v>3.9523463295242211E-3</v>
      </c>
      <c r="N38" s="234">
        <f>C38/D38-1</f>
        <v>11.275215963012531</v>
      </c>
    </row>
    <row r="39" spans="1:14" ht="15.75" thickBot="1">
      <c r="A39" s="240" t="s">
        <v>219</v>
      </c>
      <c r="C39" s="253">
        <v>13535</v>
      </c>
      <c r="D39" s="253">
        <v>270510</v>
      </c>
      <c r="E39" s="253">
        <v>11829</v>
      </c>
      <c r="G39" s="270">
        <f>E39/E49</f>
        <v>3.6849100084791249E-4</v>
      </c>
      <c r="H39" s="270">
        <f>D39/D49</f>
        <v>8.4954330805399464E-3</v>
      </c>
      <c r="I39" s="270">
        <f>C39/C49</f>
        <v>2.9974382145712215E-4</v>
      </c>
      <c r="K39" s="219">
        <f t="shared" si="7"/>
        <v>8.1269420796920341E-3</v>
      </c>
      <c r="L39" s="235">
        <f>D39/E39-1</f>
        <v>21.868374334263251</v>
      </c>
      <c r="M39" s="219">
        <f t="shared" si="8"/>
        <v>-8.1956892590828237E-3</v>
      </c>
      <c r="N39" s="234">
        <f>C39/D39-1</f>
        <v>-0.94996488115041955</v>
      </c>
    </row>
    <row r="40" spans="1:14">
      <c r="A40" s="240" t="s">
        <v>218</v>
      </c>
      <c r="C40" s="278">
        <f>SUM(C35:C39)</f>
        <v>3053220</v>
      </c>
      <c r="D40" s="278">
        <f>SUM(D37:D39)</f>
        <v>474432</v>
      </c>
      <c r="E40" s="277">
        <f>SUM(E37:E39)</f>
        <v>464653</v>
      </c>
      <c r="G40" s="270">
        <f>E40/E49</f>
        <v>1.4474634290048615E-2</v>
      </c>
      <c r="H40" s="270">
        <f>D40/D49</f>
        <v>1.4899653644104572E-2</v>
      </c>
      <c r="I40" s="270">
        <f>C40/C49</f>
        <v>6.7616093871393751E-2</v>
      </c>
      <c r="K40" s="276">
        <f t="shared" si="7"/>
        <v>4.2501935405595687E-4</v>
      </c>
      <c r="L40" s="235">
        <f>D40/E40-1</f>
        <v>2.1045812681721676E-2</v>
      </c>
      <c r="M40" s="219">
        <f t="shared" si="8"/>
        <v>5.2716440227289177E-2</v>
      </c>
      <c r="N40" s="234">
        <f>C40/D40-1</f>
        <v>5.4355271145285311</v>
      </c>
    </row>
    <row r="41" spans="1:14">
      <c r="A41" s="233" t="s">
        <v>78</v>
      </c>
      <c r="C41" s="216"/>
      <c r="D41" s="216"/>
      <c r="E41" s="273"/>
      <c r="G41" s="270"/>
      <c r="H41" s="270"/>
      <c r="I41" s="270"/>
      <c r="K41" s="219"/>
      <c r="L41" s="212"/>
      <c r="M41" s="219"/>
      <c r="N41" s="216"/>
    </row>
    <row r="42" spans="1:14">
      <c r="A42" s="240" t="s">
        <v>217</v>
      </c>
      <c r="C42" s="274">
        <v>23490869</v>
      </c>
      <c r="D42" s="274">
        <v>12333799</v>
      </c>
      <c r="E42" s="273">
        <v>13957974</v>
      </c>
      <c r="G42" s="270">
        <f>E42/E49</f>
        <v>0.43481171773346355</v>
      </c>
      <c r="H42" s="270">
        <f>D42/D49</f>
        <v>0.38734599102927991</v>
      </c>
      <c r="I42" s="270">
        <f>C42/C49</f>
        <v>0.52022481295963396</v>
      </c>
      <c r="K42" s="219">
        <f t="shared" ref="K42:K49" si="9">H42-G42</f>
        <v>-4.7465726704183642E-2</v>
      </c>
      <c r="L42" s="235">
        <f>D42/E42-1</f>
        <v>-0.11636180150500353</v>
      </c>
      <c r="M42" s="219">
        <f t="shared" ref="M42:M49" si="10">I42-H42</f>
        <v>0.13287882193035405</v>
      </c>
      <c r="N42" s="234">
        <f>C42/D42-1</f>
        <v>0.90459314279404102</v>
      </c>
    </row>
    <row r="43" spans="1:14">
      <c r="A43" s="240" t="s">
        <v>120</v>
      </c>
      <c r="C43" s="274">
        <v>47141</v>
      </c>
      <c r="D43" s="274">
        <v>48038</v>
      </c>
      <c r="E43" s="273">
        <v>46663</v>
      </c>
      <c r="G43" s="270">
        <f>E43/E49</f>
        <v>1.4536220790063521E-3</v>
      </c>
      <c r="H43" s="270">
        <f>D43/D49</f>
        <v>1.508645204698451E-3</v>
      </c>
      <c r="I43" s="270">
        <f>C43/C49</f>
        <v>1.0439766152427186E-3</v>
      </c>
      <c r="K43" s="219">
        <f t="shared" si="9"/>
        <v>5.5023125692098837E-5</v>
      </c>
      <c r="L43" s="235">
        <f>D43/E43-1</f>
        <v>2.9466600947217314E-2</v>
      </c>
      <c r="M43" s="219">
        <f t="shared" si="10"/>
        <v>-4.6466858945573238E-4</v>
      </c>
      <c r="N43" s="234">
        <f>C43/D43-1</f>
        <v>-1.8672717432033026E-2</v>
      </c>
    </row>
    <row r="44" spans="1:14">
      <c r="A44" s="240" t="s">
        <v>216</v>
      </c>
      <c r="C44" s="274">
        <v>6120</v>
      </c>
      <c r="D44" s="274">
        <v>75547</v>
      </c>
      <c r="E44" s="273">
        <v>17</v>
      </c>
      <c r="G44" s="270">
        <f>E44/E49</f>
        <v>5.2957536684542325E-7</v>
      </c>
      <c r="H44" s="270">
        <f>D44/D49</f>
        <v>2.3725721153951846E-3</v>
      </c>
      <c r="I44" s="270">
        <f>C44/C49</f>
        <v>1.3553248521001754E-4</v>
      </c>
      <c r="K44" s="219">
        <f t="shared" si="9"/>
        <v>2.3720425400283393E-3</v>
      </c>
      <c r="L44" s="235">
        <f>D44/E44-1</f>
        <v>4442.9411764705883</v>
      </c>
      <c r="M44" s="219">
        <f t="shared" si="10"/>
        <v>-2.2370396301851672E-3</v>
      </c>
      <c r="N44" s="234">
        <f>C44/D44-1</f>
        <v>-0.91899082690245804</v>
      </c>
    </row>
    <row r="45" spans="1:14">
      <c r="A45" s="240" t="s">
        <v>215</v>
      </c>
      <c r="C45" s="275">
        <v>0</v>
      </c>
      <c r="D45" s="274">
        <v>0</v>
      </c>
      <c r="E45" s="273">
        <v>0</v>
      </c>
      <c r="G45" s="270">
        <f>E45/E49</f>
        <v>0</v>
      </c>
      <c r="H45" s="270">
        <f>D45/D49</f>
        <v>0</v>
      </c>
      <c r="I45" s="270">
        <f>C45/C49</f>
        <v>0</v>
      </c>
      <c r="K45" s="219">
        <f t="shared" si="9"/>
        <v>0</v>
      </c>
      <c r="L45" s="235">
        <v>0</v>
      </c>
      <c r="M45" s="219">
        <f t="shared" si="10"/>
        <v>0</v>
      </c>
      <c r="N45" s="234">
        <v>0</v>
      </c>
    </row>
    <row r="46" spans="1:14">
      <c r="A46" s="240" t="s">
        <v>214</v>
      </c>
      <c r="C46" s="274">
        <v>361713</v>
      </c>
      <c r="D46" s="274">
        <v>20498</v>
      </c>
      <c r="E46" s="273">
        <v>5232</v>
      </c>
      <c r="G46" s="270">
        <f>E46/E49</f>
        <v>1.6298460701972086E-4</v>
      </c>
      <c r="H46" s="270">
        <f>D46/D49</f>
        <v>6.4374473137742718E-4</v>
      </c>
      <c r="I46" s="270">
        <f>C46/C49</f>
        <v>8.0104349383612865E-3</v>
      </c>
      <c r="K46" s="219">
        <f t="shared" si="9"/>
        <v>4.8076012435770631E-4</v>
      </c>
      <c r="L46" s="235">
        <f>D46/E46-1</f>
        <v>2.9178134556574924</v>
      </c>
      <c r="M46" s="219">
        <f t="shared" si="10"/>
        <v>7.3666902069838593E-3</v>
      </c>
      <c r="N46" s="234">
        <f>C46/D46-1</f>
        <v>16.646258171528931</v>
      </c>
    </row>
    <row r="47" spans="1:14" ht="15.75" thickBot="1">
      <c r="A47" s="240" t="s">
        <v>213</v>
      </c>
      <c r="C47" s="272">
        <v>0</v>
      </c>
      <c r="D47" s="271">
        <v>2332246</v>
      </c>
      <c r="E47" s="253">
        <v>0</v>
      </c>
      <c r="G47" s="270">
        <f>E47/E49</f>
        <v>0</v>
      </c>
      <c r="H47" s="270">
        <f>D47/D49</f>
        <v>7.3244759233880324E-2</v>
      </c>
      <c r="I47" s="270">
        <f>C47/C49</f>
        <v>0</v>
      </c>
      <c r="K47" s="219">
        <f t="shared" si="9"/>
        <v>7.3244759233880324E-2</v>
      </c>
      <c r="L47" s="235">
        <v>0</v>
      </c>
      <c r="M47" s="219">
        <f t="shared" si="10"/>
        <v>-7.3244759233880324E-2</v>
      </c>
      <c r="N47" s="234">
        <f>C47/D47-1</f>
        <v>-1</v>
      </c>
    </row>
    <row r="48" spans="1:14" ht="15.75" thickBot="1">
      <c r="A48" s="240" t="s">
        <v>212</v>
      </c>
      <c r="C48" s="251">
        <f>SUM(C42:C47)</f>
        <v>23905843</v>
      </c>
      <c r="D48" s="251">
        <f>SUM(D42:D47)</f>
        <v>14810128</v>
      </c>
      <c r="E48" s="250">
        <f>SUM(E42:E47)</f>
        <v>14009886</v>
      </c>
      <c r="G48" s="270">
        <f>E48/E49</f>
        <v>0.43642885399485642</v>
      </c>
      <c r="H48" s="270">
        <f>D48/D49</f>
        <v>0.46511571231463134</v>
      </c>
      <c r="I48" s="270">
        <f>C48/C49</f>
        <v>0.52941475699844798</v>
      </c>
      <c r="K48" s="219">
        <f t="shared" si="9"/>
        <v>2.8686858319774911E-2</v>
      </c>
      <c r="L48" s="235">
        <f>D48/E48-1</f>
        <v>5.7119808112642723E-2</v>
      </c>
      <c r="M48" s="219">
        <f t="shared" si="10"/>
        <v>6.4299044683816642E-2</v>
      </c>
      <c r="N48" s="234">
        <f>C48/D48-1</f>
        <v>0.61415505659370395</v>
      </c>
    </row>
    <row r="49" spans="1:14" s="145" customFormat="1" ht="15.75" thickBot="1">
      <c r="A49" s="225" t="s">
        <v>211</v>
      </c>
      <c r="C49" s="269">
        <f>SUM(C32,C40,C48)</f>
        <v>45155226</v>
      </c>
      <c r="D49" s="268">
        <f>SUM(D32,D40,D48)</f>
        <v>31841814</v>
      </c>
      <c r="E49" s="267">
        <f>SUM(E40,E48,E32)</f>
        <v>32101191</v>
      </c>
      <c r="G49" s="266">
        <f>E49/E49</f>
        <v>1</v>
      </c>
      <c r="H49" s="266">
        <f>D49/D49</f>
        <v>1</v>
      </c>
      <c r="I49" s="266">
        <f>C49/C49</f>
        <v>1</v>
      </c>
      <c r="K49" s="227">
        <f t="shared" si="9"/>
        <v>0</v>
      </c>
      <c r="L49" s="228">
        <f>D49/E49-1</f>
        <v>-8.0799805838979166E-3</v>
      </c>
      <c r="M49" s="227">
        <f t="shared" si="10"/>
        <v>0</v>
      </c>
      <c r="N49" s="226">
        <f>C49/D49-1</f>
        <v>0.41811097822504717</v>
      </c>
    </row>
    <row r="50" spans="1:14" ht="15.75" thickTop="1">
      <c r="A50" s="265"/>
      <c r="C50" s="264"/>
      <c r="D50" s="263"/>
      <c r="E50" s="210"/>
    </row>
    <row r="51" spans="1:14">
      <c r="A51" s="262" t="s">
        <v>67</v>
      </c>
      <c r="C51" s="220">
        <v>2021</v>
      </c>
      <c r="D51" s="220">
        <v>2020</v>
      </c>
      <c r="E51" s="220">
        <v>2019</v>
      </c>
      <c r="K51" s="993" t="s">
        <v>210</v>
      </c>
      <c r="L51" s="993"/>
      <c r="M51" s="993"/>
      <c r="N51" s="993"/>
    </row>
    <row r="52" spans="1:14">
      <c r="A52" s="261"/>
      <c r="C52" s="999" t="s">
        <v>209</v>
      </c>
      <c r="D52" s="999"/>
      <c r="E52" s="999"/>
      <c r="G52" s="997" t="s">
        <v>208</v>
      </c>
      <c r="H52" s="997"/>
      <c r="I52" s="997"/>
      <c r="K52" s="994" t="s">
        <v>207</v>
      </c>
      <c r="L52" s="994"/>
      <c r="M52" s="994" t="s">
        <v>68</v>
      </c>
      <c r="N52" s="994"/>
    </row>
    <row r="53" spans="1:14">
      <c r="A53" s="260"/>
      <c r="C53" s="259"/>
      <c r="D53" s="259"/>
      <c r="E53" s="259"/>
      <c r="G53" s="258">
        <v>2019</v>
      </c>
      <c r="H53" s="258">
        <v>2020</v>
      </c>
      <c r="I53" s="258">
        <v>2021</v>
      </c>
      <c r="K53" s="257" t="s">
        <v>206</v>
      </c>
      <c r="L53" s="257" t="s">
        <v>205</v>
      </c>
      <c r="M53" s="257" t="s">
        <v>206</v>
      </c>
      <c r="N53" s="257" t="s">
        <v>205</v>
      </c>
    </row>
    <row r="54" spans="1:14">
      <c r="A54" s="233" t="s">
        <v>24</v>
      </c>
      <c r="C54" s="256">
        <v>67362307</v>
      </c>
      <c r="D54" s="255">
        <v>55046264</v>
      </c>
      <c r="E54" s="254">
        <v>95128289</v>
      </c>
      <c r="G54" s="236">
        <f>E54/E54</f>
        <v>1</v>
      </c>
      <c r="H54" s="236">
        <f>D54/D54</f>
        <v>1</v>
      </c>
      <c r="I54" s="236">
        <f>C54/C54</f>
        <v>1</v>
      </c>
      <c r="K54" s="219">
        <f>H54-G54</f>
        <v>0</v>
      </c>
      <c r="L54" s="235">
        <f>D54/E54-1</f>
        <v>-0.42134706112500353</v>
      </c>
      <c r="M54" s="219">
        <f>I54-H54</f>
        <v>0</v>
      </c>
      <c r="N54" s="234">
        <f>C54/D54-1</f>
        <v>0.22373985271734331</v>
      </c>
    </row>
    <row r="55" spans="1:14" ht="15.75" thickBot="1">
      <c r="A55" s="240" t="s">
        <v>62</v>
      </c>
      <c r="C55" s="253">
        <v>-63586363</v>
      </c>
      <c r="D55" s="253">
        <v>-50955042</v>
      </c>
      <c r="E55" s="244">
        <v>-87824215</v>
      </c>
      <c r="G55" s="236">
        <f>E55/E54</f>
        <v>-0.9232186968063727</v>
      </c>
      <c r="H55" s="236">
        <f>D55/D54</f>
        <v>-0.92567666354250677</v>
      </c>
      <c r="I55" s="236">
        <f>C55/C54</f>
        <v>-0.94394574401972309</v>
      </c>
      <c r="K55" s="219">
        <f>H55-G55</f>
        <v>-2.4579667361340762E-3</v>
      </c>
      <c r="L55" s="235">
        <f>D55/E55-1</f>
        <v>-0.41980646226100626</v>
      </c>
      <c r="M55" s="219">
        <f>I55-H55</f>
        <v>-1.8269080477216315E-2</v>
      </c>
      <c r="N55" s="234">
        <f>C55/D55-1</f>
        <v>0.24789148441875497</v>
      </c>
    </row>
    <row r="56" spans="1:14" ht="15.75" thickBot="1">
      <c r="A56" s="240" t="s">
        <v>61</v>
      </c>
      <c r="C56" s="248">
        <f>SUM(C54:C55)</f>
        <v>3775944</v>
      </c>
      <c r="D56" s="248">
        <f>SUM(D54:D55)</f>
        <v>4091222</v>
      </c>
      <c r="E56" s="248">
        <f>SUM(E54,E55)</f>
        <v>7304074</v>
      </c>
      <c r="G56" s="236">
        <f>E56/E54</f>
        <v>7.678130319362729E-2</v>
      </c>
      <c r="H56" s="236">
        <f>D56/D54</f>
        <v>7.4323336457493283E-2</v>
      </c>
      <c r="I56" s="236">
        <f>C56/C54</f>
        <v>5.6054255980276919E-2</v>
      </c>
      <c r="K56" s="219">
        <f>H56-G56</f>
        <v>-2.4579667361340068E-3</v>
      </c>
      <c r="L56" s="235">
        <f>D56/E56-1</f>
        <v>-0.439871228029727</v>
      </c>
      <c r="M56" s="219">
        <f>I56-H56</f>
        <v>-1.8269080477216364E-2</v>
      </c>
      <c r="N56" s="234">
        <f>C56/D56-1</f>
        <v>-7.706206116412162E-2</v>
      </c>
    </row>
    <row r="57" spans="1:14" ht="15.75" thickTop="1">
      <c r="A57" s="233" t="s">
        <v>204</v>
      </c>
      <c r="C57" s="247"/>
      <c r="D57" s="247"/>
      <c r="E57" s="252"/>
      <c r="G57" s="236"/>
      <c r="H57" s="236"/>
      <c r="I57" s="236"/>
      <c r="K57" s="219"/>
      <c r="L57" s="216"/>
      <c r="M57" s="219"/>
      <c r="N57" s="234"/>
    </row>
    <row r="58" spans="1:14">
      <c r="A58" s="240" t="s">
        <v>203</v>
      </c>
      <c r="C58" s="246">
        <v>-736974</v>
      </c>
      <c r="D58" s="246">
        <v>-667901</v>
      </c>
      <c r="E58" s="246">
        <v>-931787</v>
      </c>
      <c r="G58" s="236">
        <f>E58/E54</f>
        <v>-9.795056862633154E-3</v>
      </c>
      <c r="H58" s="236">
        <f>D58/D54</f>
        <v>-1.2133448329935707E-2</v>
      </c>
      <c r="I58" s="236">
        <f>C58/C54</f>
        <v>-1.0940450718233269E-2</v>
      </c>
      <c r="K58" s="219">
        <f t="shared" ref="K58:K67" si="11">H58-G58</f>
        <v>-2.338391467302553E-3</v>
      </c>
      <c r="L58" s="235">
        <f t="shared" ref="L58:L67" si="12">D58/E58-1</f>
        <v>-0.28320420868717855</v>
      </c>
      <c r="M58" s="219">
        <f t="shared" ref="M58:M67" si="13">I58-H58</f>
        <v>1.1929976117024382E-3</v>
      </c>
      <c r="N58" s="234">
        <f t="shared" ref="N58:N67" si="14">C58/D58-1</f>
        <v>0.10341802153313151</v>
      </c>
    </row>
    <row r="59" spans="1:14">
      <c r="A59" s="240" t="s">
        <v>202</v>
      </c>
      <c r="C59" s="246">
        <v>-823588</v>
      </c>
      <c r="D59" s="246">
        <v>-738757</v>
      </c>
      <c r="E59" s="246">
        <v>-800040</v>
      </c>
      <c r="G59" s="236">
        <f>E59/E54</f>
        <v>-8.4101165742611009E-3</v>
      </c>
      <c r="H59" s="236">
        <f>D59/D54</f>
        <v>-1.3420656486333024E-2</v>
      </c>
      <c r="I59" s="236">
        <f>C59/C54</f>
        <v>-1.2226243973502866E-2</v>
      </c>
      <c r="K59" s="219">
        <f t="shared" si="11"/>
        <v>-5.0105399120719228E-3</v>
      </c>
      <c r="L59" s="235">
        <f t="shared" si="12"/>
        <v>-7.6599920003999844E-2</v>
      </c>
      <c r="M59" s="219">
        <f t="shared" si="13"/>
        <v>1.1944125128301574E-3</v>
      </c>
      <c r="N59" s="234">
        <f t="shared" si="14"/>
        <v>0.11482936879109107</v>
      </c>
    </row>
    <row r="60" spans="1:14" ht="15.75" thickBot="1">
      <c r="A60" s="240" t="s">
        <v>57</v>
      </c>
      <c r="C60" s="246">
        <v>-237080</v>
      </c>
      <c r="D60" s="246">
        <v>-1048538</v>
      </c>
      <c r="E60" s="244">
        <v>-1281007</v>
      </c>
      <c r="G60" s="236">
        <f>E60/E54</f>
        <v>-1.3466099448083208E-2</v>
      </c>
      <c r="H60" s="236">
        <f>D60/D54</f>
        <v>-1.9048304531620892E-2</v>
      </c>
      <c r="I60" s="236">
        <f>C60/C54</f>
        <v>-3.5194756616634287E-3</v>
      </c>
      <c r="K60" s="219">
        <f t="shared" si="11"/>
        <v>-5.5822050835376835E-3</v>
      </c>
      <c r="L60" s="235">
        <f t="shared" si="12"/>
        <v>-0.18147363753671919</v>
      </c>
      <c r="M60" s="219">
        <f t="shared" si="13"/>
        <v>1.5528828869957463E-2</v>
      </c>
      <c r="N60" s="234">
        <f t="shared" si="14"/>
        <v>-0.77389469909531172</v>
      </c>
    </row>
    <row r="61" spans="1:14" ht="15.75" thickBot="1">
      <c r="A61" s="240"/>
      <c r="C61" s="251">
        <f>SUM(C58:C60)</f>
        <v>-1797642</v>
      </c>
      <c r="D61" s="251">
        <f>SUM(D58:D60)</f>
        <v>-2455196</v>
      </c>
      <c r="E61" s="250">
        <f>SUM(E58:E60)</f>
        <v>-3012834</v>
      </c>
      <c r="G61" s="236">
        <f>E61/E54</f>
        <v>-3.1671272884977467E-2</v>
      </c>
      <c r="H61" s="236">
        <f>D61/D54</f>
        <v>-4.4602409347889622E-2</v>
      </c>
      <c r="I61" s="236">
        <f>C61/C54</f>
        <v>-2.6686170353399565E-2</v>
      </c>
      <c r="K61" s="219">
        <f t="shared" si="11"/>
        <v>-1.2931136462912156E-2</v>
      </c>
      <c r="L61" s="235">
        <f t="shared" si="12"/>
        <v>-0.18508752888476432</v>
      </c>
      <c r="M61" s="219">
        <f t="shared" si="13"/>
        <v>1.7916238994490057E-2</v>
      </c>
      <c r="N61" s="234">
        <f t="shared" si="14"/>
        <v>-0.26782138778329712</v>
      </c>
    </row>
    <row r="62" spans="1:14" ht="15.75" thickBot="1">
      <c r="A62" s="233" t="s">
        <v>201</v>
      </c>
      <c r="C62" s="249">
        <f>SUM(C56,C61)</f>
        <v>1978302</v>
      </c>
      <c r="D62" s="249">
        <f>SUM(D56,D61)</f>
        <v>1636026</v>
      </c>
      <c r="E62" s="248">
        <f>SUM(E56,E61)</f>
        <v>4291240</v>
      </c>
      <c r="G62" s="236">
        <f>E62/E54</f>
        <v>4.511003030864983E-2</v>
      </c>
      <c r="H62" s="236">
        <f>D62/D54</f>
        <v>2.9720927109603661E-2</v>
      </c>
      <c r="I62" s="236">
        <f>C62/C54</f>
        <v>2.9368085626877358E-2</v>
      </c>
      <c r="K62" s="219">
        <f t="shared" si="11"/>
        <v>-1.538910319904617E-2</v>
      </c>
      <c r="L62" s="235">
        <f t="shared" si="12"/>
        <v>-0.61875215555410557</v>
      </c>
      <c r="M62" s="219">
        <f t="shared" si="13"/>
        <v>-3.5284148272630295E-4</v>
      </c>
      <c r="N62" s="234">
        <f t="shared" si="14"/>
        <v>0.20921183404175725</v>
      </c>
    </row>
    <row r="63" spans="1:14" ht="15.75" thickTop="1">
      <c r="A63" s="240" t="s">
        <v>56</v>
      </c>
      <c r="C63" s="247">
        <v>918484</v>
      </c>
      <c r="D63" s="247">
        <v>638618</v>
      </c>
      <c r="E63" s="246">
        <v>1313522</v>
      </c>
      <c r="G63" s="236">
        <f>E63/E54</f>
        <v>1.3807901033519062E-2</v>
      </c>
      <c r="H63" s="236">
        <f>D63/D54</f>
        <v>1.1601477622532204E-2</v>
      </c>
      <c r="I63" s="236">
        <f>C63/C54</f>
        <v>1.3634984324393759E-2</v>
      </c>
      <c r="K63" s="219">
        <f t="shared" si="11"/>
        <v>-2.2064234109868582E-3</v>
      </c>
      <c r="L63" s="235">
        <f t="shared" si="12"/>
        <v>-0.51381248277531699</v>
      </c>
      <c r="M63" s="219">
        <f t="shared" si="13"/>
        <v>2.0335067018615559E-3</v>
      </c>
      <c r="N63" s="234">
        <f t="shared" si="14"/>
        <v>0.43823694289857151</v>
      </c>
    </row>
    <row r="64" spans="1:14" ht="15.75" thickBot="1">
      <c r="A64" s="245" t="s">
        <v>115</v>
      </c>
      <c r="C64" s="244">
        <v>-116159</v>
      </c>
      <c r="D64" s="244">
        <v>-727444</v>
      </c>
      <c r="E64" s="244">
        <v>-11189</v>
      </c>
      <c r="G64" s="236">
        <f>E64/E54</f>
        <v>-1.1762011193116277E-4</v>
      </c>
      <c r="H64" s="236">
        <f>D64/D54</f>
        <v>-1.3215138451539599E-2</v>
      </c>
      <c r="I64" s="236">
        <f>C64/C54</f>
        <v>-1.7243916542228875E-3</v>
      </c>
      <c r="K64" s="219">
        <f t="shared" si="11"/>
        <v>-1.3097518339608436E-2</v>
      </c>
      <c r="L64" s="235">
        <f t="shared" si="12"/>
        <v>64.014210385199746</v>
      </c>
      <c r="M64" s="219">
        <f t="shared" si="13"/>
        <v>1.1490746797316711E-2</v>
      </c>
      <c r="N64" s="234">
        <f t="shared" si="14"/>
        <v>-0.84031897988023818</v>
      </c>
    </row>
    <row r="65" spans="1:14">
      <c r="A65" s="233" t="s">
        <v>200</v>
      </c>
      <c r="C65" s="243">
        <f>SUM(C62,C63,C64)</f>
        <v>2780627</v>
      </c>
      <c r="D65" s="242">
        <f>SUM(D62,D63,D64)</f>
        <v>1547200</v>
      </c>
      <c r="E65" s="241">
        <f>SUM(E62,E63,E64)</f>
        <v>5593573</v>
      </c>
      <c r="G65" s="236">
        <f>E65/E54</f>
        <v>5.8800311230237726E-2</v>
      </c>
      <c r="H65" s="236">
        <f>D65/D54</f>
        <v>2.8107266280596264E-2</v>
      </c>
      <c r="I65" s="236">
        <f>C65/C54</f>
        <v>4.1278678297048232E-2</v>
      </c>
      <c r="K65" s="219">
        <f t="shared" si="11"/>
        <v>-3.0693044949641462E-2</v>
      </c>
      <c r="L65" s="235">
        <f t="shared" si="12"/>
        <v>-0.72339683418809408</v>
      </c>
      <c r="M65" s="219">
        <f t="shared" si="13"/>
        <v>1.3171412016451969E-2</v>
      </c>
      <c r="N65" s="234">
        <f t="shared" si="14"/>
        <v>0.79719945708376416</v>
      </c>
    </row>
    <row r="66" spans="1:14" ht="15.75" thickBot="1">
      <c r="A66" s="240" t="s">
        <v>90</v>
      </c>
      <c r="C66" s="239">
        <v>-987422</v>
      </c>
      <c r="D66" s="238">
        <v>-865448</v>
      </c>
      <c r="E66" s="237">
        <v>-1742460</v>
      </c>
      <c r="G66" s="236">
        <f>E66/E54</f>
        <v>-1.8316948810043247E-2</v>
      </c>
      <c r="H66" s="236">
        <f>D66/D54</f>
        <v>-1.5722193244576962E-2</v>
      </c>
      <c r="I66" s="236">
        <f>C66/C54</f>
        <v>-1.4658375640252345E-2</v>
      </c>
      <c r="K66" s="219">
        <f t="shared" si="11"/>
        <v>2.5947555654662856E-3</v>
      </c>
      <c r="L66" s="235">
        <f t="shared" si="12"/>
        <v>-0.50331829712016352</v>
      </c>
      <c r="M66" s="219">
        <f t="shared" si="13"/>
        <v>1.0638176043246163E-3</v>
      </c>
      <c r="N66" s="234">
        <f t="shared" si="14"/>
        <v>0.1409374104510035</v>
      </c>
    </row>
    <row r="67" spans="1:14" s="145" customFormat="1" ht="15.75" thickBot="1">
      <c r="A67" s="233" t="s">
        <v>199</v>
      </c>
      <c r="C67" s="232">
        <f>SUM(C65,C66)</f>
        <v>1793205</v>
      </c>
      <c r="D67" s="231">
        <f>SUM(D65,D66)</f>
        <v>681752</v>
      </c>
      <c r="E67" s="230">
        <f>SUM(E65,E66)</f>
        <v>3851113</v>
      </c>
      <c r="G67" s="229">
        <f>E67/E54</f>
        <v>4.0483362420194478E-2</v>
      </c>
      <c r="H67" s="229">
        <f>D67/D54</f>
        <v>1.2385073036019302E-2</v>
      </c>
      <c r="I67" s="229">
        <f>C67/C54</f>
        <v>2.6620302656795884E-2</v>
      </c>
      <c r="K67" s="227">
        <f t="shared" si="11"/>
        <v>-2.8098289384175176E-2</v>
      </c>
      <c r="L67" s="228">
        <f t="shared" si="12"/>
        <v>-0.8229727354144114</v>
      </c>
      <c r="M67" s="227">
        <f t="shared" si="13"/>
        <v>1.4235229620776581E-2</v>
      </c>
      <c r="N67" s="226">
        <f t="shared" si="14"/>
        <v>1.6302893134160223</v>
      </c>
    </row>
    <row r="68" spans="1:14" s="145" customFormat="1" ht="15.75" thickTop="1">
      <c r="A68" s="225" t="s">
        <v>198</v>
      </c>
      <c r="C68" s="224">
        <v>12.56</v>
      </c>
      <c r="D68" s="223">
        <v>4.7699999999999996</v>
      </c>
      <c r="E68" s="222">
        <v>-3.93</v>
      </c>
      <c r="G68" s="221"/>
      <c r="H68" s="221"/>
      <c r="I68" s="221"/>
      <c r="K68" s="221"/>
      <c r="L68" s="221"/>
      <c r="M68" s="221"/>
    </row>
    <row r="71" spans="1:14">
      <c r="A71" s="220" t="s">
        <v>197</v>
      </c>
    </row>
    <row r="72" spans="1:14">
      <c r="A72" s="217" t="s">
        <v>196</v>
      </c>
      <c r="C72" s="220">
        <v>2019</v>
      </c>
      <c r="D72" s="220">
        <v>2020</v>
      </c>
      <c r="E72" s="220">
        <v>2021</v>
      </c>
    </row>
    <row r="73" spans="1:14">
      <c r="A73" s="213" t="s">
        <v>195</v>
      </c>
      <c r="C73" s="219">
        <f>E56/E54</f>
        <v>7.678130319362729E-2</v>
      </c>
      <c r="D73" s="219">
        <f>D56/D54</f>
        <v>7.4323336457493283E-2</v>
      </c>
      <c r="E73" s="219">
        <f>C56/C54</f>
        <v>5.6054255980276919E-2</v>
      </c>
    </row>
    <row r="74" spans="1:14">
      <c r="A74" s="213" t="s">
        <v>194</v>
      </c>
      <c r="C74" s="219">
        <f>E67/E54</f>
        <v>4.0483362420194478E-2</v>
      </c>
      <c r="D74" s="219">
        <f>D67/D54</f>
        <v>1.2385073036019302E-2</v>
      </c>
      <c r="E74" s="219">
        <f>C67/C54</f>
        <v>2.6620302656795884E-2</v>
      </c>
    </row>
    <row r="75" spans="1:14">
      <c r="A75" s="213" t="s">
        <v>26</v>
      </c>
      <c r="C75" s="219">
        <f>E65/E54</f>
        <v>5.8800311230237726E-2</v>
      </c>
      <c r="D75" s="219">
        <f>D65/D54</f>
        <v>2.8107266280596264E-2</v>
      </c>
      <c r="E75" s="219">
        <f>C65/C54</f>
        <v>4.1278678297048232E-2</v>
      </c>
    </row>
    <row r="76" spans="1:14">
      <c r="A76" s="213" t="s">
        <v>193</v>
      </c>
      <c r="C76" s="219">
        <f>E67/E32</f>
        <v>0.2184823867856471</v>
      </c>
      <c r="D76" s="219">
        <f>D67/D32</f>
        <v>4.1175426794805466E-2</v>
      </c>
      <c r="E76" s="219">
        <f>C67/C32</f>
        <v>9.8548523664027415E-2</v>
      </c>
    </row>
    <row r="77" spans="1:14">
      <c r="A77" s="213" t="s">
        <v>18</v>
      </c>
      <c r="C77" s="219">
        <f>E65/E21</f>
        <v>0.17424814549715617</v>
      </c>
      <c r="D77" s="219">
        <f>D65/D21</f>
        <v>4.8590196525863757E-2</v>
      </c>
      <c r="E77" s="219">
        <f>C65/C21</f>
        <v>6.1579295384326056E-2</v>
      </c>
    </row>
    <row r="78" spans="1:14">
      <c r="A78" s="213" t="s">
        <v>192</v>
      </c>
      <c r="C78" s="219">
        <f>E67/E21</f>
        <v>0.11996791645518698</v>
      </c>
      <c r="D78" s="219">
        <f>D67/D21</f>
        <v>2.141058923338978E-2</v>
      </c>
      <c r="E78" s="219">
        <f>C67/C21</f>
        <v>3.9712014728926395E-2</v>
      </c>
    </row>
    <row r="79" spans="1:14">
      <c r="A79" s="213" t="s">
        <v>191</v>
      </c>
      <c r="C79" s="218">
        <f>E65/(E32+E40)</f>
        <v>0.30918571103632381</v>
      </c>
      <c r="D79" s="218">
        <f>D65/(D32+D40)</f>
        <v>9.0842445075607903E-2</v>
      </c>
      <c r="E79" s="218">
        <f>C65/(C32+C40)</f>
        <v>0.13085683476080223</v>
      </c>
    </row>
    <row r="80" spans="1:14">
      <c r="A80" s="213" t="s">
        <v>190</v>
      </c>
      <c r="C80" s="218">
        <f>E32/G91</f>
        <v>30.815825174825175</v>
      </c>
      <c r="D80" s="218">
        <f>D32/G91</f>
        <v>28.946248251748251</v>
      </c>
      <c r="E80" s="218">
        <f>C32/G91</f>
        <v>31.811473776223774</v>
      </c>
    </row>
    <row r="81" spans="1:11">
      <c r="A81" s="217" t="s">
        <v>189</v>
      </c>
      <c r="C81" s="216"/>
      <c r="D81" s="216"/>
      <c r="E81" s="216"/>
    </row>
    <row r="82" spans="1:11">
      <c r="A82" s="213" t="s">
        <v>188</v>
      </c>
      <c r="C82" s="218">
        <f>E20/SUM(E42:E47)</f>
        <v>1.8769693058173349</v>
      </c>
      <c r="D82" s="218">
        <f>D20/SUM(D42:D47)</f>
        <v>1.796214522926473</v>
      </c>
      <c r="E82" s="218">
        <f>C20/SUM(C42:C47)</f>
        <v>1.5456626231503319</v>
      </c>
    </row>
    <row r="83" spans="1:11">
      <c r="A83" s="213" t="s">
        <v>187</v>
      </c>
      <c r="C83" s="218">
        <f>G83/SUM(E42:E47)</f>
        <v>1.2580767609386685</v>
      </c>
      <c r="D83" s="212">
        <f>H83/SUM(D42:D47)</f>
        <v>1.035340342770839</v>
      </c>
      <c r="E83" s="218">
        <f>I83/SUM(C42:C47)</f>
        <v>1.0583826723868304</v>
      </c>
      <c r="G83" s="55">
        <f>E20-E13</f>
        <v>17625512</v>
      </c>
      <c r="H83" s="55">
        <f>D20-D13</f>
        <v>15333523</v>
      </c>
      <c r="I83">
        <f>C20-C13</f>
        <v>25301530</v>
      </c>
    </row>
    <row r="84" spans="1:11">
      <c r="A84" s="217" t="s">
        <v>186</v>
      </c>
      <c r="C84" s="216"/>
      <c r="D84" s="216"/>
      <c r="E84" s="216"/>
    </row>
    <row r="85" spans="1:11">
      <c r="A85" s="213" t="s">
        <v>185</v>
      </c>
      <c r="C85" s="212">
        <f>E54/E13</f>
        <v>10.971344013238278</v>
      </c>
      <c r="D85" s="218">
        <f>D54/D13</f>
        <v>4.8849057615095477</v>
      </c>
      <c r="E85" s="212">
        <f>C54/C13</f>
        <v>5.7827490604642282</v>
      </c>
    </row>
    <row r="86" spans="1:11">
      <c r="A86" s="213" t="s">
        <v>184</v>
      </c>
      <c r="C86" s="212">
        <f>(E14/(E54/365))</f>
        <v>4.3088117563010098</v>
      </c>
      <c r="D86" s="212">
        <f>(D14/(D54/365))</f>
        <v>5.7588708472567731</v>
      </c>
      <c r="E86" s="212">
        <f>(C14/(C54/365))</f>
        <v>4.5827442489462245</v>
      </c>
    </row>
    <row r="87" spans="1:11">
      <c r="A87" s="213" t="s">
        <v>183</v>
      </c>
      <c r="C87" s="212">
        <f>E54/E11</f>
        <v>16.387118662753991</v>
      </c>
      <c r="D87" s="218">
        <f>D54/D11</f>
        <v>10.505719946400969</v>
      </c>
      <c r="E87" s="218">
        <f>C54/C11</f>
        <v>8.2100515328845418</v>
      </c>
    </row>
    <row r="88" spans="1:11">
      <c r="A88" s="213" t="s">
        <v>182</v>
      </c>
      <c r="C88" s="212">
        <f>E54/E21</f>
        <v>2.9633881496795555</v>
      </c>
      <c r="D88" s="218">
        <f>D54/D21</f>
        <v>1.7287414592648522</v>
      </c>
      <c r="E88" s="218">
        <f>C54/C21</f>
        <v>1.4917942609787846</v>
      </c>
    </row>
    <row r="89" spans="1:11">
      <c r="A89" s="217" t="s">
        <v>181</v>
      </c>
      <c r="C89" s="216"/>
      <c r="D89" s="216"/>
      <c r="E89" s="216"/>
    </row>
    <row r="90" spans="1:11">
      <c r="A90" s="213" t="s">
        <v>32</v>
      </c>
      <c r="C90" s="218">
        <f>E48/E49</f>
        <v>0.43642885399485642</v>
      </c>
      <c r="D90" s="212">
        <f>D48/D49</f>
        <v>0.46511571231463134</v>
      </c>
      <c r="E90" s="212">
        <f>C48/C49</f>
        <v>0.52941475699844798</v>
      </c>
    </row>
    <row r="91" spans="1:11">
      <c r="A91" s="213" t="s">
        <v>180</v>
      </c>
      <c r="C91" s="216">
        <f>SUM(C61:C63)/C64</f>
        <v>-9.4624092838264797</v>
      </c>
      <c r="D91" s="216">
        <f>SUM(D61:D63)/D64</f>
        <v>0.24820054877076447</v>
      </c>
      <c r="E91" s="216">
        <f>SUM(E61:E63)/E64</f>
        <v>-231.64965591205649</v>
      </c>
      <c r="G91" s="55">
        <f>E26-E29</f>
        <v>572000</v>
      </c>
      <c r="I91">
        <f>E32/G91</f>
        <v>30.815825174825175</v>
      </c>
      <c r="J91">
        <f>D32/G91</f>
        <v>28.946248251748251</v>
      </c>
      <c r="K91">
        <f>C32/G91</f>
        <v>31.811473776223774</v>
      </c>
    </row>
    <row r="92" spans="1:11">
      <c r="A92" s="217" t="s">
        <v>179</v>
      </c>
      <c r="C92" s="216"/>
      <c r="D92" s="216"/>
      <c r="E92" s="216"/>
    </row>
    <row r="93" spans="1:11">
      <c r="A93" s="213" t="s">
        <v>178</v>
      </c>
      <c r="C93" s="215">
        <f>274/E68</f>
        <v>-69.720101781170484</v>
      </c>
      <c r="D93" s="212">
        <f>800/D68</f>
        <v>167.71488469601678</v>
      </c>
      <c r="E93" s="214">
        <f>650/C68</f>
        <v>51.751592356687894</v>
      </c>
    </row>
    <row r="94" spans="1:11">
      <c r="A94" s="213" t="s">
        <v>177</v>
      </c>
      <c r="C94" s="212">
        <f>274/C80</f>
        <v>8.8915353863002462</v>
      </c>
      <c r="D94" s="212">
        <f>800/D80</f>
        <v>27.637433115418776</v>
      </c>
      <c r="E94" s="212">
        <f>650/E80</f>
        <v>20.432879173482895</v>
      </c>
    </row>
    <row r="95" spans="1:11">
      <c r="C95" s="211"/>
      <c r="D95" s="211"/>
      <c r="E95" s="211"/>
    </row>
    <row r="97" spans="1:8">
      <c r="A97" s="6" t="s">
        <v>176</v>
      </c>
      <c r="E97" s="995" t="s">
        <v>175</v>
      </c>
      <c r="F97" s="995"/>
      <c r="G97" s="995"/>
      <c r="H97" s="995"/>
    </row>
    <row r="100" spans="1:8">
      <c r="A100" t="s">
        <v>171</v>
      </c>
      <c r="E100" t="s">
        <v>171</v>
      </c>
    </row>
    <row r="115" spans="1:8">
      <c r="A115" s="6" t="s">
        <v>174</v>
      </c>
      <c r="E115" s="995" t="s">
        <v>173</v>
      </c>
      <c r="F115" s="995"/>
      <c r="G115" s="995"/>
      <c r="H115" s="995"/>
    </row>
    <row r="118" spans="1:8">
      <c r="A118" t="s">
        <v>171</v>
      </c>
      <c r="E118" t="s">
        <v>171</v>
      </c>
    </row>
    <row r="130" spans="1:1">
      <c r="A130" s="6" t="s">
        <v>172</v>
      </c>
    </row>
    <row r="133" spans="1:1">
      <c r="A133" t="s">
        <v>171</v>
      </c>
    </row>
  </sheetData>
  <mergeCells count="12">
    <mergeCell ref="E115:H115"/>
    <mergeCell ref="G3:I3"/>
    <mergeCell ref="G52:I52"/>
    <mergeCell ref="E97:H97"/>
    <mergeCell ref="C4:E4"/>
    <mergeCell ref="C52:E52"/>
    <mergeCell ref="K3:L3"/>
    <mergeCell ref="M3:N3"/>
    <mergeCell ref="A1:N2"/>
    <mergeCell ref="K51:N51"/>
    <mergeCell ref="K52:L52"/>
    <mergeCell ref="M52:N52"/>
  </mergeCells>
  <pageMargins left="0.7" right="0.7" top="0.75" bottom="0.75" header="0.3" footer="0.3"/>
  <pageSetup orientation="portrait" horizontalDpi="0" verticalDpi="0"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26"/>
  <sheetViews>
    <sheetView zoomScale="85" zoomScaleNormal="85" workbookViewId="0">
      <selection sqref="A1:N2"/>
    </sheetView>
  </sheetViews>
  <sheetFormatPr defaultRowHeight="15"/>
  <cols>
    <col min="1" max="1" width="55.42578125" customWidth="1"/>
    <col min="3" max="3" width="13.28515625" bestFit="1" customWidth="1"/>
    <col min="4" max="4" width="14" bestFit="1" customWidth="1"/>
    <col min="5" max="5" width="11.85546875" customWidth="1"/>
    <col min="7" max="7" width="10.5703125" bestFit="1" customWidth="1"/>
    <col min="8" max="8" width="10.5703125" customWidth="1"/>
    <col min="9" max="9" width="10.5703125" bestFit="1" customWidth="1"/>
    <col min="11" max="11" width="10.28515625" customWidth="1"/>
    <col min="12" max="12" width="12.85546875" customWidth="1"/>
    <col min="13" max="13" width="9.7109375" customWidth="1"/>
    <col min="14" max="14" width="12.5703125" customWidth="1"/>
  </cols>
  <sheetData>
    <row r="1" spans="1:14">
      <c r="A1" s="966" t="s">
        <v>481</v>
      </c>
      <c r="B1" s="966"/>
      <c r="C1" s="966"/>
      <c r="D1" s="966"/>
      <c r="E1" s="966"/>
      <c r="F1" s="966"/>
      <c r="G1" s="966"/>
      <c r="H1" s="966"/>
      <c r="I1" s="966"/>
      <c r="J1" s="966"/>
      <c r="K1" s="966"/>
      <c r="L1" s="966"/>
      <c r="M1" s="966"/>
      <c r="N1" s="966"/>
    </row>
    <row r="2" spans="1:14">
      <c r="A2" s="966"/>
      <c r="B2" s="966"/>
      <c r="C2" s="966"/>
      <c r="D2" s="966"/>
      <c r="E2" s="966"/>
      <c r="F2" s="966"/>
      <c r="G2" s="966"/>
      <c r="H2" s="966"/>
      <c r="I2" s="966"/>
      <c r="J2" s="966"/>
      <c r="K2" s="966"/>
      <c r="L2" s="966"/>
      <c r="M2" s="966"/>
      <c r="N2" s="966"/>
    </row>
    <row r="3" spans="1:14" s="145" customFormat="1" ht="15.75">
      <c r="A3" s="608" t="s">
        <v>104</v>
      </c>
      <c r="C3" s="626">
        <v>2021</v>
      </c>
      <c r="D3" s="626">
        <v>2020</v>
      </c>
      <c r="E3" s="626">
        <v>2019</v>
      </c>
      <c r="F3" s="625"/>
      <c r="G3" s="996" t="s">
        <v>251</v>
      </c>
      <c r="H3" s="996"/>
      <c r="I3" s="996"/>
      <c r="K3" s="1000" t="s">
        <v>207</v>
      </c>
      <c r="L3" s="1000"/>
      <c r="M3" s="1000" t="s">
        <v>68</v>
      </c>
      <c r="N3" s="1000"/>
    </row>
    <row r="4" spans="1:14">
      <c r="A4" s="217" t="s">
        <v>250</v>
      </c>
      <c r="C4" s="998" t="s">
        <v>209</v>
      </c>
      <c r="D4" s="998"/>
      <c r="E4" s="998"/>
      <c r="F4" s="498"/>
      <c r="G4" s="619">
        <v>2019</v>
      </c>
      <c r="H4" s="619">
        <v>2020</v>
      </c>
      <c r="I4" s="619">
        <v>2021</v>
      </c>
      <c r="K4" s="257" t="s">
        <v>206</v>
      </c>
      <c r="L4" s="257" t="s">
        <v>205</v>
      </c>
      <c r="M4" s="257" t="s">
        <v>206</v>
      </c>
      <c r="N4" s="257" t="s">
        <v>205</v>
      </c>
    </row>
    <row r="5" spans="1:14">
      <c r="A5" s="213" t="s">
        <v>249</v>
      </c>
      <c r="C5" s="273">
        <v>819033</v>
      </c>
      <c r="D5" s="273">
        <v>877147</v>
      </c>
      <c r="E5" s="273">
        <v>940899</v>
      </c>
      <c r="G5" s="270">
        <f>E5/E17</f>
        <v>0.27472289718070764</v>
      </c>
      <c r="H5" s="270">
        <f>D5/D17</f>
        <v>0.27547323520969202</v>
      </c>
      <c r="I5" s="270">
        <f>C5/C17</f>
        <v>0.27078093845122853</v>
      </c>
      <c r="K5" s="624">
        <f>H5-G5</f>
        <v>7.5033802898438751E-4</v>
      </c>
      <c r="L5" s="235">
        <f>D5/E5-1</f>
        <v>-6.775647545592034E-2</v>
      </c>
      <c r="M5" s="624">
        <f>I5-H5</f>
        <v>-4.6922967584634989E-3</v>
      </c>
      <c r="N5" s="234">
        <f>C5/D5-1</f>
        <v>-6.6253433004958118E-2</v>
      </c>
    </row>
    <row r="6" spans="1:14" ht="15.75" thickBot="1">
      <c r="A6" s="213" t="s">
        <v>480</v>
      </c>
      <c r="C6" s="253">
        <v>1004392</v>
      </c>
      <c r="D6" s="253">
        <v>1094361</v>
      </c>
      <c r="E6" s="253">
        <v>1273164</v>
      </c>
      <c r="G6" s="270">
        <f>E6/E17</f>
        <v>0.37173735190087193</v>
      </c>
      <c r="H6" s="270">
        <f>D6/D17</f>
        <v>0.34369058453977924</v>
      </c>
      <c r="I6" s="270">
        <f>C6/C17</f>
        <v>0.33206257663965466</v>
      </c>
      <c r="K6" s="624">
        <f>H6-G6</f>
        <v>-2.8046767361092684E-2</v>
      </c>
      <c r="L6" s="235">
        <f>D6/E6-1</f>
        <v>-0.1404398804867244</v>
      </c>
      <c r="M6" s="624">
        <f>I6-H6</f>
        <v>-1.1628007900124582E-2</v>
      </c>
      <c r="N6" s="234">
        <f>C6/D6-1</f>
        <v>-8.2211445766068092E-2</v>
      </c>
    </row>
    <row r="7" spans="1:14">
      <c r="A7" s="213" t="s">
        <v>479</v>
      </c>
      <c r="C7" s="277">
        <f>SUM(C5:C6)</f>
        <v>1823425</v>
      </c>
      <c r="D7" s="277">
        <f>SUM(D5:D6)</f>
        <v>1971508</v>
      </c>
      <c r="E7" s="277">
        <f>SUM(E5:E6)</f>
        <v>2214063</v>
      </c>
      <c r="G7" s="270"/>
      <c r="H7" s="270"/>
      <c r="I7" s="270"/>
      <c r="K7" s="594"/>
      <c r="L7" s="594"/>
      <c r="M7" s="594"/>
      <c r="N7" s="235"/>
    </row>
    <row r="8" spans="1:14">
      <c r="A8" s="217" t="s">
        <v>98</v>
      </c>
      <c r="C8" s="273"/>
      <c r="D8" s="273"/>
      <c r="E8" s="273"/>
      <c r="G8" s="270"/>
      <c r="H8" s="270"/>
      <c r="I8" s="270"/>
      <c r="K8" s="594"/>
      <c r="L8" s="594"/>
      <c r="M8" s="594"/>
      <c r="N8" s="235"/>
    </row>
    <row r="9" spans="1:14">
      <c r="A9" s="213" t="s">
        <v>446</v>
      </c>
      <c r="C9" s="273">
        <v>52293</v>
      </c>
      <c r="D9" s="273">
        <v>52293</v>
      </c>
      <c r="E9" s="273">
        <v>52293</v>
      </c>
      <c r="G9" s="270">
        <f>E9/E17</f>
        <v>1.5268466075817643E-2</v>
      </c>
      <c r="H9" s="270">
        <f>D9/D17</f>
        <v>1.6422927843132821E-2</v>
      </c>
      <c r="I9" s="270">
        <f>C9/C17</f>
        <v>1.7288616715602535E-2</v>
      </c>
      <c r="K9" s="624">
        <f t="shared" ref="K9:K15" si="0">H9-G9</f>
        <v>1.1544617673151774E-3</v>
      </c>
      <c r="L9" s="235">
        <f t="shared" ref="L9:L15" si="1">D9/E9-1</f>
        <v>0</v>
      </c>
      <c r="M9" s="624">
        <f t="shared" ref="M9:M15" si="2">I9-H9</f>
        <v>8.656888724697144E-4</v>
      </c>
      <c r="N9" s="234">
        <f t="shared" ref="N9:N15" si="3">C9/D9-1</f>
        <v>0</v>
      </c>
    </row>
    <row r="10" spans="1:14">
      <c r="A10" s="213" t="s">
        <v>243</v>
      </c>
      <c r="C10" s="273">
        <v>17193</v>
      </c>
      <c r="D10" s="273">
        <v>35320</v>
      </c>
      <c r="E10" s="273">
        <v>46992</v>
      </c>
      <c r="G10" s="270">
        <f>E10/E17</f>
        <v>1.372068456265318E-2</v>
      </c>
      <c r="H10" s="270">
        <f>D10/D17</f>
        <v>1.1092456187624562E-2</v>
      </c>
      <c r="I10" s="270">
        <f>C10/C17</f>
        <v>5.6841869311639107E-3</v>
      </c>
      <c r="K10" s="624">
        <f t="shared" si="0"/>
        <v>-2.6282283750286174E-3</v>
      </c>
      <c r="L10" s="235">
        <f t="shared" si="1"/>
        <v>-0.24838270343888325</v>
      </c>
      <c r="M10" s="624">
        <f t="shared" si="2"/>
        <v>-5.4082692564606516E-3</v>
      </c>
      <c r="N10" s="234">
        <f t="shared" si="3"/>
        <v>-0.51322197055492635</v>
      </c>
    </row>
    <row r="11" spans="1:14">
      <c r="A11" s="213" t="s">
        <v>478</v>
      </c>
      <c r="C11" s="273">
        <v>672</v>
      </c>
      <c r="D11" s="273">
        <v>5620</v>
      </c>
      <c r="E11" s="273">
        <v>12124</v>
      </c>
      <c r="G11" s="270">
        <f>E11/E17</f>
        <v>3.5399553038305913E-3</v>
      </c>
      <c r="H11" s="270">
        <f>D11/D17</f>
        <v>1.7649944443502276E-3</v>
      </c>
      <c r="I11" s="270">
        <f>C11/C17</f>
        <v>2.2217027963369675E-4</v>
      </c>
      <c r="K11" s="624">
        <f t="shared" si="0"/>
        <v>-1.7749608594803637E-3</v>
      </c>
      <c r="L11" s="235">
        <f t="shared" si="1"/>
        <v>-0.53645661497855501</v>
      </c>
      <c r="M11" s="624">
        <f t="shared" si="2"/>
        <v>-1.5428241647165309E-3</v>
      </c>
      <c r="N11" s="234">
        <f t="shared" si="3"/>
        <v>-0.88042704626334523</v>
      </c>
    </row>
    <row r="12" spans="1:14">
      <c r="A12" s="213" t="s">
        <v>477</v>
      </c>
      <c r="C12" s="273">
        <v>154879</v>
      </c>
      <c r="D12" s="273">
        <v>154879</v>
      </c>
      <c r="E12" s="273">
        <v>154879</v>
      </c>
      <c r="F12" s="187"/>
      <c r="G12" s="270">
        <f>E12/E17</f>
        <v>4.5221439912733266E-2</v>
      </c>
      <c r="H12" s="270">
        <f>D12/D17</f>
        <v>4.8640671627494469E-2</v>
      </c>
      <c r="I12" s="270">
        <f>C12/C17</f>
        <v>5.1204629076469228E-2</v>
      </c>
      <c r="K12" s="624">
        <f t="shared" si="0"/>
        <v>3.4192317147612034E-3</v>
      </c>
      <c r="L12" s="235">
        <f t="shared" si="1"/>
        <v>0</v>
      </c>
      <c r="M12" s="624">
        <f t="shared" si="2"/>
        <v>2.5639574489747588E-3</v>
      </c>
      <c r="N12" s="234">
        <f t="shared" si="3"/>
        <v>0</v>
      </c>
    </row>
    <row r="13" spans="1:14">
      <c r="A13" s="213" t="s">
        <v>476</v>
      </c>
      <c r="C13" s="273">
        <v>827475</v>
      </c>
      <c r="D13" s="273">
        <v>815346</v>
      </c>
      <c r="E13" s="273">
        <v>795942</v>
      </c>
      <c r="G13" s="270">
        <f>E13/E17</f>
        <v>0.23239847446729864</v>
      </c>
      <c r="H13" s="270">
        <f>D13/D17</f>
        <v>0.25606426338490762</v>
      </c>
      <c r="I13" s="270">
        <f>C13/C17</f>
        <v>0.27357195258912681</v>
      </c>
      <c r="K13" s="624">
        <f t="shared" si="0"/>
        <v>2.3665788917608982E-2</v>
      </c>
      <c r="L13" s="235">
        <f t="shared" si="1"/>
        <v>2.4378660756688264E-2</v>
      </c>
      <c r="M13" s="624">
        <f t="shared" si="2"/>
        <v>1.750768920421919E-2</v>
      </c>
      <c r="N13" s="234">
        <f t="shared" si="3"/>
        <v>1.4875893179091992E-2</v>
      </c>
    </row>
    <row r="14" spans="1:14">
      <c r="A14" s="213" t="s">
        <v>475</v>
      </c>
      <c r="C14" s="273">
        <v>23627</v>
      </c>
      <c r="D14" s="273">
        <v>23574</v>
      </c>
      <c r="E14" s="273">
        <v>23342</v>
      </c>
      <c r="G14" s="270">
        <f>E14/E17</f>
        <v>6.8153774910931757E-3</v>
      </c>
      <c r="H14" s="270">
        <f>D14/D17</f>
        <v>7.4035549877423962E-3</v>
      </c>
      <c r="I14" s="270">
        <f>C14/C17</f>
        <v>7.8113351144424902E-3</v>
      </c>
      <c r="K14" s="624">
        <f t="shared" si="0"/>
        <v>5.881774966492205E-4</v>
      </c>
      <c r="L14" s="235">
        <f t="shared" si="1"/>
        <v>9.9391654528317996E-3</v>
      </c>
      <c r="M14" s="624">
        <f t="shared" si="2"/>
        <v>4.0778012670009394E-4</v>
      </c>
      <c r="N14" s="234">
        <f t="shared" si="3"/>
        <v>2.2482395859846349E-3</v>
      </c>
    </row>
    <row r="15" spans="1:14" ht="15.75" thickBot="1">
      <c r="A15" s="213" t="s">
        <v>442</v>
      </c>
      <c r="C15" s="253">
        <v>125143</v>
      </c>
      <c r="D15" s="253">
        <v>125606</v>
      </c>
      <c r="E15" s="253">
        <v>125267</v>
      </c>
      <c r="G15" s="270">
        <f>E15/E17</f>
        <v>3.6575353104993956E-2</v>
      </c>
      <c r="H15" s="270">
        <f>D15/D17</f>
        <v>3.9447311775276633E-2</v>
      </c>
      <c r="I15" s="270">
        <f>C15/C17</f>
        <v>4.1373594202678145E-2</v>
      </c>
      <c r="K15" s="624">
        <f t="shared" si="0"/>
        <v>2.8719586702826774E-3</v>
      </c>
      <c r="L15" s="235">
        <f t="shared" si="1"/>
        <v>2.7062195151157376E-3</v>
      </c>
      <c r="M15" s="624">
        <f t="shared" si="2"/>
        <v>1.9262824274015114E-3</v>
      </c>
      <c r="N15" s="234">
        <f t="shared" si="3"/>
        <v>-3.6861296434883561E-3</v>
      </c>
    </row>
    <row r="16" spans="1:14" ht="15.75" thickBot="1">
      <c r="A16" s="213" t="s">
        <v>236</v>
      </c>
      <c r="B16" s="210"/>
      <c r="C16" s="250">
        <f>SUM(C9:C15)</f>
        <v>1201282</v>
      </c>
      <c r="D16" s="250">
        <f>SUM(D9:D15)</f>
        <v>1212638</v>
      </c>
      <c r="E16" s="250">
        <f>SUM(E9:E15)</f>
        <v>1210839</v>
      </c>
      <c r="G16" s="270" t="s">
        <v>361</v>
      </c>
      <c r="H16" s="270" t="s">
        <v>361</v>
      </c>
      <c r="I16" s="270" t="s">
        <v>361</v>
      </c>
      <c r="K16" s="594"/>
      <c r="L16" s="594"/>
      <c r="M16" s="594"/>
      <c r="N16" s="235"/>
    </row>
    <row r="17" spans="1:14" s="145" customFormat="1" ht="15.75" thickBot="1">
      <c r="A17" s="217" t="s">
        <v>474</v>
      </c>
      <c r="B17" s="221"/>
      <c r="C17" s="267">
        <f>SUM(C16+C7)</f>
        <v>3024707</v>
      </c>
      <c r="D17" s="267">
        <f>SUM(D16,D7)</f>
        <v>3184146</v>
      </c>
      <c r="E17" s="267">
        <f>SUM(E7,E16)</f>
        <v>3424902</v>
      </c>
      <c r="G17" s="266">
        <f>SUM(G5:G16)</f>
        <v>1.0000000000000002</v>
      </c>
      <c r="H17" s="266">
        <f>SUM(H5:H16)</f>
        <v>0.99999999999999989</v>
      </c>
      <c r="I17" s="266">
        <f>SUM(I5:I16)</f>
        <v>1</v>
      </c>
      <c r="K17" s="623">
        <f>H17-G17</f>
        <v>0</v>
      </c>
      <c r="L17" s="623">
        <f>K17*100</f>
        <v>0</v>
      </c>
      <c r="M17" s="623">
        <f>I17-H17</f>
        <v>0</v>
      </c>
      <c r="N17" s="226">
        <f>C17/D17-1</f>
        <v>-5.0072766763835541E-2</v>
      </c>
    </row>
    <row r="18" spans="1:14" ht="16.5" thickTop="1">
      <c r="A18" s="606" t="s">
        <v>235</v>
      </c>
      <c r="C18" s="284"/>
      <c r="D18" s="284"/>
      <c r="E18" s="284"/>
      <c r="G18" s="236"/>
      <c r="H18" s="236"/>
      <c r="I18" s="236"/>
      <c r="K18" s="594"/>
      <c r="L18" s="594"/>
      <c r="M18" s="594"/>
      <c r="N18" s="234"/>
    </row>
    <row r="19" spans="1:14">
      <c r="A19" s="213" t="s">
        <v>439</v>
      </c>
      <c r="C19" s="216"/>
      <c r="D19" s="216"/>
      <c r="E19" s="216"/>
      <c r="G19" s="236"/>
      <c r="H19" s="236"/>
      <c r="I19" s="236"/>
      <c r="K19" s="594"/>
      <c r="L19" s="594"/>
      <c r="M19" s="594"/>
      <c r="N19" s="235"/>
    </row>
    <row r="20" spans="1:14">
      <c r="A20" s="605" t="s">
        <v>233</v>
      </c>
      <c r="C20" s="216"/>
      <c r="D20" s="216"/>
      <c r="E20" s="216"/>
      <c r="G20" s="236"/>
      <c r="H20" s="236"/>
      <c r="I20" s="236"/>
      <c r="K20" s="594"/>
      <c r="L20" s="594"/>
      <c r="M20" s="594"/>
      <c r="N20" s="235"/>
    </row>
    <row r="21" spans="1:14">
      <c r="A21" s="213" t="s">
        <v>473</v>
      </c>
      <c r="C21" s="273">
        <v>1500000</v>
      </c>
      <c r="D21" s="273">
        <v>1500000</v>
      </c>
      <c r="E21" s="273">
        <v>1500000</v>
      </c>
      <c r="G21" s="236"/>
      <c r="H21" s="236"/>
      <c r="I21" s="236"/>
      <c r="K21" s="594"/>
      <c r="L21" s="594"/>
      <c r="M21" s="594"/>
      <c r="N21" s="235"/>
    </row>
    <row r="22" spans="1:14">
      <c r="A22" s="213" t="s">
        <v>230</v>
      </c>
      <c r="C22" s="273">
        <v>1387353</v>
      </c>
      <c r="D22" s="273">
        <v>1387353</v>
      </c>
      <c r="E22" s="273">
        <v>1387353</v>
      </c>
      <c r="G22" s="236">
        <f>E22/E40</f>
        <v>0.40507815990063367</v>
      </c>
      <c r="H22" s="236">
        <f>D22/D40</f>
        <v>0.43570646572110699</v>
      </c>
      <c r="I22" s="236">
        <f>C22/C40</f>
        <v>0.45867351779858345</v>
      </c>
      <c r="K22" s="624">
        <f>H22-G22</f>
        <v>3.0628305820473323E-2</v>
      </c>
      <c r="L22" s="235">
        <f>D22/E22-1</f>
        <v>0</v>
      </c>
      <c r="M22" s="624">
        <f>I22-H22</f>
        <v>2.2967052077476457E-2</v>
      </c>
      <c r="N22" s="234">
        <f>C22/D22-1</f>
        <v>0</v>
      </c>
    </row>
    <row r="23" spans="1:14">
      <c r="A23" s="213" t="s">
        <v>157</v>
      </c>
      <c r="C23" s="273"/>
      <c r="D23" s="273"/>
      <c r="E23" s="273"/>
      <c r="G23" s="236"/>
      <c r="H23" s="236"/>
      <c r="I23" s="236"/>
      <c r="K23" s="594"/>
      <c r="L23" s="594"/>
      <c r="M23" s="594"/>
      <c r="N23" s="235"/>
    </row>
    <row r="24" spans="1:14" ht="15.75" thickBot="1">
      <c r="A24" s="213" t="s">
        <v>435</v>
      </c>
      <c r="C24" s="253">
        <v>-4221758</v>
      </c>
      <c r="D24" s="253">
        <v>-4032506</v>
      </c>
      <c r="E24" s="253">
        <v>-3739984</v>
      </c>
      <c r="G24" s="236">
        <f>E24/E40</f>
        <v>-1.0919973768592504</v>
      </c>
      <c r="H24" s="236">
        <f>D24/D40</f>
        <v>-1.2664325065496369</v>
      </c>
      <c r="I24" s="236">
        <f>C24/C40</f>
        <v>-1.3957576717348159</v>
      </c>
      <c r="K24" s="624">
        <f>H24-G24</f>
        <v>-0.17443512969038655</v>
      </c>
      <c r="L24" s="235">
        <f>D24/E24-1</f>
        <v>7.8214773111328739E-2</v>
      </c>
      <c r="M24" s="624">
        <f>I24-H24</f>
        <v>-0.129325165185179</v>
      </c>
      <c r="N24" s="234">
        <f>C24/D24-1</f>
        <v>4.6931610269147717E-2</v>
      </c>
    </row>
    <row r="25" spans="1:14">
      <c r="A25" s="213" t="s">
        <v>226</v>
      </c>
      <c r="C25" s="277">
        <f>SUM(C22:C24)</f>
        <v>-2834405</v>
      </c>
      <c r="D25" s="278">
        <f>SUM(D22:D24)</f>
        <v>-2645153</v>
      </c>
      <c r="E25" s="277">
        <f>SUM(E22:E24)</f>
        <v>-2352631</v>
      </c>
      <c r="G25" s="236"/>
      <c r="H25" s="236"/>
      <c r="I25" s="236"/>
      <c r="K25" s="594"/>
      <c r="L25" s="594"/>
      <c r="M25" s="594"/>
      <c r="N25" s="235"/>
    </row>
    <row r="26" spans="1:14">
      <c r="A26" s="217" t="s">
        <v>155</v>
      </c>
      <c r="C26" s="273"/>
      <c r="D26" s="273"/>
      <c r="E26" s="273"/>
      <c r="G26" s="236"/>
      <c r="H26" s="236"/>
      <c r="I26" s="236"/>
      <c r="K26" s="594"/>
      <c r="L26" s="594"/>
      <c r="M26" s="594"/>
      <c r="N26" s="235"/>
    </row>
    <row r="27" spans="1:14">
      <c r="A27" s="217" t="s">
        <v>224</v>
      </c>
      <c r="C27" s="273"/>
      <c r="D27" s="273"/>
      <c r="E27" s="273"/>
      <c r="G27" s="236"/>
      <c r="H27" s="236"/>
      <c r="I27" s="236"/>
      <c r="K27" s="594"/>
      <c r="L27" s="594"/>
      <c r="M27" s="594"/>
      <c r="N27" s="235"/>
    </row>
    <row r="28" spans="1:14">
      <c r="A28" s="213" t="s">
        <v>433</v>
      </c>
      <c r="C28" s="289" t="s">
        <v>361</v>
      </c>
      <c r="D28" s="289" t="s">
        <v>361</v>
      </c>
      <c r="E28" s="289" t="s">
        <v>361</v>
      </c>
      <c r="G28" s="236"/>
      <c r="H28" s="236"/>
      <c r="I28" s="236"/>
      <c r="K28" s="594"/>
      <c r="L28" s="594"/>
      <c r="M28" s="594"/>
      <c r="N28" s="235"/>
    </row>
    <row r="29" spans="1:14">
      <c r="A29" s="213" t="s">
        <v>472</v>
      </c>
      <c r="C29" s="273">
        <v>12700</v>
      </c>
      <c r="D29" s="273">
        <v>12700</v>
      </c>
      <c r="E29" s="273">
        <v>12700</v>
      </c>
      <c r="G29" s="236">
        <f>E29/E40</f>
        <v>3.7081352984698539E-3</v>
      </c>
      <c r="H29" s="236">
        <f>D29/D40</f>
        <v>3.9885105770903718E-3</v>
      </c>
      <c r="I29" s="236">
        <f>C29/C40</f>
        <v>4.1987537966487335E-3</v>
      </c>
      <c r="K29" s="624">
        <f>H29-G29</f>
        <v>2.8037527862051796E-4</v>
      </c>
      <c r="L29" s="235">
        <f>D29/E29-1</f>
        <v>0</v>
      </c>
      <c r="M29" s="624">
        <f>I29-H29</f>
        <v>2.1024321955836166E-4</v>
      </c>
      <c r="N29" s="234">
        <f>C29/D29-1</f>
        <v>0</v>
      </c>
    </row>
    <row r="30" spans="1:14" ht="15.75" thickBot="1">
      <c r="A30" s="213" t="s">
        <v>471</v>
      </c>
      <c r="C30" s="253">
        <v>4231</v>
      </c>
      <c r="D30" s="253">
        <v>4231</v>
      </c>
      <c r="E30" s="253">
        <v>4231</v>
      </c>
      <c r="G30" s="236">
        <f>E30/E40</f>
        <v>1.2353638147894451E-3</v>
      </c>
      <c r="H30" s="236">
        <f>D30/D40</f>
        <v>1.3287707284779027E-3</v>
      </c>
      <c r="I30" s="236">
        <f>C30/C40</f>
        <v>1.3988131743008496E-3</v>
      </c>
      <c r="K30" s="624">
        <f>H30-G30</f>
        <v>9.3406913688457664E-5</v>
      </c>
      <c r="L30" s="235">
        <f>D30/E30-1</f>
        <v>0</v>
      </c>
      <c r="M30" s="624">
        <f>I30-H30</f>
        <v>7.0042445822946896E-5</v>
      </c>
      <c r="N30" s="234">
        <f>C30/D30-1</f>
        <v>0</v>
      </c>
    </row>
    <row r="31" spans="1:14">
      <c r="A31" s="213" t="s">
        <v>430</v>
      </c>
      <c r="C31" s="277">
        <f>SUM(C29:C30)</f>
        <v>16931</v>
      </c>
      <c r="D31" s="277">
        <f>SUM(D29:D30)</f>
        <v>16931</v>
      </c>
      <c r="E31" s="277">
        <f>SUM(E29:E30)</f>
        <v>16931</v>
      </c>
      <c r="G31" s="236"/>
      <c r="H31" s="236"/>
      <c r="I31" s="236"/>
      <c r="K31" s="594"/>
      <c r="L31" s="594"/>
      <c r="M31" s="594"/>
      <c r="N31" s="235"/>
    </row>
    <row r="32" spans="1:14">
      <c r="A32" s="217" t="s">
        <v>78</v>
      </c>
      <c r="C32" s="273"/>
      <c r="D32" s="273"/>
      <c r="E32" s="273"/>
      <c r="G32" s="236"/>
      <c r="H32" s="236"/>
      <c r="I32" s="236"/>
      <c r="K32" s="594"/>
      <c r="L32" s="594"/>
      <c r="M32" s="594"/>
      <c r="N32" s="235"/>
    </row>
    <row r="33" spans="1:14">
      <c r="A33" s="213" t="s">
        <v>470</v>
      </c>
      <c r="C33" s="289">
        <v>273405</v>
      </c>
      <c r="D33" s="273">
        <v>262063</v>
      </c>
      <c r="E33" s="273">
        <v>253279</v>
      </c>
      <c r="G33" s="236">
        <f>E33/E40</f>
        <v>7.3952188996940643E-2</v>
      </c>
      <c r="H33" s="236">
        <f>D33/D40</f>
        <v>8.2302444674333397E-2</v>
      </c>
      <c r="I33" s="236">
        <f>C33/C40</f>
        <v>9.0390573367932825E-2</v>
      </c>
      <c r="K33" s="624">
        <f>H33-G33</f>
        <v>8.3502556773927539E-3</v>
      </c>
      <c r="L33" s="235">
        <f>D33/E33-1</f>
        <v>3.4681122398619646E-2</v>
      </c>
      <c r="M33" s="624">
        <f>I33-H33</f>
        <v>8.0881286935994279E-3</v>
      </c>
      <c r="N33" s="234">
        <f>C33/D33-1</f>
        <v>4.3279669392474407E-2</v>
      </c>
    </row>
    <row r="34" spans="1:14">
      <c r="A34" s="213" t="s">
        <v>217</v>
      </c>
      <c r="C34" s="273">
        <v>374130</v>
      </c>
      <c r="D34" s="273">
        <v>355648</v>
      </c>
      <c r="E34" s="273">
        <v>312666</v>
      </c>
      <c r="G34" s="236">
        <f>E34/E40</f>
        <v>9.1291955215068929E-2</v>
      </c>
      <c r="H34" s="236">
        <f>D34/D40</f>
        <v>0.11169337084417612</v>
      </c>
      <c r="I34" s="236">
        <f>C34/C40</f>
        <v>0.12369131952284965</v>
      </c>
      <c r="K34" s="624">
        <f>H34-G34</f>
        <v>2.0401415629107189E-2</v>
      </c>
      <c r="L34" s="235">
        <f>D34/E34-1</f>
        <v>0.13746937626732669</v>
      </c>
      <c r="M34" s="624">
        <f>I34-H34</f>
        <v>1.1997948678673528E-2</v>
      </c>
      <c r="N34" s="234">
        <f>C34/D34-1</f>
        <v>5.1967113550476896E-2</v>
      </c>
    </row>
    <row r="35" spans="1:14">
      <c r="A35" s="213" t="s">
        <v>120</v>
      </c>
      <c r="C35" s="273">
        <v>1802</v>
      </c>
      <c r="D35" s="273">
        <v>1814</v>
      </c>
      <c r="E35" s="273">
        <v>1814</v>
      </c>
      <c r="G35" s="236">
        <f>E35/E40</f>
        <v>5.2965019145073352E-4</v>
      </c>
      <c r="H35" s="236">
        <f>D35/D40</f>
        <v>5.6969749502692405E-4</v>
      </c>
      <c r="I35" s="236">
        <f>C35/C40</f>
        <v>5.9576018437488328E-4</v>
      </c>
      <c r="K35" s="624">
        <f>H35-G35</f>
        <v>4.004730357619053E-5</v>
      </c>
      <c r="L35" s="235">
        <f>D35/E35-1</f>
        <v>0</v>
      </c>
      <c r="M35" s="624">
        <f>I35-H35</f>
        <v>2.6062689347959231E-5</v>
      </c>
      <c r="N35" s="234">
        <f>C35/D35-1</f>
        <v>-6.6152149944873617E-3</v>
      </c>
    </row>
    <row r="36" spans="1:14">
      <c r="A36" s="213" t="s">
        <v>469</v>
      </c>
      <c r="C36" s="273">
        <v>4095914</v>
      </c>
      <c r="D36" s="273">
        <v>4095913</v>
      </c>
      <c r="E36" s="273">
        <v>4095913</v>
      </c>
      <c r="G36" s="236">
        <f>E36/E40</f>
        <v>1.1959212263591776</v>
      </c>
      <c r="H36" s="236">
        <f>D36/D40</f>
        <v>1.2863458522316502</v>
      </c>
      <c r="I36" s="236">
        <f>C36/C40</f>
        <v>1.3541523195469842</v>
      </c>
      <c r="K36" s="624">
        <f>H36-G36</f>
        <v>9.0424625872472575E-2</v>
      </c>
      <c r="L36" s="235">
        <f>D36/E36-1</f>
        <v>0</v>
      </c>
      <c r="M36" s="624">
        <f>I36-H36</f>
        <v>6.7806467315334018E-2</v>
      </c>
      <c r="N36" s="234">
        <f>C36/D36-1</f>
        <v>2.4414581067944141E-7</v>
      </c>
    </row>
    <row r="37" spans="1:14" ht="15.75" thickBot="1">
      <c r="A37" s="213" t="s">
        <v>468</v>
      </c>
      <c r="C37" s="253">
        <v>1096930</v>
      </c>
      <c r="D37" s="253">
        <v>1096930</v>
      </c>
      <c r="E37" s="253">
        <v>1096930</v>
      </c>
      <c r="G37" s="236">
        <f>E37/E40</f>
        <v>0.32028069708271945</v>
      </c>
      <c r="H37" s="236">
        <f>D37/D40</f>
        <v>0.34449739427777493</v>
      </c>
      <c r="I37" s="236">
        <f>C37/C40</f>
        <v>0.36265661434314134</v>
      </c>
      <c r="K37" s="624">
        <f>H37-G37</f>
        <v>2.4216697195055481E-2</v>
      </c>
      <c r="L37" s="235">
        <f>D37/E37-1</f>
        <v>0</v>
      </c>
      <c r="M37" s="624">
        <f>I37-H37</f>
        <v>1.815922006536641E-2</v>
      </c>
      <c r="N37" s="234">
        <f>C37/D37-1</f>
        <v>0</v>
      </c>
    </row>
    <row r="38" spans="1:14" ht="15.75" thickBot="1">
      <c r="A38" s="213" t="s">
        <v>467</v>
      </c>
      <c r="C38" s="250">
        <f>SUM(C33:C37)</f>
        <v>5842181</v>
      </c>
      <c r="D38" s="250">
        <f>SUM(D33:D37)</f>
        <v>5812368</v>
      </c>
      <c r="E38" s="250">
        <f>SUM(E33:E37)</f>
        <v>5760602</v>
      </c>
      <c r="G38" s="236"/>
      <c r="H38" s="236"/>
      <c r="I38" s="236"/>
      <c r="K38" s="594"/>
      <c r="L38" s="594"/>
      <c r="M38" s="594"/>
      <c r="N38" s="235"/>
    </row>
    <row r="39" spans="1:14" ht="15.75" thickBot="1">
      <c r="A39" s="213" t="s">
        <v>466</v>
      </c>
      <c r="C39" s="250">
        <f>SUM(C38+C31)</f>
        <v>5859112</v>
      </c>
      <c r="D39" s="250">
        <f>SUM(D38+D31)</f>
        <v>5829299</v>
      </c>
      <c r="E39" s="250">
        <f>SUM(E38+E31)</f>
        <v>5777533</v>
      </c>
      <c r="G39" s="236"/>
      <c r="H39" s="236"/>
      <c r="I39" s="236"/>
      <c r="K39" s="594"/>
      <c r="L39" s="594"/>
      <c r="M39" s="594"/>
      <c r="N39" s="235"/>
    </row>
    <row r="40" spans="1:14" s="145" customFormat="1" ht="15.75" thickBot="1">
      <c r="A40" s="217" t="s">
        <v>465</v>
      </c>
      <c r="C40" s="267">
        <f>SUM(C25+C39)</f>
        <v>3024707</v>
      </c>
      <c r="D40" s="267">
        <f>SUM(D39+D25)</f>
        <v>3184146</v>
      </c>
      <c r="E40" s="267">
        <f>SUM(E39+E25)</f>
        <v>3424902</v>
      </c>
      <c r="G40" s="229">
        <f>SUM(G22:G39)</f>
        <v>0.99999999999999989</v>
      </c>
      <c r="H40" s="229">
        <f>SUM(H22:H39)</f>
        <v>0.99999999999999978</v>
      </c>
      <c r="I40" s="229">
        <f>SUM(I22:I39)</f>
        <v>0.99999999999999989</v>
      </c>
      <c r="K40" s="623">
        <f>H40-G40</f>
        <v>0</v>
      </c>
      <c r="L40" s="623">
        <f>K40*100</f>
        <v>0</v>
      </c>
      <c r="M40" s="623">
        <f>I40-H40</f>
        <v>0</v>
      </c>
      <c r="N40" s="226">
        <f>C40/D40-1</f>
        <v>-5.0072766763835541E-2</v>
      </c>
    </row>
    <row r="41" spans="1:14" ht="15.75" thickTop="1">
      <c r="A41" s="213"/>
      <c r="C41" s="622"/>
      <c r="D41" s="622"/>
      <c r="E41" s="622"/>
      <c r="G41" s="621"/>
      <c r="H41" s="621"/>
      <c r="I41" s="620"/>
      <c r="K41" s="210"/>
      <c r="L41" s="210"/>
      <c r="M41" s="210"/>
    </row>
    <row r="42" spans="1:14">
      <c r="K42" s="993" t="s">
        <v>210</v>
      </c>
      <c r="L42" s="993"/>
      <c r="M42" s="993"/>
      <c r="N42" s="993"/>
    </row>
    <row r="43" spans="1:14">
      <c r="A43" s="596" t="s">
        <v>67</v>
      </c>
      <c r="C43" s="615">
        <v>2021</v>
      </c>
      <c r="D43" s="615">
        <v>2020</v>
      </c>
      <c r="E43" s="615">
        <v>2019</v>
      </c>
      <c r="F43" s="498"/>
      <c r="G43" s="993" t="s">
        <v>464</v>
      </c>
      <c r="H43" s="993"/>
      <c r="I43" s="993"/>
      <c r="K43" s="987" t="s">
        <v>207</v>
      </c>
      <c r="L43" s="987"/>
      <c r="M43" s="987" t="s">
        <v>68</v>
      </c>
      <c r="N43" s="987"/>
    </row>
    <row r="44" spans="1:14">
      <c r="A44" s="596"/>
      <c r="C44" s="998" t="s">
        <v>209</v>
      </c>
      <c r="D44" s="998"/>
      <c r="E44" s="998"/>
      <c r="F44" s="498"/>
      <c r="G44" s="619">
        <v>2019</v>
      </c>
      <c r="H44" s="619">
        <v>2020</v>
      </c>
      <c r="I44" s="619">
        <v>2021</v>
      </c>
      <c r="K44" s="257" t="s">
        <v>206</v>
      </c>
      <c r="L44" s="257" t="s">
        <v>205</v>
      </c>
      <c r="M44" s="257" t="s">
        <v>206</v>
      </c>
      <c r="N44" s="257" t="s">
        <v>205</v>
      </c>
    </row>
    <row r="45" spans="1:14">
      <c r="A45" s="217" t="s">
        <v>463</v>
      </c>
      <c r="C45" s="273">
        <v>1846</v>
      </c>
      <c r="D45" s="273">
        <v>293</v>
      </c>
      <c r="E45" s="273">
        <v>1844</v>
      </c>
      <c r="G45" s="235">
        <f>E45/E48</f>
        <v>1.2060170045781557</v>
      </c>
      <c r="H45" s="235">
        <f>D45/D48</f>
        <v>1.1719999999999999</v>
      </c>
      <c r="I45" s="235">
        <f>C45/C48</f>
        <v>1.1925064599483204</v>
      </c>
      <c r="K45" s="618">
        <f>H45-G45</f>
        <v>-3.4017004578155818E-2</v>
      </c>
      <c r="L45" s="235">
        <f>D45/E45-1</f>
        <v>-0.84110629067245113</v>
      </c>
      <c r="M45" s="618">
        <f t="shared" ref="M45:M58" si="4">I45-H45</f>
        <v>2.0506459948320455E-2</v>
      </c>
      <c r="N45" s="234">
        <f>C45/D45-1</f>
        <v>5.3003412969283277</v>
      </c>
    </row>
    <row r="46" spans="1:14">
      <c r="A46" s="213" t="s">
        <v>462</v>
      </c>
      <c r="C46" s="273">
        <v>-268</v>
      </c>
      <c r="D46" s="273">
        <v>-43</v>
      </c>
      <c r="E46" s="273">
        <v>-315</v>
      </c>
      <c r="G46" s="235">
        <f>E46/E48</f>
        <v>-0.20601700457815567</v>
      </c>
      <c r="H46" s="235">
        <f>D46/D48</f>
        <v>-0.17199999999999999</v>
      </c>
      <c r="I46" s="235">
        <f>C46/C48</f>
        <v>-0.1731266149870801</v>
      </c>
      <c r="K46" s="618">
        <f>H46-G46</f>
        <v>3.401700457815568E-2</v>
      </c>
      <c r="L46" s="235">
        <f>D46/E46-1</f>
        <v>-0.86349206349206353</v>
      </c>
      <c r="M46" s="618">
        <f t="shared" si="4"/>
        <v>-1.1266149870801101E-3</v>
      </c>
      <c r="N46" s="234">
        <f>C46/D46-1</f>
        <v>5.2325581395348841</v>
      </c>
    </row>
    <row r="47" spans="1:14" ht="15.75" thickBot="1">
      <c r="A47" s="213" t="s">
        <v>461</v>
      </c>
      <c r="C47" s="253">
        <v>-30</v>
      </c>
      <c r="D47" s="253">
        <v>0</v>
      </c>
      <c r="E47" s="253" t="s">
        <v>361</v>
      </c>
      <c r="G47" s="235" t="s">
        <v>361</v>
      </c>
      <c r="H47" s="235">
        <v>0</v>
      </c>
      <c r="I47" s="235">
        <f>C47/C48</f>
        <v>-1.937984496124031E-2</v>
      </c>
      <c r="K47" s="618" t="s">
        <v>361</v>
      </c>
      <c r="L47" s="235">
        <v>0</v>
      </c>
      <c r="M47" s="618">
        <f t="shared" si="4"/>
        <v>-1.937984496124031E-2</v>
      </c>
      <c r="N47" s="234">
        <v>-0.3</v>
      </c>
    </row>
    <row r="48" spans="1:14">
      <c r="A48" s="217" t="s">
        <v>460</v>
      </c>
      <c r="C48" s="277">
        <f>SUM(C45:C47)</f>
        <v>1548</v>
      </c>
      <c r="D48" s="277">
        <f>SUM(D45:D47)</f>
        <v>250</v>
      </c>
      <c r="E48" s="277">
        <f>SUM(E45:E47)</f>
        <v>1529</v>
      </c>
      <c r="G48" s="235">
        <f>C48/C48</f>
        <v>1</v>
      </c>
      <c r="H48" s="235">
        <f>D48/D48</f>
        <v>1</v>
      </c>
      <c r="I48" s="235">
        <f>E48/E48</f>
        <v>1</v>
      </c>
      <c r="K48" s="618">
        <f t="shared" ref="K48:K58" si="5">H48-G48</f>
        <v>0</v>
      </c>
      <c r="L48" s="235">
        <f t="shared" ref="L48:L53" si="6">D48/E48-1</f>
        <v>-0.83649444081098756</v>
      </c>
      <c r="M48" s="618">
        <f t="shared" si="4"/>
        <v>0</v>
      </c>
      <c r="N48" s="234">
        <f t="shared" ref="N48:N58" si="7">C48/D48-1</f>
        <v>5.1920000000000002</v>
      </c>
    </row>
    <row r="49" spans="1:14" ht="15.75" thickBot="1">
      <c r="A49" s="213" t="s">
        <v>62</v>
      </c>
      <c r="C49" s="253">
        <v>-82535</v>
      </c>
      <c r="D49" s="253">
        <v>-102440</v>
      </c>
      <c r="E49" s="253">
        <v>-203854</v>
      </c>
      <c r="G49" s="235">
        <f>C49/C48</f>
        <v>-53.317183462532299</v>
      </c>
      <c r="H49" s="235">
        <f>D49/D48</f>
        <v>-409.76</v>
      </c>
      <c r="I49" s="235">
        <f>E49/E48</f>
        <v>-133.32504905166775</v>
      </c>
      <c r="K49" s="618">
        <f t="shared" si="5"/>
        <v>-356.44281653746771</v>
      </c>
      <c r="L49" s="235">
        <f t="shared" si="6"/>
        <v>-0.49748349308819062</v>
      </c>
      <c r="M49" s="618">
        <f t="shared" si="4"/>
        <v>276.43495094833224</v>
      </c>
      <c r="N49" s="234">
        <f t="shared" si="7"/>
        <v>-0.19430886372510736</v>
      </c>
    </row>
    <row r="50" spans="1:14">
      <c r="A50" s="217" t="s">
        <v>459</v>
      </c>
      <c r="C50" s="277">
        <f>SUM(C48:C49)</f>
        <v>-80987</v>
      </c>
      <c r="D50" s="277">
        <f>SUM(D48:D49)</f>
        <v>-102190</v>
      </c>
      <c r="E50" s="277">
        <f>SUM(E48:E49)</f>
        <v>-202325</v>
      </c>
      <c r="G50" s="235">
        <f>C50/C48</f>
        <v>-52.317183462532299</v>
      </c>
      <c r="H50" s="235">
        <f>D50/D48</f>
        <v>-408.76</v>
      </c>
      <c r="I50" s="235">
        <f>E50/E48</f>
        <v>-132.32504905166775</v>
      </c>
      <c r="K50" s="618">
        <f t="shared" si="5"/>
        <v>-356.44281653746771</v>
      </c>
      <c r="L50" s="235">
        <f t="shared" si="6"/>
        <v>-0.49492153713085385</v>
      </c>
      <c r="M50" s="618">
        <f t="shared" si="4"/>
        <v>276.43495094833224</v>
      </c>
      <c r="N50" s="234">
        <f t="shared" si="7"/>
        <v>-0.20748605538702414</v>
      </c>
    </row>
    <row r="51" spans="1:14">
      <c r="A51" s="213" t="s">
        <v>458</v>
      </c>
      <c r="C51" s="273">
        <v>-14044</v>
      </c>
      <c r="D51" s="273">
        <v>-20170</v>
      </c>
      <c r="E51" s="273">
        <v>-26888</v>
      </c>
      <c r="G51" s="235">
        <f>SUM(G49:G50)</f>
        <v>-105.6343669250646</v>
      </c>
      <c r="H51" s="235">
        <f>D51/D48</f>
        <v>-80.680000000000007</v>
      </c>
      <c r="I51" s="235">
        <f>E51/E48</f>
        <v>-17.585349901896663</v>
      </c>
      <c r="K51" s="618">
        <f t="shared" si="5"/>
        <v>24.954366925064591</v>
      </c>
      <c r="L51" s="235">
        <f t="shared" si="6"/>
        <v>-0.24985123475156201</v>
      </c>
      <c r="M51" s="618">
        <f t="shared" si="4"/>
        <v>63.094650098103344</v>
      </c>
      <c r="N51" s="234">
        <f t="shared" si="7"/>
        <v>-0.30371839365394149</v>
      </c>
    </row>
    <row r="52" spans="1:14">
      <c r="A52" s="213" t="s">
        <v>457</v>
      </c>
      <c r="C52" s="273">
        <f>SUM(C50:C51)</f>
        <v>-95031</v>
      </c>
      <c r="D52" s="273">
        <f>SUM(D50:D51)</f>
        <v>-122360</v>
      </c>
      <c r="E52" s="273">
        <f>SUM(E50:E51)</f>
        <v>-229213</v>
      </c>
      <c r="G52" s="235">
        <f>C52/C48</f>
        <v>-61.389534883720927</v>
      </c>
      <c r="H52" s="235">
        <f>D52/D48</f>
        <v>-489.44</v>
      </c>
      <c r="I52" s="235">
        <f>E52/E48</f>
        <v>-149.91039895356442</v>
      </c>
      <c r="K52" s="618">
        <f t="shared" si="5"/>
        <v>-428.05046511627904</v>
      </c>
      <c r="L52" s="235">
        <f t="shared" si="6"/>
        <v>-0.46617338458115376</v>
      </c>
      <c r="M52" s="618">
        <f t="shared" si="4"/>
        <v>339.52960104643557</v>
      </c>
      <c r="N52" s="234">
        <f t="shared" si="7"/>
        <v>-0.22334913370382481</v>
      </c>
    </row>
    <row r="53" spans="1:14">
      <c r="A53" s="213" t="s">
        <v>115</v>
      </c>
      <c r="C53" s="273">
        <v>-11</v>
      </c>
      <c r="D53" s="273">
        <v>-3</v>
      </c>
      <c r="E53" s="273">
        <v>-143</v>
      </c>
      <c r="G53" s="235">
        <f>C53/C48</f>
        <v>-7.1059431524547806E-3</v>
      </c>
      <c r="H53" s="235">
        <f>D53/D48</f>
        <v>-1.2E-2</v>
      </c>
      <c r="I53" s="235">
        <f>E53/E48</f>
        <v>-9.3525179856115109E-2</v>
      </c>
      <c r="K53" s="618">
        <f t="shared" si="5"/>
        <v>-4.8940568475452197E-3</v>
      </c>
      <c r="L53" s="235">
        <f t="shared" si="6"/>
        <v>-0.97902097902097907</v>
      </c>
      <c r="M53" s="618">
        <f t="shared" si="4"/>
        <v>-8.1525179856115113E-2</v>
      </c>
      <c r="N53" s="234">
        <f t="shared" si="7"/>
        <v>2.6666666666666665</v>
      </c>
    </row>
    <row r="54" spans="1:14">
      <c r="A54" s="213" t="s">
        <v>456</v>
      </c>
      <c r="C54" s="273">
        <v>-17226</v>
      </c>
      <c r="D54" s="273">
        <v>-11465</v>
      </c>
      <c r="E54" s="273">
        <v>0</v>
      </c>
      <c r="G54" s="235">
        <f>C54/C48</f>
        <v>-11.127906976744185</v>
      </c>
      <c r="H54" s="235">
        <f>D54/D48</f>
        <v>-45.86</v>
      </c>
      <c r="I54" s="235">
        <v>0</v>
      </c>
      <c r="K54" s="618">
        <f t="shared" si="5"/>
        <v>-34.732093023255814</v>
      </c>
      <c r="L54" s="235">
        <v>-11465</v>
      </c>
      <c r="M54" s="618">
        <f t="shared" si="4"/>
        <v>45.86</v>
      </c>
      <c r="N54" s="234">
        <f t="shared" si="7"/>
        <v>0.5024858264282599</v>
      </c>
    </row>
    <row r="55" spans="1:14" ht="15.75" thickBot="1">
      <c r="A55" s="213" t="s">
        <v>455</v>
      </c>
      <c r="C55" s="253">
        <v>-76961</v>
      </c>
      <c r="D55" s="253">
        <v>-158690</v>
      </c>
      <c r="E55" s="253">
        <v>-14929</v>
      </c>
      <c r="G55" s="235">
        <f>C55/C48</f>
        <v>-49.716408268733851</v>
      </c>
      <c r="H55" s="235">
        <f>D55/D48</f>
        <v>-634.76</v>
      </c>
      <c r="I55" s="235">
        <f>E55/E48</f>
        <v>-9.7638979725310655</v>
      </c>
      <c r="K55" s="618">
        <f t="shared" si="5"/>
        <v>-585.04359173126613</v>
      </c>
      <c r="L55" s="235">
        <f>D55/E55-1</f>
        <v>9.6296469957800248</v>
      </c>
      <c r="M55" s="618">
        <f t="shared" si="4"/>
        <v>624.99610202746896</v>
      </c>
      <c r="N55" s="234">
        <f t="shared" si="7"/>
        <v>-0.51502300081920727</v>
      </c>
    </row>
    <row r="56" spans="1:14">
      <c r="A56" s="217" t="s">
        <v>454</v>
      </c>
      <c r="C56" s="277">
        <f>SUM(C52:C55)</f>
        <v>-189229</v>
      </c>
      <c r="D56" s="277">
        <f>SUM(D52:D55)</f>
        <v>-292518</v>
      </c>
      <c r="E56" s="277">
        <f>SUM(E52:E55)</f>
        <v>-244285</v>
      </c>
      <c r="G56" s="235">
        <f>C56/C48</f>
        <v>-122.24095607235142</v>
      </c>
      <c r="H56" s="235">
        <f>D56/D48</f>
        <v>-1170.0719999999999</v>
      </c>
      <c r="I56" s="235">
        <f>E56/E48</f>
        <v>-159.76782210595161</v>
      </c>
      <c r="K56" s="618">
        <f t="shared" si="5"/>
        <v>-1047.8310439276484</v>
      </c>
      <c r="L56" s="235">
        <f>D56/E56-1</f>
        <v>0.197445606566101</v>
      </c>
      <c r="M56" s="618">
        <f t="shared" si="4"/>
        <v>1010.3041778940483</v>
      </c>
      <c r="N56" s="234">
        <f t="shared" si="7"/>
        <v>-0.35310305690589983</v>
      </c>
    </row>
    <row r="57" spans="1:14" ht="15.75" thickBot="1">
      <c r="A57" s="213" t="s">
        <v>53</v>
      </c>
      <c r="C57" s="253">
        <v>-23</v>
      </c>
      <c r="D57" s="253">
        <v>-4</v>
      </c>
      <c r="E57" s="253">
        <v>-19</v>
      </c>
      <c r="G57" s="235">
        <f>C57/C48</f>
        <v>-1.4857881136950904E-2</v>
      </c>
      <c r="H57" s="235">
        <f>D57/D48</f>
        <v>-1.6E-2</v>
      </c>
      <c r="I57" s="235">
        <f>E57/E48</f>
        <v>-1.2426422498364944E-2</v>
      </c>
      <c r="K57" s="618">
        <f t="shared" si="5"/>
        <v>-1.1421188630490967E-3</v>
      </c>
      <c r="L57" s="235">
        <f>D57/E57-1</f>
        <v>-0.78947368421052633</v>
      </c>
      <c r="M57" s="618">
        <f t="shared" si="4"/>
        <v>3.5735775016350561E-3</v>
      </c>
      <c r="N57" s="234">
        <f t="shared" si="7"/>
        <v>4.75</v>
      </c>
    </row>
    <row r="58" spans="1:14" s="145" customFormat="1" ht="15.75" thickBot="1">
      <c r="A58" s="217" t="s">
        <v>453</v>
      </c>
      <c r="C58" s="267">
        <f>SUM(C56:C57)</f>
        <v>-189252</v>
      </c>
      <c r="D58" s="267">
        <f>SUM(D56:D57)</f>
        <v>-292522</v>
      </c>
      <c r="E58" s="267">
        <f>SUM(E56:E57)</f>
        <v>-244304</v>
      </c>
      <c r="G58" s="228">
        <f>C58/C48</f>
        <v>-122.25581395348837</v>
      </c>
      <c r="H58" s="228">
        <f>D58/D48</f>
        <v>-1170.088</v>
      </c>
      <c r="I58" s="228">
        <f>E58/E48</f>
        <v>-159.78024852844996</v>
      </c>
      <c r="K58" s="617">
        <f t="shared" si="5"/>
        <v>-1047.8321860465117</v>
      </c>
      <c r="L58" s="228">
        <f>D58/E58-1</f>
        <v>0.19736885192219522</v>
      </c>
      <c r="M58" s="617">
        <f t="shared" si="4"/>
        <v>1010.30775147155</v>
      </c>
      <c r="N58" s="226">
        <f t="shared" si="7"/>
        <v>-0.35303327612965862</v>
      </c>
    </row>
    <row r="59" spans="1:14" ht="15.75" thickTop="1">
      <c r="A59" s="213"/>
      <c r="C59" s="616"/>
      <c r="D59" s="616"/>
      <c r="E59" s="616"/>
      <c r="G59" s="210"/>
      <c r="H59" s="210"/>
      <c r="I59" s="210"/>
      <c r="K59" s="210"/>
      <c r="L59" s="210"/>
      <c r="M59" s="210"/>
    </row>
    <row r="60" spans="1:14">
      <c r="A60" s="213" t="s">
        <v>452</v>
      </c>
      <c r="C60" s="257">
        <v>-1.42</v>
      </c>
      <c r="D60" s="257">
        <v>-2.19</v>
      </c>
      <c r="E60" s="257">
        <v>-1.83</v>
      </c>
      <c r="G60" s="210"/>
      <c r="H60" s="210"/>
      <c r="I60" s="210"/>
      <c r="K60" s="210"/>
      <c r="L60" s="210"/>
      <c r="M60" s="210"/>
    </row>
    <row r="61" spans="1:14">
      <c r="A61" s="372"/>
      <c r="C61" s="216"/>
      <c r="D61" s="216"/>
      <c r="E61" s="216"/>
    </row>
    <row r="62" spans="1:14">
      <c r="C62" s="372"/>
      <c r="D62" s="372"/>
      <c r="E62" s="372"/>
    </row>
    <row r="63" spans="1:14">
      <c r="A63" s="220" t="s">
        <v>197</v>
      </c>
      <c r="C63" s="372"/>
      <c r="D63" s="372"/>
      <c r="E63" s="372"/>
    </row>
    <row r="64" spans="1:14">
      <c r="A64" s="217" t="s">
        <v>196</v>
      </c>
      <c r="C64" s="615">
        <v>2019</v>
      </c>
      <c r="D64" s="615">
        <v>2020</v>
      </c>
      <c r="E64" s="615">
        <v>2021</v>
      </c>
    </row>
    <row r="65" spans="1:9">
      <c r="A65" s="213" t="s">
        <v>195</v>
      </c>
      <c r="C65" s="614">
        <f>E50/E48</f>
        <v>-132.32504905166775</v>
      </c>
      <c r="D65" s="614">
        <f>D50/D48</f>
        <v>-408.76</v>
      </c>
      <c r="E65" s="614">
        <f>C50/C48</f>
        <v>-52.317183462532299</v>
      </c>
    </row>
    <row r="66" spans="1:9">
      <c r="A66" s="213" t="s">
        <v>194</v>
      </c>
      <c r="C66" s="614">
        <f>E58/E48</f>
        <v>-159.78024852844996</v>
      </c>
      <c r="D66" s="614">
        <f>D58/D48</f>
        <v>-1170.088</v>
      </c>
      <c r="E66" s="614">
        <f>C58/C48</f>
        <v>-122.25581395348837</v>
      </c>
    </row>
    <row r="67" spans="1:9">
      <c r="A67" s="213" t="s">
        <v>26</v>
      </c>
      <c r="C67" s="614">
        <f>E56/E48</f>
        <v>-159.76782210595161</v>
      </c>
      <c r="D67" s="614">
        <f>D56/D48</f>
        <v>-1170.0719999999999</v>
      </c>
      <c r="E67" s="614">
        <f>C56/C48</f>
        <v>-122.24095607235142</v>
      </c>
    </row>
    <row r="68" spans="1:9">
      <c r="A68" s="213" t="s">
        <v>193</v>
      </c>
      <c r="C68" s="614">
        <f>E58/E25</f>
        <v>0.10384288908885414</v>
      </c>
      <c r="D68" s="614">
        <f>D58/D25</f>
        <v>0.11058793196461604</v>
      </c>
      <c r="E68" s="614">
        <f>C58/C25</f>
        <v>6.6769568921872496E-2</v>
      </c>
    </row>
    <row r="69" spans="1:9">
      <c r="A69" s="213" t="s">
        <v>18</v>
      </c>
      <c r="C69" s="614">
        <f>E56/E17</f>
        <v>-7.1326128455646329E-2</v>
      </c>
      <c r="D69" s="614">
        <f>D56/D45</f>
        <v>-998.35494880546071</v>
      </c>
      <c r="E69" s="614">
        <f>C56/C45</f>
        <v>-102.50758396533044</v>
      </c>
    </row>
    <row r="70" spans="1:9">
      <c r="A70" s="213" t="s">
        <v>192</v>
      </c>
      <c r="C70" s="614">
        <f>E58/E17</f>
        <v>-7.1331676059636154E-2</v>
      </c>
      <c r="D70" s="614">
        <f>D58/D17</f>
        <v>-9.1868274884380305E-2</v>
      </c>
      <c r="E70" s="614">
        <f>C58/C17</f>
        <v>-6.256870500183985E-2</v>
      </c>
    </row>
    <row r="71" spans="1:9">
      <c r="A71" s="213" t="s">
        <v>191</v>
      </c>
      <c r="C71" s="613">
        <f>E56/(E25+E31)</f>
        <v>0.10458748983174208</v>
      </c>
      <c r="D71" s="612">
        <f>D56/(D25+D31)</f>
        <v>0.1112988172232026</v>
      </c>
      <c r="E71" s="612">
        <f>C56/(C25+C31)</f>
        <v>6.7162642849587964E-2</v>
      </c>
    </row>
    <row r="72" spans="1:9">
      <c r="A72" s="213" t="s">
        <v>451</v>
      </c>
      <c r="C72" s="275">
        <f>E25/G84</f>
        <v>-20.884985840723676</v>
      </c>
      <c r="D72" s="612">
        <f>D25/G84</f>
        <v>-23.481788241142684</v>
      </c>
      <c r="E72" s="612">
        <f>C25/G84</f>
        <v>-25.161832982680409</v>
      </c>
    </row>
    <row r="73" spans="1:9">
      <c r="A73" s="217" t="s">
        <v>189</v>
      </c>
      <c r="C73" s="216"/>
      <c r="D73" s="216"/>
      <c r="E73" s="216"/>
    </row>
    <row r="74" spans="1:9">
      <c r="A74" s="213" t="s">
        <v>188</v>
      </c>
      <c r="C74" s="212">
        <f>E16/E38</f>
        <v>0.2101931360645988</v>
      </c>
      <c r="D74" s="212">
        <f>D16/D38</f>
        <v>0.20863063040743463</v>
      </c>
      <c r="E74" s="212">
        <f>C16/C38</f>
        <v>0.2056221811683</v>
      </c>
    </row>
    <row r="75" spans="1:9">
      <c r="A75" s="213" t="s">
        <v>187</v>
      </c>
      <c r="C75" s="218">
        <f>G75/E38</f>
        <v>0.20203565530130357</v>
      </c>
      <c r="D75" s="212">
        <f>H75/D38</f>
        <v>0.20255393326781787</v>
      </c>
      <c r="E75" s="212">
        <f>I75/C38</f>
        <v>0.20267927337410463</v>
      </c>
      <c r="G75" s="55">
        <f>E16-E10</f>
        <v>1163847</v>
      </c>
      <c r="H75" s="55">
        <f>D16-D10</f>
        <v>1177318</v>
      </c>
      <c r="I75" s="55">
        <f>C16-C10</f>
        <v>1184089</v>
      </c>
    </row>
    <row r="76" spans="1:9">
      <c r="A76" s="217" t="s">
        <v>186</v>
      </c>
      <c r="C76" s="216"/>
      <c r="D76" s="216"/>
      <c r="E76" s="216"/>
    </row>
    <row r="77" spans="1:9">
      <c r="A77" s="213" t="s">
        <v>185</v>
      </c>
      <c r="C77" s="212">
        <f>E45/E10</f>
        <v>3.9240721824991491E-2</v>
      </c>
      <c r="D77" s="212">
        <f>D45/D10</f>
        <v>8.2955832389580968E-3</v>
      </c>
      <c r="E77" s="212">
        <f>C45/C10</f>
        <v>0.10736927819461409</v>
      </c>
      <c r="G77" s="185">
        <f>E45/365</f>
        <v>5.0520547945205481</v>
      </c>
    </row>
    <row r="78" spans="1:9">
      <c r="A78" s="213" t="s">
        <v>184</v>
      </c>
      <c r="C78" s="611">
        <f>(E11/E45)</f>
        <v>6.5748373101952273</v>
      </c>
      <c r="D78" s="611">
        <f>(D11/D45)</f>
        <v>19.18088737201365</v>
      </c>
      <c r="E78" s="212">
        <f>(C11/C45)</f>
        <v>0.36403033586132177</v>
      </c>
    </row>
    <row r="79" spans="1:9">
      <c r="A79" s="213" t="s">
        <v>410</v>
      </c>
      <c r="C79" s="609">
        <f>E45/E17</f>
        <v>5.3840956617152839E-4</v>
      </c>
      <c r="D79" s="610">
        <f>D45/D17</f>
        <v>9.2018393628935354E-5</v>
      </c>
      <c r="E79" s="609">
        <f>C45/C17</f>
        <v>6.1030704792232771E-4</v>
      </c>
    </row>
    <row r="80" spans="1:9">
      <c r="A80" s="213" t="s">
        <v>183</v>
      </c>
      <c r="C80" s="609">
        <f>E45/E7</f>
        <v>8.3285796293962723E-4</v>
      </c>
      <c r="D80" s="609">
        <f>D45/D7</f>
        <v>1.4861720064032201E-4</v>
      </c>
      <c r="E80" s="609">
        <f>C45/C7</f>
        <v>1.0123805475958703E-3</v>
      </c>
    </row>
    <row r="81" spans="1:8">
      <c r="A81" s="217" t="s">
        <v>181</v>
      </c>
      <c r="C81" s="216"/>
      <c r="D81" s="216"/>
      <c r="E81" s="216"/>
    </row>
    <row r="82" spans="1:8">
      <c r="A82" s="213" t="s">
        <v>32</v>
      </c>
      <c r="C82" s="609">
        <f>E39/E40</f>
        <v>1.6869192169586167</v>
      </c>
      <c r="D82" s="609">
        <f>D39/D40</f>
        <v>1.8307260408285297</v>
      </c>
      <c r="E82" s="609">
        <f>C39/C40</f>
        <v>1.9370841539362325</v>
      </c>
    </row>
    <row r="83" spans="1:8">
      <c r="A83" s="213" t="s">
        <v>180</v>
      </c>
      <c r="C83" s="216">
        <v>0</v>
      </c>
      <c r="D83" s="216">
        <v>0</v>
      </c>
      <c r="E83" s="216">
        <v>0</v>
      </c>
    </row>
    <row r="84" spans="1:8">
      <c r="A84" s="217" t="s">
        <v>179</v>
      </c>
      <c r="C84" s="216"/>
      <c r="D84" s="216"/>
      <c r="E84" s="216"/>
      <c r="G84">
        <v>112647</v>
      </c>
    </row>
    <row r="85" spans="1:8">
      <c r="A85" s="213" t="s">
        <v>178</v>
      </c>
      <c r="C85" s="212">
        <f>150/E60</f>
        <v>-81.967213114754088</v>
      </c>
      <c r="D85" s="212">
        <f>120/D60</f>
        <v>-54.794520547945204</v>
      </c>
      <c r="E85" s="212">
        <f>200/C60</f>
        <v>-140.84507042253523</v>
      </c>
    </row>
    <row r="86" spans="1:8">
      <c r="A86" s="213" t="s">
        <v>177</v>
      </c>
      <c r="C86" s="212">
        <f>150/C72</f>
        <v>-7.1821930425978406</v>
      </c>
      <c r="D86" s="218">
        <f>120/D72</f>
        <v>-5.1103433336370339</v>
      </c>
      <c r="E86" s="218">
        <f>200/E72</f>
        <v>-7.9485465203455403</v>
      </c>
    </row>
    <row r="87" spans="1:8">
      <c r="A87" s="265"/>
    </row>
    <row r="88" spans="1:8">
      <c r="A88" s="265"/>
    </row>
    <row r="89" spans="1:8">
      <c r="A89" s="265"/>
    </row>
    <row r="92" spans="1:8">
      <c r="A92" s="6" t="s">
        <v>176</v>
      </c>
      <c r="E92" s="995" t="s">
        <v>175</v>
      </c>
      <c r="F92" s="995"/>
      <c r="G92" s="995"/>
      <c r="H92" s="995"/>
    </row>
    <row r="108" spans="1:8">
      <c r="A108" s="6" t="s">
        <v>174</v>
      </c>
      <c r="E108" s="995" t="s">
        <v>173</v>
      </c>
      <c r="F108" s="995"/>
      <c r="G108" s="995"/>
      <c r="H108" s="995"/>
    </row>
    <row r="111" spans="1:8">
      <c r="A111" t="s">
        <v>171</v>
      </c>
    </row>
    <row r="123" spans="1:1">
      <c r="A123" s="6" t="s">
        <v>172</v>
      </c>
    </row>
    <row r="126" spans="1:1">
      <c r="A126" t="s">
        <v>171</v>
      </c>
    </row>
  </sheetData>
  <mergeCells count="12">
    <mergeCell ref="E92:H92"/>
    <mergeCell ref="E108:H108"/>
    <mergeCell ref="G3:I3"/>
    <mergeCell ref="G43:I43"/>
    <mergeCell ref="C4:E4"/>
    <mergeCell ref="C44:E44"/>
    <mergeCell ref="K43:L43"/>
    <mergeCell ref="M43:N43"/>
    <mergeCell ref="A1:N2"/>
    <mergeCell ref="K3:L3"/>
    <mergeCell ref="M3:N3"/>
    <mergeCell ref="K42:N42"/>
  </mergeCells>
  <pageMargins left="0.7" right="0.7" top="0.75" bottom="0.75" header="0.3" footer="0.3"/>
  <pageSetup orientation="portrait" horizontalDpi="0"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17</vt:i4>
      </vt:variant>
      <vt:variant>
        <vt:lpstr>Named Ranges</vt:lpstr>
      </vt:variant>
      <vt:variant>
        <vt:i4>1</vt:i4>
      </vt:variant>
    </vt:vector>
  </HeadingPairs>
  <TitlesOfParts>
    <vt:vector size="18" baseType="lpstr">
      <vt:lpstr>IBF PROJECT</vt:lpstr>
      <vt:lpstr>FIRM 01</vt:lpstr>
      <vt:lpstr>FIRM 02</vt:lpstr>
      <vt:lpstr>FIRM 03</vt:lpstr>
      <vt:lpstr>FIRM 04</vt:lpstr>
      <vt:lpstr>FIRM 05</vt:lpstr>
      <vt:lpstr>FIRM 06</vt:lpstr>
      <vt:lpstr>FIRM 07</vt:lpstr>
      <vt:lpstr>FIRM 08</vt:lpstr>
      <vt:lpstr>FIRM 09</vt:lpstr>
      <vt:lpstr>FIRM 10</vt:lpstr>
      <vt:lpstr>FIRM 11</vt:lpstr>
      <vt:lpstr>FIRM 12</vt:lpstr>
      <vt:lpstr>2019</vt:lpstr>
      <vt:lpstr>2020</vt:lpstr>
      <vt:lpstr>2021</vt:lpstr>
      <vt:lpstr>Analysis</vt:lpstr>
      <vt:lpstr>'IBF PROJECT'!_gu54txg1dgdi</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 Owais Mushtaq</dc:creator>
  <cp:lastModifiedBy>M. Owais Mushtaq</cp:lastModifiedBy>
  <dcterms:created xsi:type="dcterms:W3CDTF">2022-12-31T19:41:54Z</dcterms:created>
  <dcterms:modified xsi:type="dcterms:W3CDTF">2023-01-04T04:56:35Z</dcterms:modified>
</cp:coreProperties>
</file>