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Repo\SmartHome\Hardware\"/>
    </mc:Choice>
  </mc:AlternateContent>
  <bookViews>
    <workbookView xWindow="0" yWindow="0" windowWidth="21570" windowHeight="8145" tabRatio="753" activeTab="5"/>
  </bookViews>
  <sheets>
    <sheet name="Power Outlet-BOM" sheetId="1" r:id="rId1"/>
    <sheet name="Beaglebone Cape" sheetId="4" r:id="rId2"/>
    <sheet name="nrf24L01" sheetId="5" r:id="rId3"/>
    <sheet name="Heating Controller" sheetId="2" r:id="rId4"/>
    <sheet name="Energy Sensor" sheetId="7" r:id="rId5"/>
    <sheet name="LightSwitch" sheetId="9" r:id="rId6"/>
    <sheet name="Environment Sensor" sheetId="8" r:id="rId7"/>
    <sheet name="Totals" sheetId="10" r:id="rId8"/>
  </sheets>
  <calcPr calcId="152511"/>
</workbook>
</file>

<file path=xl/calcChain.xml><?xml version="1.0" encoding="utf-8"?>
<calcChain xmlns="http://schemas.openxmlformats.org/spreadsheetml/2006/main">
  <c r="E5" i="10" l="1"/>
  <c r="H5" i="10" s="1"/>
  <c r="B10" i="10"/>
  <c r="H4" i="10" s="1"/>
  <c r="I3" i="8"/>
  <c r="I2" i="8"/>
  <c r="I4" i="8"/>
  <c r="I5" i="8"/>
  <c r="I6" i="8"/>
  <c r="I7" i="8"/>
  <c r="I8" i="8"/>
  <c r="I9" i="8"/>
  <c r="I10" i="8"/>
  <c r="I11" i="8"/>
  <c r="I12" i="8"/>
  <c r="I13" i="8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5" i="7"/>
  <c r="I21" i="7"/>
  <c r="I19" i="7"/>
  <c r="I2" i="7"/>
  <c r="I12" i="7"/>
  <c r="I18" i="7"/>
  <c r="I14" i="7"/>
  <c r="I8" i="7"/>
  <c r="I20" i="7"/>
  <c r="I4" i="7"/>
  <c r="I6" i="7"/>
  <c r="I16" i="7"/>
  <c r="I7" i="7"/>
  <c r="I9" i="7"/>
  <c r="I25" i="7"/>
  <c r="I22" i="7"/>
  <c r="I17" i="7"/>
  <c r="I3" i="7"/>
  <c r="I10" i="7"/>
  <c r="I23" i="7"/>
  <c r="I13" i="7"/>
  <c r="I26" i="7"/>
  <c r="I15" i="7"/>
  <c r="I11" i="7"/>
  <c r="I24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5"/>
  <c r="I3" i="5"/>
  <c r="I4" i="5"/>
  <c r="I5" i="5"/>
  <c r="I6" i="5"/>
  <c r="I7" i="5"/>
  <c r="I2" i="4"/>
  <c r="I3" i="4"/>
  <c r="I4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6" i="10" l="1"/>
  <c r="I23" i="1"/>
  <c r="I5" i="4"/>
  <c r="I27" i="7"/>
  <c r="I19" i="9"/>
  <c r="I14" i="8"/>
  <c r="I22" i="2"/>
  <c r="I8" i="5"/>
</calcChain>
</file>

<file path=xl/sharedStrings.xml><?xml version="1.0" encoding="utf-8"?>
<sst xmlns="http://schemas.openxmlformats.org/spreadsheetml/2006/main" count="700" uniqueCount="266">
  <si>
    <t>Qty</t>
  </si>
  <si>
    <t>Value</t>
  </si>
  <si>
    <t>Device</t>
  </si>
  <si>
    <t>Package</t>
  </si>
  <si>
    <t>Parts</t>
  </si>
  <si>
    <t>Description</t>
  </si>
  <si>
    <t>L-EUL3225P</t>
  </si>
  <si>
    <t>L3225P</t>
  </si>
  <si>
    <t>L1</t>
  </si>
  <si>
    <t>INDUCTOR, European symbol</t>
  </si>
  <si>
    <t>0.1u/275V</t>
  </si>
  <si>
    <t>C-EU050-030X075</t>
  </si>
  <si>
    <t>C050-030X075</t>
  </si>
  <si>
    <t>C2</t>
  </si>
  <si>
    <t>CAPACITOR, European symbol</t>
  </si>
  <si>
    <t>10k</t>
  </si>
  <si>
    <t>R-EU_R1206W</t>
  </si>
  <si>
    <t>R1206W</t>
  </si>
  <si>
    <t>RESISTOR, European symbol</t>
  </si>
  <si>
    <t>CPOL-EUE2,5-6E</t>
  </si>
  <si>
    <t>E2,5-6E</t>
  </si>
  <si>
    <t>C1</t>
  </si>
  <si>
    <t>POLARIZED CAPACITOR, European symbol</t>
  </si>
  <si>
    <t>CRYSTALHC49S</t>
  </si>
  <si>
    <t>HC49/S</t>
  </si>
  <si>
    <t>Q1</t>
  </si>
  <si>
    <t>CRYSTAL</t>
  </si>
  <si>
    <t>C-EUC1206K</t>
  </si>
  <si>
    <t>C1206K</t>
  </si>
  <si>
    <t>C5</t>
  </si>
  <si>
    <t>C6</t>
  </si>
  <si>
    <t>22p</t>
  </si>
  <si>
    <t>C3, C4</t>
  </si>
  <si>
    <t>230V 70mA</t>
  </si>
  <si>
    <t>FUSESH22,5A</t>
  </si>
  <si>
    <t>SH22,5A</t>
  </si>
  <si>
    <t>F1</t>
  </si>
  <si>
    <t>Fuse</t>
  </si>
  <si>
    <t>R3, R4</t>
  </si>
  <si>
    <t>ATMega 328p-pu</t>
  </si>
  <si>
    <t>DIL28-3</t>
  </si>
  <si>
    <t>IC1</t>
  </si>
  <si>
    <t>Dual In Line</t>
  </si>
  <si>
    <t>Comms</t>
  </si>
  <si>
    <t>FE12W</t>
  </si>
  <si>
    <t>SV1</t>
  </si>
  <si>
    <t>FEMALE HEADER</t>
  </si>
  <si>
    <t>EARTH</t>
  </si>
  <si>
    <t>W237-103</t>
  </si>
  <si>
    <t>X7</t>
  </si>
  <si>
    <t>WAGO SCREW CLAMP</t>
  </si>
  <si>
    <t>G5LE</t>
  </si>
  <si>
    <t>K1, K2</t>
  </si>
  <si>
    <t>RELAY</t>
  </si>
  <si>
    <t>LTV816S</t>
  </si>
  <si>
    <t>SMD4</t>
  </si>
  <si>
    <t>OK1, OK2</t>
  </si>
  <si>
    <t>OPTO COUPLER</t>
  </si>
  <si>
    <t>LED5MM</t>
  </si>
  <si>
    <t>LED</t>
  </si>
  <si>
    <t>40-XX</t>
  </si>
  <si>
    <t>B3F-40XX</t>
  </si>
  <si>
    <t>OMRON SWITCH</t>
  </si>
  <si>
    <t>LED1</t>
  </si>
  <si>
    <t>P594</t>
  </si>
  <si>
    <t>R1</t>
  </si>
  <si>
    <t>VARISTOR</t>
  </si>
  <si>
    <t>ULN2003AD</t>
  </si>
  <si>
    <t>SO16</t>
  </si>
  <si>
    <t>IC2</t>
  </si>
  <si>
    <t>DRIVER ARRAY</t>
  </si>
  <si>
    <t>W237-102</t>
  </si>
  <si>
    <t>VTX-214-001-103</t>
  </si>
  <si>
    <t>VTX214001103</t>
  </si>
  <si>
    <t>U$1</t>
  </si>
  <si>
    <t>84-2685</t>
  </si>
  <si>
    <t>21-4011</t>
  </si>
  <si>
    <t>21-4012</t>
  </si>
  <si>
    <t>26-0165</t>
  </si>
  <si>
    <t>22-5128</t>
  </si>
  <si>
    <t>78-0286</t>
  </si>
  <si>
    <t>82-5036</t>
  </si>
  <si>
    <t>X1, X2, X3</t>
  </si>
  <si>
    <t>S1, S2</t>
  </si>
  <si>
    <t>LED1, LED2</t>
  </si>
  <si>
    <t>652-MOV-07D361K</t>
  </si>
  <si>
    <t>55-0864</t>
  </si>
  <si>
    <t>859-LTV-816S</t>
  </si>
  <si>
    <t>653-G5LE-1-ASIDC3</t>
  </si>
  <si>
    <t>8MHz</t>
  </si>
  <si>
    <t>80-R46KI3100JHM1M</t>
  </si>
  <si>
    <t>77-VJ1206A220KXACBC</t>
  </si>
  <si>
    <t>81-LQH32PN220MN0L</t>
  </si>
  <si>
    <t>47u</t>
  </si>
  <si>
    <t>0.1u</t>
  </si>
  <si>
    <t>77-VJ1206Y104KXJPBC</t>
  </si>
  <si>
    <t xml:space="preserve">140-REA470M1CBK0511P </t>
  </si>
  <si>
    <t>774-ATS080B</t>
  </si>
  <si>
    <t>3k3</t>
  </si>
  <si>
    <t>R2</t>
  </si>
  <si>
    <t>R5, R6, R7, R8</t>
  </si>
  <si>
    <t>R-EU_0207/7</t>
  </si>
  <si>
    <t>0207/7</t>
  </si>
  <si>
    <t>1u</t>
  </si>
  <si>
    <t>C-EU025-025X050</t>
  </si>
  <si>
    <t>C025-025X050</t>
  </si>
  <si>
    <t>HEADER1</t>
  </si>
  <si>
    <t>PINHD-2X24</t>
  </si>
  <si>
    <t>2X23</t>
  </si>
  <si>
    <t>PIN HEADER</t>
  </si>
  <si>
    <t>NRF1</t>
  </si>
  <si>
    <t>PINHD-2X4</t>
  </si>
  <si>
    <t>2X04</t>
  </si>
  <si>
    <t>NRF24L01</t>
  </si>
  <si>
    <t>Power Outlet</t>
  </si>
  <si>
    <t>71-CRCW1206-0-E3</t>
  </si>
  <si>
    <t>Heating Controller</t>
  </si>
  <si>
    <t>634-SI7006-A20-IM</t>
  </si>
  <si>
    <t>Lightswitch</t>
  </si>
  <si>
    <t>556-ATMEGA328P-AU</t>
  </si>
  <si>
    <t>Total</t>
  </si>
  <si>
    <t>70-ILSB1206ER100K</t>
  </si>
  <si>
    <t>P8, P9</t>
  </si>
  <si>
    <t>RED</t>
  </si>
  <si>
    <t>SV2</t>
  </si>
  <si>
    <t>MA09-1W</t>
  </si>
  <si>
    <t>CON1</t>
  </si>
  <si>
    <t>EEPROM</t>
  </si>
  <si>
    <t>SO8</t>
  </si>
  <si>
    <t>BR25S640FJ-WE2</t>
  </si>
  <si>
    <t>TSM-110-XX-XXX-DV</t>
  </si>
  <si>
    <t>2X4SMDHEADER</t>
  </si>
  <si>
    <t>R1, R2</t>
  </si>
  <si>
    <t>R1206</t>
  </si>
  <si>
    <t>R-EU_R1206</t>
  </si>
  <si>
    <t>10K</t>
  </si>
  <si>
    <t>R3, R4, R6</t>
  </si>
  <si>
    <t>0R</t>
  </si>
  <si>
    <t>S1</t>
  </si>
  <si>
    <t>WAGO SREW CLAMP</t>
  </si>
  <si>
    <t>X1</t>
  </si>
  <si>
    <t>W237-132</t>
  </si>
  <si>
    <t>W237-02P</t>
  </si>
  <si>
    <t>MAINS IN</t>
  </si>
  <si>
    <t>DIL4-SMD</t>
  </si>
  <si>
    <t>S2</t>
  </si>
  <si>
    <t>HEAT</t>
  </si>
  <si>
    <t>E2,5-7</t>
  </si>
  <si>
    <t>CPOL-EUE2.5-7</t>
  </si>
  <si>
    <t>FUSE HOLDER grid 22,5mm, isolated cap OGN0031 8201, Schurter (Buerklin)</t>
  </si>
  <si>
    <t>1n</t>
  </si>
  <si>
    <t>16MHz</t>
  </si>
  <si>
    <t>CAPACITOR</t>
  </si>
  <si>
    <t>C15B5</t>
  </si>
  <si>
    <t>C15/5</t>
  </si>
  <si>
    <t>L1, L2, L3</t>
  </si>
  <si>
    <t>L3230M</t>
  </si>
  <si>
    <t>L-EUL3230M</t>
  </si>
  <si>
    <t>TRANSFORMER</t>
  </si>
  <si>
    <t>TR1</t>
  </si>
  <si>
    <t>VV11</t>
  </si>
  <si>
    <t>vn20.10 09477</t>
  </si>
  <si>
    <t>VOLTAGE REGULATOR</t>
  </si>
  <si>
    <t>IC3</t>
  </si>
  <si>
    <t>317TL</t>
  </si>
  <si>
    <t>LM317TL</t>
  </si>
  <si>
    <t>ld33v</t>
  </si>
  <si>
    <t>GRN</t>
  </si>
  <si>
    <t>ATMega328p-pu</t>
  </si>
  <si>
    <t>E3,5-10</t>
  </si>
  <si>
    <t>CPOL-EUE3.5-10</t>
  </si>
  <si>
    <t>R2, R6, R7, R11</t>
  </si>
  <si>
    <t>470k</t>
  </si>
  <si>
    <t>R9, R10</t>
  </si>
  <si>
    <t>3.5MMJACK</t>
  </si>
  <si>
    <t>F2</t>
  </si>
  <si>
    <t>230V 100mA</t>
  </si>
  <si>
    <t>C8, C9</t>
  </si>
  <si>
    <t>R12</t>
  </si>
  <si>
    <t>22R</t>
  </si>
  <si>
    <t>C3, C12</t>
  </si>
  <si>
    <t>R5, R13</t>
  </si>
  <si>
    <t>1k</t>
  </si>
  <si>
    <t>DIODE</t>
  </si>
  <si>
    <t>D1</t>
  </si>
  <si>
    <t>DO35-7</t>
  </si>
  <si>
    <t>1N4148DO35-7</t>
  </si>
  <si>
    <t>R3</t>
  </si>
  <si>
    <t>120K</t>
  </si>
  <si>
    <t>10u</t>
  </si>
  <si>
    <t>C1, C10</t>
  </si>
  <si>
    <t>R4</t>
  </si>
  <si>
    <t>R8</t>
  </si>
  <si>
    <t>U$2</t>
  </si>
  <si>
    <t>SWITCH</t>
  </si>
  <si>
    <t>P592</t>
  </si>
  <si>
    <t>MAINS</t>
  </si>
  <si>
    <t>BEAD</t>
  </si>
  <si>
    <t>ATMEGA328P</t>
  </si>
  <si>
    <t>HC49U70</t>
  </si>
  <si>
    <t>CRYSTALHC49U70</t>
  </si>
  <si>
    <t>70mA</t>
  </si>
  <si>
    <t>C4</t>
  </si>
  <si>
    <t>C6, C7</t>
  </si>
  <si>
    <t>C1206</t>
  </si>
  <si>
    <t>C-EUC1206</t>
  </si>
  <si>
    <t>0.1u 275V</t>
  </si>
  <si>
    <t>C3</t>
  </si>
  <si>
    <t>U$3</t>
  </si>
  <si>
    <t>3X3DFN</t>
  </si>
  <si>
    <t>SI7006A20</t>
  </si>
  <si>
    <t>APDS-9007</t>
  </si>
  <si>
    <t>NPDS-9007-020</t>
  </si>
  <si>
    <t>TQFP32-08</t>
  </si>
  <si>
    <t>ATMEGA328P-AU</t>
  </si>
  <si>
    <t>HC49UP</t>
  </si>
  <si>
    <t>CRYSTALHC49UP</t>
  </si>
  <si>
    <t>27k</t>
  </si>
  <si>
    <t>C1, C2</t>
  </si>
  <si>
    <t>L3216C</t>
  </si>
  <si>
    <t>L-EUL3216C</t>
  </si>
  <si>
    <t>R2, R4, R5</t>
  </si>
  <si>
    <t>Cost (Ea)</t>
  </si>
  <si>
    <t>71-CRCW1206J-10K-E3</t>
  </si>
  <si>
    <t>120R</t>
  </si>
  <si>
    <t>71-CRCW1206120RJNEB</t>
  </si>
  <si>
    <t>71-CRCW12063K30JNEB</t>
  </si>
  <si>
    <t>556-ATMEGA328P-PU</t>
  </si>
  <si>
    <t>Cost</t>
  </si>
  <si>
    <t>51-6386</t>
  </si>
  <si>
    <t>APDS-9007-020</t>
  </si>
  <si>
    <t>62-1819</t>
  </si>
  <si>
    <t>1M</t>
  </si>
  <si>
    <t>72-3077</t>
  </si>
  <si>
    <t>22-0515</t>
  </si>
  <si>
    <t>20-0137</t>
  </si>
  <si>
    <t>LINK, ACTIVITY</t>
  </si>
  <si>
    <t>54-5042</t>
  </si>
  <si>
    <t>OrderNo (Rapid/Mouser)</t>
  </si>
  <si>
    <t>N/A</t>
  </si>
  <si>
    <t>47-3309</t>
  </si>
  <si>
    <t>71-0513</t>
  </si>
  <si>
    <t>88-3574</t>
  </si>
  <si>
    <t>82-3066</t>
  </si>
  <si>
    <t>62-0437</t>
  </si>
  <si>
    <t>72-2225</t>
  </si>
  <si>
    <t>62-0420</t>
  </si>
  <si>
    <t>62-0370</t>
  </si>
  <si>
    <t>62-0394</t>
  </si>
  <si>
    <t>62-0382</t>
  </si>
  <si>
    <t>08-0046</t>
  </si>
  <si>
    <t>08-0200</t>
  </si>
  <si>
    <t>Cape</t>
  </si>
  <si>
    <t>Nrf</t>
  </si>
  <si>
    <t>Energy Sensor</t>
  </si>
  <si>
    <t>Environment Sensor</t>
  </si>
  <si>
    <t>Total Cost</t>
  </si>
  <si>
    <t>Main Costs</t>
  </si>
  <si>
    <t>Additional Costs</t>
  </si>
  <si>
    <t>Budget</t>
  </si>
  <si>
    <t>Device Costs</t>
  </si>
  <si>
    <t>NrfRadios</t>
  </si>
  <si>
    <t>BeagleBoneBlack</t>
  </si>
  <si>
    <t>Item</t>
  </si>
  <si>
    <t>Total Available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</si>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</sst>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44" fontId="0" fillId="0" borderId="0" xfId="42" applyFont="1"/>
    <xf numFmtId="44" fontId="18" fillId="0" borderId="0" xfId="0" applyNumberFormat="1" applyFont="1"/>
    <xf numFmtId="0" fontId="0" fillId="0" borderId="10" xfId="0" applyBorder="1"/>
    <xf numFmtId="0" fontId="0" fillId="0" borderId="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23" totalsRowCount="1">
  <autoFilter ref="A1:I22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10" name="OrderNo (Rapid/Mouser)"/>
    <tableColumn id="7" name="Cost (Ea)" totalsRowLabel="Total"/>
    <tableColumn id="8" name="Cost" totalsRowFunction="custom" totalsRowDxfId="7" dataCellStyle="Currency">
      <calculatedColumnFormula>Table1[[#This Row],[Cost (Ea)]]*Table1[[#This Row],[Qty]]</calculatedColumnFormula>
      <totalsRowFormula>SUM(I2:I22)</totalsRow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G2:H6" totalsRowCount="1">
  <autoFilter ref="G2:H5"/>
  <tableColumns count="2">
    <tableColumn id="1" name="Item" totalsRowLabel="Total Available"/>
    <tableColumn id="2" name="Cost" totalsRowFunction="custom" totalsRowDxfId="0" dataCellStyle="Currency">
      <totalsRowFormula>SUM(H3:H5)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5" totalsRowCount="1">
  <autoFilter ref="A1:I4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8" name="OrderNo (Rapid/Mouser)"/>
    <tableColumn id="9" name="Cost (Ea)" totalsRowLabel="Total"/>
    <tableColumn id="10" name="Cost" totalsRowFunction="custom" totalsRowDxfId="6" dataCellStyle="Currency">
      <calculatedColumnFormula>Table2[[#This Row],[Cost (Ea)]]*Table2[[#This Row],[Qty]]</calculatedColumnFormula>
      <totalsRowFormula>SUM(I2:I4)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I8" totalsRowCount="1">
  <autoFilter ref="A1:I7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8" name="OrderNo (Rapid/Mouser)"/>
    <tableColumn id="9" name="Cost (Ea)" totalsRowLabel="Total"/>
    <tableColumn id="10" name="Cost" totalsRowFunction="custom" totalsRowDxfId="5" dataCellStyle="Currency">
      <calculatedColumnFormula>Table7[[#This Row],[Cost (Ea)]]*Table7[[#This Row],[Qty]]</calculatedColumnFormula>
      <totalsRowFormula>SUM(I2:I7)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I22" totalsRowCount="1">
  <autoFilter ref="A1:I21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4" dataCellStyle="Currency">
      <calculatedColumnFormula>Table6[[#This Row],[Cost (Ea)]]*Table6[[#This Row],[Qty]]</calculatedColumnFormula>
      <totalsRowFormula>SUM(I2:I21)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7" totalsRowCount="1">
  <autoFilter ref="A1:I26"/>
  <sortState ref="A2:I28">
    <sortCondition ref="E1:E28"/>
  </sortState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3" dataCellStyle="Currency">
      <calculatedColumnFormula>Table5[[#This Row],[Cost (Ea)]]*Table5[[#This Row],[Qty]]</calculatedColumnFormula>
      <totalsRowFormula>SUM(I2:I26)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I19" totalsRowCount="1">
  <autoFilter ref="A1:I18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2" dataCellStyle="Currency">
      <calculatedColumnFormula>Table4[[#This Row],[Cost (Ea)]]*Table4[[#This Row],[Qty]]</calculatedColumnFormula>
      <totalsRowFormula>SUM(I2:I18)</totalsRow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I14" totalsRowCount="1">
  <autoFilter ref="A1:I13"/>
  <tableColumns count="9">
    <tableColumn id="1" name="Qty"/>
    <tableColumn id="2" name="Value"/>
    <tableColumn id="3" name="Device"/>
    <tableColumn id="4" name="Package"/>
    <tableColumn id="5" name="Parts"/>
    <tableColumn id="6" name="Description"/>
    <tableColumn id="7" name="OrderNo (Rapid/Mouser)"/>
    <tableColumn id="8" name="Cost (Ea)" totalsRowLabel="Total"/>
    <tableColumn id="9" name="Cost" totalsRowFunction="custom" totalsRowDxfId="1" dataCellStyle="Currency">
      <calculatedColumnFormula>Table3[[#This Row],[Cost (Ea)]]*Table3[[#This Row],[Qty]]</calculatedColumnFormula>
      <totalsRowFormula>SUM(I2:I13)</totalsRow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B10" totalsRowCount="1">
  <autoFilter ref="A2:B9"/>
  <tableColumns count="2">
    <tableColumn id="1" name="Device" totalsRowLabel="Total Cost"/>
    <tableColumn id="2" name="Cost" totalsRowFunction="custom" dataCellStyle="Currency">
      <totalsRowFormula>SUM(B3:B9)</totalsRow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D2:E5" totalsRowCount="1">
  <autoFilter ref="D2:E4"/>
  <tableColumns count="2">
    <tableColumn id="1" name="Item" totalsRowLabel="Total Cost"/>
    <tableColumn id="2" name="Cost" totalsRowFunction="custom" dataCellStyle="Currency">
      <totalsRowFormula>SUM(E3:E4)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" sqref="B1:I23"/>
    </sheetView>
  </sheetViews>
  <sheetFormatPr defaultRowHeight="15" x14ac:dyDescent="0.25"/>
  <cols>
    <col min="1" max="1" width="2.42578125" customWidth="1"/>
    <col min="2" max="2" width="15.85546875" bestFit="1" customWidth="1"/>
    <col min="3" max="3" width="16.140625" bestFit="1" customWidth="1"/>
    <col min="4" max="4" width="13.5703125" bestFit="1" customWidth="1"/>
    <col min="5" max="5" width="15.85546875" bestFit="1" customWidth="1"/>
    <col min="6" max="6" width="38.5703125" bestFit="1" customWidth="1"/>
    <col min="7" max="7" width="24.5703125" customWidth="1"/>
    <col min="8" max="8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C2" t="s">
        <v>6</v>
      </c>
      <c r="D2" t="s">
        <v>7</v>
      </c>
      <c r="E2" t="s">
        <v>8</v>
      </c>
      <c r="F2" t="s">
        <v>9</v>
      </c>
      <c r="G2" t="s">
        <v>92</v>
      </c>
      <c r="H2">
        <v>0.28999999999999998</v>
      </c>
      <c r="I2" s="3">
        <f>Table1[[#This Row],[Cost (Ea)]]*Table1[[#This Row],[Qty]]</f>
        <v>0.28999999999999998</v>
      </c>
    </row>
    <row r="3" spans="1:9" x14ac:dyDescent="0.25">
      <c r="A3">
        <v>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90</v>
      </c>
      <c r="H3">
        <v>0.28000000000000003</v>
      </c>
      <c r="I3" s="3">
        <f>Table1[[#This Row],[Cost (Ea)]]*Table1[[#This Row],[Qty]]</f>
        <v>0.28000000000000003</v>
      </c>
    </row>
    <row r="4" spans="1:9" x14ac:dyDescent="0.25">
      <c r="A4">
        <v>1</v>
      </c>
      <c r="B4" t="s">
        <v>15</v>
      </c>
      <c r="C4" t="s">
        <v>16</v>
      </c>
      <c r="D4" t="s">
        <v>17</v>
      </c>
      <c r="E4" t="s">
        <v>99</v>
      </c>
      <c r="F4" t="s">
        <v>18</v>
      </c>
      <c r="G4" t="s">
        <v>223</v>
      </c>
      <c r="H4">
        <v>0.05</v>
      </c>
      <c r="I4" s="3">
        <f>Table1[[#This Row],[Cost (Ea)]]*Table1[[#This Row],[Qty]]</f>
        <v>0.05</v>
      </c>
    </row>
    <row r="5" spans="1:9" x14ac:dyDescent="0.25">
      <c r="A5">
        <v>4</v>
      </c>
      <c r="B5" t="s">
        <v>224</v>
      </c>
      <c r="C5" t="s">
        <v>16</v>
      </c>
      <c r="D5" t="s">
        <v>17</v>
      </c>
      <c r="E5" t="s">
        <v>100</v>
      </c>
      <c r="F5" t="s">
        <v>18</v>
      </c>
      <c r="G5" t="s">
        <v>225</v>
      </c>
      <c r="H5">
        <v>0.05</v>
      </c>
      <c r="I5" s="3">
        <f>Table1[[#This Row],[Cost (Ea)]]*Table1[[#This Row],[Qty]]</f>
        <v>0.2</v>
      </c>
    </row>
    <row r="6" spans="1:9" x14ac:dyDescent="0.25">
      <c r="A6">
        <v>1</v>
      </c>
      <c r="B6" t="s">
        <v>93</v>
      </c>
      <c r="C6" t="s">
        <v>19</v>
      </c>
      <c r="D6" t="s">
        <v>20</v>
      </c>
      <c r="E6" t="s">
        <v>21</v>
      </c>
      <c r="F6" t="s">
        <v>22</v>
      </c>
      <c r="G6" s="1" t="s">
        <v>96</v>
      </c>
      <c r="H6">
        <v>0.04</v>
      </c>
      <c r="I6" s="3">
        <f>Table1[[#This Row],[Cost (Ea)]]*Table1[[#This Row],[Qty]]</f>
        <v>0.04</v>
      </c>
    </row>
    <row r="7" spans="1:9" x14ac:dyDescent="0.25">
      <c r="A7">
        <v>1</v>
      </c>
      <c r="B7" t="s">
        <v>89</v>
      </c>
      <c r="C7" t="s">
        <v>23</v>
      </c>
      <c r="D7" t="s">
        <v>24</v>
      </c>
      <c r="E7" t="s">
        <v>25</v>
      </c>
      <c r="F7" t="s">
        <v>26</v>
      </c>
      <c r="G7" t="s">
        <v>97</v>
      </c>
      <c r="H7">
        <v>0.26</v>
      </c>
      <c r="I7" s="3">
        <f>Table1[[#This Row],[Cost (Ea)]]*Table1[[#This Row],[Qty]]</f>
        <v>0.26</v>
      </c>
    </row>
    <row r="8" spans="1:9" x14ac:dyDescent="0.25">
      <c r="A8">
        <v>1</v>
      </c>
      <c r="B8" t="s">
        <v>94</v>
      </c>
      <c r="C8" t="s">
        <v>27</v>
      </c>
      <c r="D8" t="s">
        <v>28</v>
      </c>
      <c r="E8" t="s">
        <v>29</v>
      </c>
      <c r="F8" t="s">
        <v>14</v>
      </c>
      <c r="G8" t="s">
        <v>95</v>
      </c>
      <c r="H8">
        <v>0.03</v>
      </c>
      <c r="I8" s="3">
        <f>Table1[[#This Row],[Cost (Ea)]]*Table1[[#This Row],[Qty]]</f>
        <v>0.03</v>
      </c>
    </row>
    <row r="9" spans="1:9" x14ac:dyDescent="0.25">
      <c r="A9">
        <v>2</v>
      </c>
      <c r="B9" t="s">
        <v>31</v>
      </c>
      <c r="C9" t="s">
        <v>27</v>
      </c>
      <c r="D9" t="s">
        <v>28</v>
      </c>
      <c r="E9" t="s">
        <v>32</v>
      </c>
      <c r="F9" t="s">
        <v>14</v>
      </c>
      <c r="G9" t="s">
        <v>91</v>
      </c>
      <c r="H9">
        <v>0.04</v>
      </c>
      <c r="I9" s="3">
        <f>Table1[[#This Row],[Cost (Ea)]]*Table1[[#This Row],[Qty]]</f>
        <v>0.08</v>
      </c>
    </row>
    <row r="10" spans="1:9" x14ac:dyDescent="0.25">
      <c r="A10">
        <v>1</v>
      </c>
      <c r="B10" t="s">
        <v>33</v>
      </c>
      <c r="C10" t="s">
        <v>34</v>
      </c>
      <c r="D10" t="s">
        <v>35</v>
      </c>
      <c r="E10" t="s">
        <v>36</v>
      </c>
      <c r="F10" t="s">
        <v>37</v>
      </c>
      <c r="G10" t="s">
        <v>78</v>
      </c>
      <c r="H10">
        <v>0.11</v>
      </c>
      <c r="I10" s="3">
        <f>Table1[[#This Row],[Cost (Ea)]]*Table1[[#This Row],[Qty]]</f>
        <v>0.11</v>
      </c>
    </row>
    <row r="11" spans="1:9" x14ac:dyDescent="0.25">
      <c r="A11">
        <v>2</v>
      </c>
      <c r="B11" t="s">
        <v>98</v>
      </c>
      <c r="C11" t="s">
        <v>16</v>
      </c>
      <c r="D11" t="s">
        <v>17</v>
      </c>
      <c r="E11" t="s">
        <v>38</v>
      </c>
      <c r="F11" t="s">
        <v>18</v>
      </c>
      <c r="G11" t="s">
        <v>226</v>
      </c>
      <c r="H11">
        <v>0.05</v>
      </c>
      <c r="I11" s="3">
        <f>Table1[[#This Row],[Cost (Ea)]]*Table1[[#This Row],[Qty]]</f>
        <v>0.1</v>
      </c>
    </row>
    <row r="12" spans="1:9" x14ac:dyDescent="0.25">
      <c r="A12">
        <v>1</v>
      </c>
      <c r="B12" t="s">
        <v>39</v>
      </c>
      <c r="C12" t="s">
        <v>40</v>
      </c>
      <c r="D12" t="s">
        <v>40</v>
      </c>
      <c r="E12" t="s">
        <v>41</v>
      </c>
      <c r="F12" t="s">
        <v>42</v>
      </c>
      <c r="G12" t="s">
        <v>227</v>
      </c>
      <c r="H12">
        <v>2.61</v>
      </c>
      <c r="I12" s="3">
        <f>Table1[[#This Row],[Cost (Ea)]]*Table1[[#This Row],[Qty]]</f>
        <v>2.61</v>
      </c>
    </row>
    <row r="13" spans="1:9" x14ac:dyDescent="0.25">
      <c r="A13">
        <v>1</v>
      </c>
      <c r="B13" t="s">
        <v>43</v>
      </c>
      <c r="C13" t="s">
        <v>44</v>
      </c>
      <c r="D13" t="s">
        <v>44</v>
      </c>
      <c r="E13" t="s">
        <v>45</v>
      </c>
      <c r="F13" t="s">
        <v>46</v>
      </c>
      <c r="G13" t="s">
        <v>79</v>
      </c>
      <c r="H13">
        <v>0.4</v>
      </c>
      <c r="I13" s="3">
        <f>Table1[[#This Row],[Cost (Ea)]]*Table1[[#This Row],[Qty]]</f>
        <v>0.4</v>
      </c>
    </row>
    <row r="14" spans="1:9" x14ac:dyDescent="0.25">
      <c r="A14">
        <v>1</v>
      </c>
      <c r="B14" t="s">
        <v>47</v>
      </c>
      <c r="C14" t="s">
        <v>48</v>
      </c>
      <c r="D14" t="s">
        <v>48</v>
      </c>
      <c r="E14" t="s">
        <v>49</v>
      </c>
      <c r="F14" t="s">
        <v>50</v>
      </c>
      <c r="G14" t="s">
        <v>77</v>
      </c>
      <c r="H14">
        <v>0.2</v>
      </c>
      <c r="I14" s="3">
        <f>Table1[[#This Row],[Cost (Ea)]]*Table1[[#This Row],[Qty]]</f>
        <v>0.2</v>
      </c>
    </row>
    <row r="15" spans="1:9" x14ac:dyDescent="0.25">
      <c r="A15">
        <v>2</v>
      </c>
      <c r="B15" t="s">
        <v>51</v>
      </c>
      <c r="C15" t="s">
        <v>51</v>
      </c>
      <c r="D15" t="s">
        <v>51</v>
      </c>
      <c r="E15" t="s">
        <v>52</v>
      </c>
      <c r="F15" t="s">
        <v>53</v>
      </c>
      <c r="G15" t="s">
        <v>88</v>
      </c>
      <c r="H15">
        <v>0.76</v>
      </c>
      <c r="I15" s="3">
        <f>Table1[[#This Row],[Cost (Ea)]]*Table1[[#This Row],[Qty]]</f>
        <v>1.52</v>
      </c>
    </row>
    <row r="16" spans="1:9" x14ac:dyDescent="0.25">
      <c r="A16">
        <v>2</v>
      </c>
      <c r="B16" t="s">
        <v>54</v>
      </c>
      <c r="C16" t="s">
        <v>54</v>
      </c>
      <c r="D16" t="s">
        <v>55</v>
      </c>
      <c r="E16" t="s">
        <v>56</v>
      </c>
      <c r="F16" t="s">
        <v>57</v>
      </c>
      <c r="G16" t="s">
        <v>87</v>
      </c>
      <c r="H16">
        <v>0.13</v>
      </c>
      <c r="I16" s="3">
        <f>Table1[[#This Row],[Cost (Ea)]]*Table1[[#This Row],[Qty]]</f>
        <v>0.26</v>
      </c>
    </row>
    <row r="17" spans="1:9" x14ac:dyDescent="0.25">
      <c r="A17">
        <v>2</v>
      </c>
      <c r="C17" t="s">
        <v>60</v>
      </c>
      <c r="D17" t="s">
        <v>61</v>
      </c>
      <c r="E17" t="s">
        <v>83</v>
      </c>
      <c r="F17" t="s">
        <v>62</v>
      </c>
      <c r="G17" t="s">
        <v>80</v>
      </c>
      <c r="H17">
        <v>0.35</v>
      </c>
      <c r="I17" s="3">
        <f>Table1[[#This Row],[Cost (Ea)]]*Table1[[#This Row],[Qty]]</f>
        <v>0.7</v>
      </c>
    </row>
    <row r="18" spans="1:9" x14ac:dyDescent="0.25">
      <c r="A18">
        <v>2</v>
      </c>
      <c r="C18" t="s">
        <v>58</v>
      </c>
      <c r="D18" t="s">
        <v>58</v>
      </c>
      <c r="E18" t="s">
        <v>84</v>
      </c>
      <c r="F18" t="s">
        <v>59</v>
      </c>
      <c r="G18" t="s">
        <v>86</v>
      </c>
      <c r="H18">
        <v>0.06</v>
      </c>
      <c r="I18" s="3">
        <f>Table1[[#This Row],[Cost (Ea)]]*Table1[[#This Row],[Qty]]</f>
        <v>0.12</v>
      </c>
    </row>
    <row r="19" spans="1:9" x14ac:dyDescent="0.25">
      <c r="A19">
        <v>1</v>
      </c>
      <c r="B19" t="s">
        <v>64</v>
      </c>
      <c r="C19" t="s">
        <v>64</v>
      </c>
      <c r="D19" t="s">
        <v>64</v>
      </c>
      <c r="E19" t="s">
        <v>65</v>
      </c>
      <c r="F19" t="s">
        <v>66</v>
      </c>
      <c r="G19" t="s">
        <v>85</v>
      </c>
      <c r="H19">
        <v>7.0000000000000007E-2</v>
      </c>
      <c r="I19" s="3">
        <f>Table1[[#This Row],[Cost (Ea)]]*Table1[[#This Row],[Qty]]</f>
        <v>7.0000000000000007E-2</v>
      </c>
    </row>
    <row r="20" spans="1:9" x14ac:dyDescent="0.25">
      <c r="A20">
        <v>1</v>
      </c>
      <c r="B20" t="s">
        <v>67</v>
      </c>
      <c r="C20" t="s">
        <v>67</v>
      </c>
      <c r="D20" t="s">
        <v>68</v>
      </c>
      <c r="E20" t="s">
        <v>69</v>
      </c>
      <c r="F20" t="s">
        <v>70</v>
      </c>
      <c r="G20" t="s">
        <v>81</v>
      </c>
      <c r="H20">
        <v>0.31</v>
      </c>
      <c r="I20" s="3">
        <f>Table1[[#This Row],[Cost (Ea)]]*Table1[[#This Row],[Qty]]</f>
        <v>0.31</v>
      </c>
    </row>
    <row r="21" spans="1:9" x14ac:dyDescent="0.25">
      <c r="A21">
        <v>3</v>
      </c>
      <c r="C21" t="s">
        <v>71</v>
      </c>
      <c r="D21" t="s">
        <v>71</v>
      </c>
      <c r="E21" t="s">
        <v>82</v>
      </c>
      <c r="F21" t="s">
        <v>50</v>
      </c>
      <c r="G21" t="s">
        <v>76</v>
      </c>
      <c r="H21">
        <v>0.12</v>
      </c>
      <c r="I21" s="3">
        <f>Table1[[#This Row],[Cost (Ea)]]*Table1[[#This Row],[Qty]]</f>
        <v>0.36</v>
      </c>
    </row>
    <row r="22" spans="1:9" x14ac:dyDescent="0.25">
      <c r="A22">
        <v>1</v>
      </c>
      <c r="B22" t="s">
        <v>72</v>
      </c>
      <c r="C22" t="s">
        <v>72</v>
      </c>
      <c r="D22" t="s">
        <v>73</v>
      </c>
      <c r="E22" t="s">
        <v>74</v>
      </c>
      <c r="G22" t="s">
        <v>75</v>
      </c>
      <c r="H22">
        <v>3.55</v>
      </c>
      <c r="I22" s="3">
        <f>Table1[[#This Row],[Cost (Ea)]]*Table1[[#This Row],[Qty]]</f>
        <v>3.55</v>
      </c>
    </row>
    <row r="23" spans="1:9" x14ac:dyDescent="0.25">
      <c r="H23" t="s">
        <v>120</v>
      </c>
      <c r="I23" s="4">
        <f>SUM(I2:I22)</f>
        <v>11.540000000000003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A1:I5"/>
    </sheetView>
  </sheetViews>
  <sheetFormatPr defaultRowHeight="15" x14ac:dyDescent="0.25"/>
  <cols>
    <col min="4" max="4" width="13.140625" bestFit="1" customWidth="1"/>
    <col min="6" max="6" width="28" bestFit="1" customWidth="1"/>
    <col min="7" max="7" width="26" bestFit="1" customWidth="1"/>
    <col min="8" max="8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103</v>
      </c>
      <c r="C2" t="s">
        <v>104</v>
      </c>
      <c r="D2" t="s">
        <v>105</v>
      </c>
      <c r="E2" t="s">
        <v>21</v>
      </c>
      <c r="F2" t="s">
        <v>14</v>
      </c>
      <c r="G2" t="s">
        <v>95</v>
      </c>
      <c r="H2">
        <v>0.03</v>
      </c>
      <c r="I2" s="3">
        <f>Table2[[#This Row],[Cost (Ea)]]*Table2[[#This Row],[Qty]]</f>
        <v>0.03</v>
      </c>
    </row>
    <row r="3" spans="1:9" x14ac:dyDescent="0.25">
      <c r="A3">
        <v>2</v>
      </c>
      <c r="B3" t="s">
        <v>106</v>
      </c>
      <c r="C3" t="s">
        <v>107</v>
      </c>
      <c r="D3" t="s">
        <v>108</v>
      </c>
      <c r="E3" t="s">
        <v>122</v>
      </c>
      <c r="F3" t="s">
        <v>109</v>
      </c>
      <c r="G3" t="s">
        <v>237</v>
      </c>
      <c r="H3">
        <v>0.46</v>
      </c>
      <c r="I3" s="3">
        <f>Table2[[#This Row],[Cost (Ea)]]*Table2[[#This Row],[Qty]]</f>
        <v>0.92</v>
      </c>
    </row>
    <row r="4" spans="1:9" x14ac:dyDescent="0.25">
      <c r="A4">
        <v>1</v>
      </c>
      <c r="B4" t="s">
        <v>110</v>
      </c>
      <c r="C4" t="s">
        <v>111</v>
      </c>
      <c r="D4" t="s">
        <v>112</v>
      </c>
      <c r="E4" t="s">
        <v>113</v>
      </c>
      <c r="F4" t="s">
        <v>109</v>
      </c>
      <c r="G4" t="s">
        <v>239</v>
      </c>
      <c r="H4">
        <v>0.05</v>
      </c>
      <c r="I4" s="3">
        <f>Table2[[#This Row],[Cost (Ea)]]*Table2[[#This Row],[Qty]]</f>
        <v>0.05</v>
      </c>
    </row>
    <row r="5" spans="1:9" x14ac:dyDescent="0.25">
      <c r="H5" t="s">
        <v>120</v>
      </c>
      <c r="I5" s="4">
        <f>SUM(I2:I4)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defaultRowHeight="15" x14ac:dyDescent="0.25"/>
  <cols>
    <col min="2" max="3" width="15.7109375" bestFit="1" customWidth="1"/>
    <col min="4" max="4" width="19.140625" bestFit="1" customWidth="1"/>
    <col min="5" max="5" width="9.42578125" bestFit="1" customWidth="1"/>
    <col min="6" max="6" width="28" bestFit="1" customWidth="1"/>
    <col min="7" max="7" width="20.5703125" bestFit="1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94</v>
      </c>
      <c r="C2" t="s">
        <v>27</v>
      </c>
      <c r="D2" t="s">
        <v>28</v>
      </c>
      <c r="E2" t="s">
        <v>21</v>
      </c>
      <c r="F2" t="s">
        <v>14</v>
      </c>
      <c r="G2" t="s">
        <v>95</v>
      </c>
      <c r="H2">
        <v>0.03</v>
      </c>
      <c r="I2" s="3">
        <f>Table7[[#This Row],[Cost (Ea)]]*Table7[[#This Row],[Qty]]</f>
        <v>0.03</v>
      </c>
    </row>
    <row r="3" spans="1:9" x14ac:dyDescent="0.25">
      <c r="A3">
        <v>3</v>
      </c>
      <c r="B3" t="s">
        <v>137</v>
      </c>
      <c r="C3" t="s">
        <v>134</v>
      </c>
      <c r="D3" t="s">
        <v>133</v>
      </c>
      <c r="E3" t="s">
        <v>136</v>
      </c>
      <c r="F3" t="s">
        <v>18</v>
      </c>
      <c r="G3" t="s">
        <v>115</v>
      </c>
      <c r="H3">
        <v>0.05</v>
      </c>
      <c r="I3" s="3">
        <f>Table7[[#This Row],[Cost (Ea)]]*Table7[[#This Row],[Qty]]</f>
        <v>0.15000000000000002</v>
      </c>
    </row>
    <row r="4" spans="1:9" x14ac:dyDescent="0.25">
      <c r="A4">
        <v>2</v>
      </c>
      <c r="B4" t="s">
        <v>135</v>
      </c>
      <c r="C4" t="s">
        <v>134</v>
      </c>
      <c r="D4" t="s">
        <v>133</v>
      </c>
      <c r="E4" t="s">
        <v>132</v>
      </c>
      <c r="F4" t="s">
        <v>18</v>
      </c>
      <c r="G4" t="s">
        <v>223</v>
      </c>
      <c r="H4">
        <v>0.05</v>
      </c>
      <c r="I4" s="3">
        <f>Table7[[#This Row],[Cost (Ea)]]*Table7[[#This Row],[Qty]]</f>
        <v>0.1</v>
      </c>
    </row>
    <row r="5" spans="1:9" x14ac:dyDescent="0.25">
      <c r="A5">
        <v>1</v>
      </c>
      <c r="B5" t="s">
        <v>131</v>
      </c>
      <c r="C5" t="s">
        <v>131</v>
      </c>
      <c r="D5" t="s">
        <v>130</v>
      </c>
      <c r="E5" t="s">
        <v>113</v>
      </c>
      <c r="G5" t="s">
        <v>239</v>
      </c>
      <c r="H5">
        <v>0.05</v>
      </c>
      <c r="I5" s="3">
        <f>Table7[[#This Row],[Cost (Ea)]]*Table7[[#This Row],[Qty]]</f>
        <v>0.05</v>
      </c>
    </row>
    <row r="6" spans="1:9" x14ac:dyDescent="0.25">
      <c r="A6">
        <v>1</v>
      </c>
      <c r="B6" t="s">
        <v>129</v>
      </c>
      <c r="C6" t="s">
        <v>129</v>
      </c>
      <c r="D6" t="s">
        <v>128</v>
      </c>
      <c r="E6" t="s">
        <v>127</v>
      </c>
      <c r="G6" t="s">
        <v>229</v>
      </c>
      <c r="H6">
        <v>0.73</v>
      </c>
      <c r="I6" s="3">
        <f>Table7[[#This Row],[Cost (Ea)]]*Table7[[#This Row],[Qty]]</f>
        <v>0.73</v>
      </c>
    </row>
    <row r="7" spans="1:9" x14ac:dyDescent="0.25">
      <c r="A7">
        <v>1</v>
      </c>
      <c r="B7" t="s">
        <v>126</v>
      </c>
      <c r="C7" t="s">
        <v>125</v>
      </c>
      <c r="D7" t="s">
        <v>125</v>
      </c>
      <c r="E7" t="s">
        <v>124</v>
      </c>
      <c r="F7" t="s">
        <v>109</v>
      </c>
      <c r="G7" t="s">
        <v>234</v>
      </c>
      <c r="H7">
        <v>0.08</v>
      </c>
      <c r="I7" s="3">
        <f>Table7[[#This Row],[Cost (Ea)]]*Table7[[#This Row],[Qty]]</f>
        <v>0.08</v>
      </c>
    </row>
    <row r="8" spans="1:9" x14ac:dyDescent="0.25">
      <c r="H8" t="s">
        <v>120</v>
      </c>
      <c r="I8" s="4">
        <f>SUM(I2:I7)</f>
        <v>1.1400000000000001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 x14ac:dyDescent="0.25"/>
  <cols>
    <col min="4" max="4" width="10.28515625" customWidth="1"/>
    <col min="5" max="5" width="12.5703125" bestFit="1" customWidth="1"/>
    <col min="6" max="6" width="68.28515625" bestFit="1" customWidth="1"/>
    <col min="7" max="7" width="26.42578125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3</v>
      </c>
      <c r="C2" t="s">
        <v>157</v>
      </c>
      <c r="D2" t="s">
        <v>156</v>
      </c>
      <c r="E2" t="s">
        <v>155</v>
      </c>
      <c r="F2" t="s">
        <v>9</v>
      </c>
      <c r="G2" t="s">
        <v>92</v>
      </c>
      <c r="H2">
        <v>0.28999999999999998</v>
      </c>
      <c r="I2" s="3">
        <f>Table6[[#This Row],[Cost (Ea)]]*Table6[[#This Row],[Qty]]</f>
        <v>0.86999999999999988</v>
      </c>
    </row>
    <row r="3" spans="1:9" x14ac:dyDescent="0.25">
      <c r="A3">
        <v>4</v>
      </c>
      <c r="B3" t="s">
        <v>224</v>
      </c>
      <c r="C3" t="s">
        <v>134</v>
      </c>
      <c r="D3" t="s">
        <v>133</v>
      </c>
      <c r="E3" t="s">
        <v>100</v>
      </c>
      <c r="F3" t="s">
        <v>18</v>
      </c>
      <c r="G3" t="s">
        <v>225</v>
      </c>
      <c r="H3">
        <v>0.05</v>
      </c>
      <c r="I3" s="3">
        <f>Table6[[#This Row],[Cost (Ea)]]*Table6[[#This Row],[Qty]]</f>
        <v>0.2</v>
      </c>
    </row>
    <row r="4" spans="1:9" x14ac:dyDescent="0.25">
      <c r="A4">
        <v>1</v>
      </c>
      <c r="B4" t="s">
        <v>10</v>
      </c>
      <c r="C4" t="s">
        <v>154</v>
      </c>
      <c r="D4" t="s">
        <v>153</v>
      </c>
      <c r="E4" t="s">
        <v>13</v>
      </c>
      <c r="F4" t="s">
        <v>152</v>
      </c>
      <c r="G4" t="s">
        <v>90</v>
      </c>
      <c r="H4">
        <v>0.28000000000000003</v>
      </c>
      <c r="I4" s="3">
        <f>Table6[[#This Row],[Cost (Ea)]]*Table6[[#This Row],[Qty]]</f>
        <v>0.28000000000000003</v>
      </c>
    </row>
    <row r="5" spans="1:9" x14ac:dyDescent="0.25">
      <c r="A5">
        <v>1</v>
      </c>
      <c r="B5" t="s">
        <v>15</v>
      </c>
      <c r="C5" t="s">
        <v>134</v>
      </c>
      <c r="D5" t="s">
        <v>133</v>
      </c>
      <c r="E5" t="s">
        <v>99</v>
      </c>
      <c r="F5" t="s">
        <v>18</v>
      </c>
      <c r="G5" t="s">
        <v>223</v>
      </c>
      <c r="H5">
        <v>0.05</v>
      </c>
      <c r="I5" s="3">
        <f>Table6[[#This Row],[Cost (Ea)]]*Table6[[#This Row],[Qty]]</f>
        <v>0.05</v>
      </c>
    </row>
    <row r="6" spans="1:9" x14ac:dyDescent="0.25">
      <c r="A6">
        <v>1</v>
      </c>
      <c r="B6" t="s">
        <v>151</v>
      </c>
      <c r="C6" t="s">
        <v>23</v>
      </c>
      <c r="D6" t="s">
        <v>24</v>
      </c>
      <c r="E6" t="s">
        <v>25</v>
      </c>
      <c r="F6" t="s">
        <v>26</v>
      </c>
      <c r="G6" s="2" t="s">
        <v>97</v>
      </c>
      <c r="H6" s="2">
        <v>0.26</v>
      </c>
      <c r="I6" s="3">
        <f>Table6[[#This Row],[Cost (Ea)]]*Table6[[#This Row],[Qty]]</f>
        <v>0.26</v>
      </c>
    </row>
    <row r="7" spans="1:9" x14ac:dyDescent="0.25">
      <c r="A7">
        <v>1</v>
      </c>
      <c r="B7" t="s">
        <v>94</v>
      </c>
      <c r="C7" t="s">
        <v>27</v>
      </c>
      <c r="D7" t="s">
        <v>28</v>
      </c>
      <c r="E7" t="s">
        <v>29</v>
      </c>
      <c r="F7" t="s">
        <v>14</v>
      </c>
      <c r="G7" t="s">
        <v>95</v>
      </c>
      <c r="H7">
        <v>0.03</v>
      </c>
      <c r="I7" s="3">
        <f>Table6[[#This Row],[Cost (Ea)]]*Table6[[#This Row],[Qty]]</f>
        <v>0.03</v>
      </c>
    </row>
    <row r="8" spans="1:9" x14ac:dyDescent="0.25">
      <c r="A8">
        <v>2</v>
      </c>
      <c r="B8" t="s">
        <v>31</v>
      </c>
      <c r="C8" t="s">
        <v>27</v>
      </c>
      <c r="D8" t="s">
        <v>28</v>
      </c>
      <c r="E8" t="s">
        <v>32</v>
      </c>
      <c r="F8" t="s">
        <v>14</v>
      </c>
      <c r="G8" t="s">
        <v>91</v>
      </c>
      <c r="H8">
        <v>0.04</v>
      </c>
      <c r="I8" s="3">
        <f>Table6[[#This Row],[Cost (Ea)]]*Table6[[#This Row],[Qty]]</f>
        <v>0.08</v>
      </c>
    </row>
    <row r="9" spans="1:9" x14ac:dyDescent="0.25">
      <c r="A9">
        <v>1</v>
      </c>
      <c r="B9" t="s">
        <v>33</v>
      </c>
      <c r="C9" t="s">
        <v>35</v>
      </c>
      <c r="D9" t="s">
        <v>35</v>
      </c>
      <c r="E9" t="s">
        <v>36</v>
      </c>
      <c r="F9" t="s">
        <v>149</v>
      </c>
      <c r="G9" t="s">
        <v>78</v>
      </c>
      <c r="H9">
        <v>0.11</v>
      </c>
      <c r="I9" s="3">
        <f>Table6[[#This Row],[Cost (Ea)]]*Table6[[#This Row],[Qty]]</f>
        <v>0.11</v>
      </c>
    </row>
    <row r="10" spans="1:9" x14ac:dyDescent="0.25">
      <c r="A10">
        <v>2</v>
      </c>
      <c r="B10" t="s">
        <v>98</v>
      </c>
      <c r="C10" t="s">
        <v>134</v>
      </c>
      <c r="D10" t="s">
        <v>133</v>
      </c>
      <c r="E10" t="s">
        <v>38</v>
      </c>
      <c r="F10" t="s">
        <v>18</v>
      </c>
      <c r="G10" t="s">
        <v>226</v>
      </c>
      <c r="H10">
        <v>0.05</v>
      </c>
      <c r="I10" s="3">
        <f>Table6[[#This Row],[Cost (Ea)]]*Table6[[#This Row],[Qty]]</f>
        <v>0.1</v>
      </c>
    </row>
    <row r="11" spans="1:9" x14ac:dyDescent="0.25">
      <c r="A11">
        <v>1</v>
      </c>
      <c r="B11" t="s">
        <v>93</v>
      </c>
      <c r="C11" t="s">
        <v>148</v>
      </c>
      <c r="D11" t="s">
        <v>147</v>
      </c>
      <c r="E11" t="s">
        <v>21</v>
      </c>
      <c r="F11" t="s">
        <v>22</v>
      </c>
      <c r="G11" s="1" t="s">
        <v>96</v>
      </c>
      <c r="H11">
        <v>0.04</v>
      </c>
      <c r="I11" s="3">
        <f>Table6[[#This Row],[Cost (Ea)]]*Table6[[#This Row],[Qty]]</f>
        <v>0.04</v>
      </c>
    </row>
    <row r="12" spans="1:9" x14ac:dyDescent="0.25">
      <c r="A12">
        <v>1</v>
      </c>
      <c r="B12" t="s">
        <v>39</v>
      </c>
      <c r="C12" t="s">
        <v>40</v>
      </c>
      <c r="D12" t="s">
        <v>40</v>
      </c>
      <c r="E12" t="s">
        <v>41</v>
      </c>
      <c r="F12" t="s">
        <v>42</v>
      </c>
      <c r="G12" t="s">
        <v>227</v>
      </c>
      <c r="H12">
        <v>2.61</v>
      </c>
      <c r="I12" s="3">
        <f>Table6[[#This Row],[Cost (Ea)]]*Table6[[#This Row],[Qty]]</f>
        <v>2.61</v>
      </c>
    </row>
    <row r="13" spans="1:9" x14ac:dyDescent="0.25">
      <c r="A13">
        <v>1</v>
      </c>
      <c r="B13" t="s">
        <v>43</v>
      </c>
      <c r="C13" t="s">
        <v>44</v>
      </c>
      <c r="D13" t="s">
        <v>44</v>
      </c>
      <c r="E13" t="s">
        <v>45</v>
      </c>
      <c r="F13" t="s">
        <v>46</v>
      </c>
      <c r="G13" t="s">
        <v>79</v>
      </c>
      <c r="H13">
        <v>0.4</v>
      </c>
      <c r="I13" s="3">
        <f>Table6[[#This Row],[Cost (Ea)]]*Table6[[#This Row],[Qty]]</f>
        <v>0.4</v>
      </c>
    </row>
    <row r="14" spans="1:9" x14ac:dyDescent="0.25">
      <c r="A14">
        <v>2</v>
      </c>
      <c r="B14" t="s">
        <v>51</v>
      </c>
      <c r="C14" t="s">
        <v>51</v>
      </c>
      <c r="D14" t="s">
        <v>51</v>
      </c>
      <c r="E14" t="s">
        <v>52</v>
      </c>
      <c r="F14" t="s">
        <v>53</v>
      </c>
      <c r="G14" t="s">
        <v>88</v>
      </c>
      <c r="H14">
        <v>0.76</v>
      </c>
      <c r="I14" s="3">
        <f>Table6[[#This Row],[Cost (Ea)]]*Table6[[#This Row],[Qty]]</f>
        <v>1.52</v>
      </c>
    </row>
    <row r="15" spans="1:9" x14ac:dyDescent="0.25">
      <c r="A15">
        <v>2</v>
      </c>
      <c r="B15" t="s">
        <v>146</v>
      </c>
      <c r="C15" t="s">
        <v>58</v>
      </c>
      <c r="D15" t="s">
        <v>58</v>
      </c>
      <c r="E15" t="s">
        <v>84</v>
      </c>
      <c r="F15" t="s">
        <v>59</v>
      </c>
      <c r="G15" t="s">
        <v>86</v>
      </c>
      <c r="H15">
        <v>0.06</v>
      </c>
      <c r="I15" s="3">
        <f>Table6[[#This Row],[Cost (Ea)]]*Table6[[#This Row],[Qty]]</f>
        <v>0.12</v>
      </c>
    </row>
    <row r="16" spans="1:9" x14ac:dyDescent="0.25">
      <c r="A16">
        <v>2</v>
      </c>
      <c r="C16" t="s">
        <v>60</v>
      </c>
      <c r="D16" t="s">
        <v>61</v>
      </c>
      <c r="E16" t="s">
        <v>145</v>
      </c>
      <c r="F16" t="s">
        <v>62</v>
      </c>
      <c r="G16" t="s">
        <v>80</v>
      </c>
      <c r="H16">
        <v>0.35</v>
      </c>
      <c r="I16" s="3">
        <f>Table6[[#This Row],[Cost (Ea)]]*Table6[[#This Row],[Qty]]</f>
        <v>0.7</v>
      </c>
    </row>
    <row r="17" spans="1:9" x14ac:dyDescent="0.25">
      <c r="A17">
        <v>2</v>
      </c>
      <c r="B17" t="s">
        <v>54</v>
      </c>
      <c r="C17" t="s">
        <v>54</v>
      </c>
      <c r="D17" t="s">
        <v>144</v>
      </c>
      <c r="E17" t="s">
        <v>56</v>
      </c>
      <c r="F17" t="s">
        <v>57</v>
      </c>
      <c r="G17" t="s">
        <v>87</v>
      </c>
      <c r="H17">
        <v>0.13</v>
      </c>
      <c r="I17" s="3">
        <f>Table6[[#This Row],[Cost (Ea)]]*Table6[[#This Row],[Qty]]</f>
        <v>0.26</v>
      </c>
    </row>
    <row r="18" spans="1:9" x14ac:dyDescent="0.25">
      <c r="A18">
        <v>4</v>
      </c>
      <c r="C18" t="s">
        <v>142</v>
      </c>
      <c r="D18" t="s">
        <v>141</v>
      </c>
      <c r="E18" t="s">
        <v>82</v>
      </c>
      <c r="F18" t="s">
        <v>139</v>
      </c>
      <c r="G18" t="s">
        <v>76</v>
      </c>
      <c r="H18">
        <v>0.12</v>
      </c>
      <c r="I18" s="3">
        <f>Table6[[#This Row],[Cost (Ea)]]*Table6[[#This Row],[Qty]]</f>
        <v>0.48</v>
      </c>
    </row>
    <row r="19" spans="1:9" x14ac:dyDescent="0.25">
      <c r="A19">
        <v>1</v>
      </c>
      <c r="B19" t="s">
        <v>64</v>
      </c>
      <c r="C19" t="s">
        <v>64</v>
      </c>
      <c r="D19" t="s">
        <v>64</v>
      </c>
      <c r="E19" t="s">
        <v>65</v>
      </c>
      <c r="F19" t="s">
        <v>66</v>
      </c>
      <c r="G19" t="s">
        <v>85</v>
      </c>
      <c r="H19">
        <v>7.0000000000000007E-2</v>
      </c>
      <c r="I19" s="3">
        <f>Table6[[#This Row],[Cost (Ea)]]*Table6[[#This Row],[Qty]]</f>
        <v>7.0000000000000007E-2</v>
      </c>
    </row>
    <row r="20" spans="1:9" x14ac:dyDescent="0.25">
      <c r="A20">
        <v>1</v>
      </c>
      <c r="B20" t="s">
        <v>67</v>
      </c>
      <c r="C20" t="s">
        <v>67</v>
      </c>
      <c r="D20" t="s">
        <v>68</v>
      </c>
      <c r="E20" t="s">
        <v>69</v>
      </c>
      <c r="F20" t="s">
        <v>70</v>
      </c>
      <c r="G20" t="s">
        <v>81</v>
      </c>
      <c r="H20">
        <v>0.31</v>
      </c>
      <c r="I20" s="3">
        <f>Table6[[#This Row],[Cost (Ea)]]*Table6[[#This Row],[Qty]]</f>
        <v>0.31</v>
      </c>
    </row>
    <row r="21" spans="1:9" x14ac:dyDescent="0.25">
      <c r="A21">
        <v>1</v>
      </c>
      <c r="B21" t="s">
        <v>72</v>
      </c>
      <c r="C21" t="s">
        <v>72</v>
      </c>
      <c r="D21" t="s">
        <v>73</v>
      </c>
      <c r="E21" t="s">
        <v>74</v>
      </c>
      <c r="G21" t="s">
        <v>75</v>
      </c>
      <c r="H21">
        <v>3.55</v>
      </c>
      <c r="I21" s="3">
        <f>Table6[[#This Row],[Cost (Ea)]]*Table6[[#This Row],[Qty]]</f>
        <v>3.55</v>
      </c>
    </row>
    <row r="22" spans="1:9" x14ac:dyDescent="0.25">
      <c r="H22" t="s">
        <v>120</v>
      </c>
      <c r="I22" s="4">
        <f>SUM(I2:I21)</f>
        <v>12.040000000000003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A1:I27"/>
    </sheetView>
  </sheetViews>
  <sheetFormatPr defaultRowHeight="15" x14ac:dyDescent="0.25"/>
  <cols>
    <col min="3" max="3" width="13.42578125" customWidth="1"/>
    <col min="4" max="4" width="10.28515625" customWidth="1"/>
    <col min="6" max="6" width="68.28515625" bestFit="1" customWidth="1"/>
    <col min="7" max="7" width="34.7109375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2</v>
      </c>
      <c r="B2" t="s">
        <v>189</v>
      </c>
      <c r="C2" t="s">
        <v>27</v>
      </c>
      <c r="D2" t="s">
        <v>28</v>
      </c>
      <c r="E2" t="s">
        <v>190</v>
      </c>
      <c r="F2" t="s">
        <v>14</v>
      </c>
      <c r="G2" t="s">
        <v>241</v>
      </c>
      <c r="H2">
        <v>7.0000000000000007E-2</v>
      </c>
      <c r="I2" s="3">
        <f>Table5[[#This Row],[Cost (Ea)]]*Table5[[#This Row],[Qty]]</f>
        <v>0.14000000000000001</v>
      </c>
    </row>
    <row r="3" spans="1:9" x14ac:dyDescent="0.25">
      <c r="A3">
        <v>3</v>
      </c>
      <c r="B3" t="s">
        <v>93</v>
      </c>
      <c r="C3" t="s">
        <v>170</v>
      </c>
      <c r="D3" t="s">
        <v>169</v>
      </c>
      <c r="E3" t="s">
        <v>13</v>
      </c>
      <c r="F3" t="s">
        <v>22</v>
      </c>
      <c r="G3" s="1" t="s">
        <v>96</v>
      </c>
      <c r="H3">
        <v>0.04</v>
      </c>
      <c r="I3" s="3">
        <f>Table5[[#This Row],[Cost (Ea)]]*Table5[[#This Row],[Qty]]</f>
        <v>0.12</v>
      </c>
    </row>
    <row r="4" spans="1:9" x14ac:dyDescent="0.25">
      <c r="A4">
        <v>2</v>
      </c>
      <c r="B4" t="s">
        <v>150</v>
      </c>
      <c r="C4" t="s">
        <v>104</v>
      </c>
      <c r="D4" t="s">
        <v>105</v>
      </c>
      <c r="E4" t="s">
        <v>180</v>
      </c>
      <c r="F4" t="s">
        <v>14</v>
      </c>
      <c r="G4" t="s">
        <v>251</v>
      </c>
      <c r="H4">
        <v>0.01</v>
      </c>
      <c r="I4" s="3">
        <f>Table5[[#This Row],[Cost (Ea)]]*Table5[[#This Row],[Qty]]</f>
        <v>0.02</v>
      </c>
    </row>
    <row r="5" spans="1:9" x14ac:dyDescent="0.25">
      <c r="A5">
        <v>1</v>
      </c>
      <c r="B5" t="s">
        <v>94</v>
      </c>
      <c r="C5" t="s">
        <v>27</v>
      </c>
      <c r="D5" t="s">
        <v>28</v>
      </c>
      <c r="E5" t="s">
        <v>29</v>
      </c>
      <c r="F5" t="s">
        <v>14</v>
      </c>
      <c r="G5" t="s">
        <v>95</v>
      </c>
      <c r="H5">
        <v>0.03</v>
      </c>
      <c r="I5" s="3">
        <f>Table5[[#This Row],[Cost (Ea)]]*Table5[[#This Row],[Qty]]</f>
        <v>0.03</v>
      </c>
    </row>
    <row r="6" spans="1:9" x14ac:dyDescent="0.25">
      <c r="A6">
        <v>1</v>
      </c>
      <c r="B6" t="s">
        <v>103</v>
      </c>
      <c r="C6" t="s">
        <v>27</v>
      </c>
      <c r="D6" t="s">
        <v>28</v>
      </c>
      <c r="E6" t="s">
        <v>30</v>
      </c>
      <c r="F6" t="s">
        <v>14</v>
      </c>
      <c r="G6" t="s">
        <v>95</v>
      </c>
      <c r="H6">
        <v>0.03</v>
      </c>
      <c r="I6" s="3">
        <f>Table5[[#This Row],[Cost (Ea)]]*Table5[[#This Row],[Qty]]</f>
        <v>0.03</v>
      </c>
    </row>
    <row r="7" spans="1:9" x14ac:dyDescent="0.25">
      <c r="A7">
        <v>2</v>
      </c>
      <c r="B7" t="s">
        <v>31</v>
      </c>
      <c r="C7" t="s">
        <v>104</v>
      </c>
      <c r="D7" t="s">
        <v>105</v>
      </c>
      <c r="E7" t="s">
        <v>177</v>
      </c>
      <c r="F7" t="s">
        <v>14</v>
      </c>
      <c r="G7" t="s">
        <v>250</v>
      </c>
      <c r="H7">
        <v>0.01</v>
      </c>
      <c r="I7" s="3">
        <f>Table5[[#This Row],[Cost (Ea)]]*Table5[[#This Row],[Qty]]</f>
        <v>0.02</v>
      </c>
    </row>
    <row r="8" spans="1:9" x14ac:dyDescent="0.25">
      <c r="A8">
        <v>1</v>
      </c>
      <c r="B8" t="s">
        <v>186</v>
      </c>
      <c r="C8" t="s">
        <v>186</v>
      </c>
      <c r="D8" t="s">
        <v>185</v>
      </c>
      <c r="E8" t="s">
        <v>184</v>
      </c>
      <c r="F8" t="s">
        <v>183</v>
      </c>
      <c r="G8" s="5" t="s">
        <v>240</v>
      </c>
      <c r="H8" s="5">
        <v>0.01</v>
      </c>
      <c r="I8" s="3">
        <f>Table5[[#This Row],[Cost (Ea)]]*Table5[[#This Row],[Qty]]</f>
        <v>0.01</v>
      </c>
    </row>
    <row r="9" spans="1:9" x14ac:dyDescent="0.25">
      <c r="A9">
        <v>1</v>
      </c>
      <c r="B9" t="s">
        <v>176</v>
      </c>
      <c r="C9" t="s">
        <v>35</v>
      </c>
      <c r="D9" t="s">
        <v>35</v>
      </c>
      <c r="E9" t="s">
        <v>175</v>
      </c>
      <c r="F9" t="s">
        <v>149</v>
      </c>
      <c r="G9" t="s">
        <v>78</v>
      </c>
      <c r="H9">
        <v>0.11</v>
      </c>
      <c r="I9" s="3">
        <f>Table5[[#This Row],[Cost (Ea)]]*Table5[[#This Row],[Qty]]</f>
        <v>0.11</v>
      </c>
    </row>
    <row r="10" spans="1:9" x14ac:dyDescent="0.25">
      <c r="A10">
        <v>1</v>
      </c>
      <c r="B10" t="s">
        <v>168</v>
      </c>
      <c r="C10" t="s">
        <v>40</v>
      </c>
      <c r="D10" t="s">
        <v>40</v>
      </c>
      <c r="E10" t="s">
        <v>69</v>
      </c>
      <c r="F10" t="s">
        <v>42</v>
      </c>
      <c r="G10" t="s">
        <v>227</v>
      </c>
      <c r="H10">
        <v>2.61</v>
      </c>
      <c r="I10" s="3">
        <f>Table5[[#This Row],[Cost (Ea)]]*Table5[[#This Row],[Qty]]</f>
        <v>2.61</v>
      </c>
    </row>
    <row r="11" spans="1:9" x14ac:dyDescent="0.25">
      <c r="A11">
        <v>1</v>
      </c>
      <c r="B11" t="s">
        <v>166</v>
      </c>
      <c r="C11" t="s">
        <v>165</v>
      </c>
      <c r="D11" t="s">
        <v>164</v>
      </c>
      <c r="E11" t="s">
        <v>163</v>
      </c>
      <c r="F11" t="s">
        <v>162</v>
      </c>
      <c r="G11" t="s">
        <v>243</v>
      </c>
      <c r="H11">
        <v>0.71</v>
      </c>
      <c r="I11" s="3">
        <f>Table5[[#This Row],[Cost (Ea)]]*Table5[[#This Row],[Qty]]</f>
        <v>0.71</v>
      </c>
    </row>
    <row r="12" spans="1:9" x14ac:dyDescent="0.25">
      <c r="A12">
        <v>1</v>
      </c>
      <c r="B12" t="s">
        <v>189</v>
      </c>
      <c r="C12" t="s">
        <v>157</v>
      </c>
      <c r="D12" t="s">
        <v>156</v>
      </c>
      <c r="E12" t="s">
        <v>8</v>
      </c>
      <c r="F12" t="s">
        <v>9</v>
      </c>
      <c r="G12" t="s">
        <v>121</v>
      </c>
      <c r="H12">
        <v>0.1</v>
      </c>
      <c r="I12" s="3">
        <f>Table5[[#This Row],[Cost (Ea)]]*Table5[[#This Row],[Qty]]</f>
        <v>0.1</v>
      </c>
    </row>
    <row r="13" spans="1:9" x14ac:dyDescent="0.25">
      <c r="A13">
        <v>2</v>
      </c>
      <c r="B13" t="s">
        <v>167</v>
      </c>
      <c r="C13" t="s">
        <v>58</v>
      </c>
      <c r="D13" t="s">
        <v>58</v>
      </c>
      <c r="E13" t="s">
        <v>236</v>
      </c>
      <c r="F13" t="s">
        <v>59</v>
      </c>
      <c r="G13" t="s">
        <v>86</v>
      </c>
      <c r="H13">
        <v>0.06</v>
      </c>
      <c r="I13" s="3">
        <f>Table5[[#This Row],[Cost (Ea)]]*Table5[[#This Row],[Qty]]</f>
        <v>0.12</v>
      </c>
    </row>
    <row r="14" spans="1:9" x14ac:dyDescent="0.25">
      <c r="A14">
        <v>1</v>
      </c>
      <c r="B14" t="s">
        <v>151</v>
      </c>
      <c r="C14" t="s">
        <v>23</v>
      </c>
      <c r="D14" t="s">
        <v>24</v>
      </c>
      <c r="E14" t="s">
        <v>25</v>
      </c>
      <c r="F14" t="s">
        <v>26</v>
      </c>
      <c r="G14" s="6" t="s">
        <v>97</v>
      </c>
      <c r="H14" s="6">
        <v>0.26</v>
      </c>
      <c r="I14" s="3">
        <f>Table5[[#This Row],[Cost (Ea)]]*Table5[[#This Row],[Qty]]</f>
        <v>0.26</v>
      </c>
    </row>
    <row r="15" spans="1:9" x14ac:dyDescent="0.25">
      <c r="A15">
        <v>1</v>
      </c>
      <c r="B15" t="s">
        <v>64</v>
      </c>
      <c r="C15" t="s">
        <v>64</v>
      </c>
      <c r="D15" t="s">
        <v>64</v>
      </c>
      <c r="E15" t="s">
        <v>65</v>
      </c>
      <c r="F15" t="s">
        <v>66</v>
      </c>
      <c r="G15" t="s">
        <v>85</v>
      </c>
      <c r="H15">
        <v>7.0000000000000007E-2</v>
      </c>
      <c r="I15" s="3">
        <f>Table5[[#This Row],[Cost (Ea)]]*Table5[[#This Row],[Qty]]</f>
        <v>7.0000000000000007E-2</v>
      </c>
    </row>
    <row r="16" spans="1:9" x14ac:dyDescent="0.25">
      <c r="A16">
        <v>1</v>
      </c>
      <c r="B16" t="s">
        <v>179</v>
      </c>
      <c r="C16" t="s">
        <v>134</v>
      </c>
      <c r="D16" t="s">
        <v>133</v>
      </c>
      <c r="E16" t="s">
        <v>178</v>
      </c>
      <c r="F16" t="s">
        <v>18</v>
      </c>
      <c r="G16" t="s">
        <v>245</v>
      </c>
      <c r="H16">
        <v>2.8E-3</v>
      </c>
      <c r="I16" s="3">
        <f>Table5[[#This Row],[Cost (Ea)]]*Table5[[#This Row],[Qty]]</f>
        <v>2.8E-3</v>
      </c>
    </row>
    <row r="17" spans="1:9" x14ac:dyDescent="0.25">
      <c r="A17">
        <v>4</v>
      </c>
      <c r="B17" t="s">
        <v>172</v>
      </c>
      <c r="C17" t="s">
        <v>101</v>
      </c>
      <c r="D17" t="s">
        <v>102</v>
      </c>
      <c r="E17" t="s">
        <v>171</v>
      </c>
      <c r="F17" t="s">
        <v>18</v>
      </c>
      <c r="G17" t="s">
        <v>244</v>
      </c>
      <c r="H17">
        <v>4.4999999999999997E-3</v>
      </c>
      <c r="I17" s="3">
        <f>Table5[[#This Row],[Cost (Ea)]]*Table5[[#This Row],[Qty]]</f>
        <v>1.7999999999999999E-2</v>
      </c>
    </row>
    <row r="18" spans="1:9" x14ac:dyDescent="0.25">
      <c r="A18">
        <v>1</v>
      </c>
      <c r="B18" t="s">
        <v>188</v>
      </c>
      <c r="C18" t="s">
        <v>101</v>
      </c>
      <c r="D18" t="s">
        <v>102</v>
      </c>
      <c r="E18" t="s">
        <v>187</v>
      </c>
      <c r="F18" t="s">
        <v>18</v>
      </c>
      <c r="G18" t="s">
        <v>246</v>
      </c>
      <c r="H18">
        <v>6.0000000000000001E-3</v>
      </c>
      <c r="I18" s="3">
        <f>Table5[[#This Row],[Cost (Ea)]]*Table5[[#This Row],[Qty]]</f>
        <v>6.0000000000000001E-3</v>
      </c>
    </row>
    <row r="19" spans="1:9" x14ac:dyDescent="0.25">
      <c r="A19">
        <v>1</v>
      </c>
      <c r="B19" t="s">
        <v>15</v>
      </c>
      <c r="C19" t="s">
        <v>134</v>
      </c>
      <c r="D19" t="s">
        <v>133</v>
      </c>
      <c r="E19" t="s">
        <v>191</v>
      </c>
      <c r="F19" t="s">
        <v>18</v>
      </c>
      <c r="G19" t="s">
        <v>223</v>
      </c>
      <c r="H19">
        <v>0.05</v>
      </c>
      <c r="I19" s="3">
        <f>Table5[[#This Row],[Cost (Ea)]]*Table5[[#This Row],[Qty]]</f>
        <v>0.05</v>
      </c>
    </row>
    <row r="20" spans="1:9" x14ac:dyDescent="0.25">
      <c r="A20">
        <v>2</v>
      </c>
      <c r="B20" t="s">
        <v>182</v>
      </c>
      <c r="C20" t="s">
        <v>101</v>
      </c>
      <c r="D20" t="s">
        <v>102</v>
      </c>
      <c r="E20" t="s">
        <v>181</v>
      </c>
      <c r="F20" t="s">
        <v>18</v>
      </c>
      <c r="G20" t="s">
        <v>247</v>
      </c>
      <c r="H20">
        <v>6.0000000000000001E-3</v>
      </c>
      <c r="I20" s="3">
        <f>Table5[[#This Row],[Cost (Ea)]]*Table5[[#This Row],[Qty]]</f>
        <v>1.2E-2</v>
      </c>
    </row>
    <row r="21" spans="1:9" x14ac:dyDescent="0.25">
      <c r="A21">
        <v>1</v>
      </c>
      <c r="B21" t="s">
        <v>135</v>
      </c>
      <c r="C21" t="s">
        <v>101</v>
      </c>
      <c r="D21" t="s">
        <v>102</v>
      </c>
      <c r="E21" t="s">
        <v>192</v>
      </c>
      <c r="F21" t="s">
        <v>18</v>
      </c>
      <c r="G21" t="s">
        <v>248</v>
      </c>
      <c r="H21">
        <v>6.0000000000000001E-3</v>
      </c>
      <c r="I21" s="3">
        <f>Table5[[#This Row],[Cost (Ea)]]*Table5[[#This Row],[Qty]]</f>
        <v>6.0000000000000001E-3</v>
      </c>
    </row>
    <row r="22" spans="1:9" x14ac:dyDescent="0.25">
      <c r="A22">
        <v>2</v>
      </c>
      <c r="B22" t="s">
        <v>98</v>
      </c>
      <c r="C22" t="s">
        <v>101</v>
      </c>
      <c r="D22" t="s">
        <v>102</v>
      </c>
      <c r="E22" t="s">
        <v>173</v>
      </c>
      <c r="F22" t="s">
        <v>18</v>
      </c>
      <c r="G22" t="s">
        <v>249</v>
      </c>
      <c r="H22">
        <v>6.0000000000000001E-3</v>
      </c>
      <c r="I22" s="3">
        <f>Table5[[#This Row],[Cost (Ea)]]*Table5[[#This Row],[Qty]]</f>
        <v>1.2E-2</v>
      </c>
    </row>
    <row r="23" spans="1:9" x14ac:dyDescent="0.25">
      <c r="A23">
        <v>1</v>
      </c>
      <c r="B23" t="s">
        <v>43</v>
      </c>
      <c r="C23" t="s">
        <v>44</v>
      </c>
      <c r="D23" t="s">
        <v>44</v>
      </c>
      <c r="E23" t="s">
        <v>45</v>
      </c>
      <c r="F23" t="s">
        <v>46</v>
      </c>
      <c r="G23" t="s">
        <v>79</v>
      </c>
      <c r="H23">
        <v>0.4</v>
      </c>
      <c r="I23" s="3">
        <f>Table5[[#This Row],[Cost (Ea)]]*Table5[[#This Row],[Qty]]</f>
        <v>0.4</v>
      </c>
    </row>
    <row r="24" spans="1:9" x14ac:dyDescent="0.25">
      <c r="A24">
        <v>1</v>
      </c>
      <c r="B24" t="s">
        <v>161</v>
      </c>
      <c r="C24" t="s">
        <v>160</v>
      </c>
      <c r="D24" t="s">
        <v>160</v>
      </c>
      <c r="E24" t="s">
        <v>159</v>
      </c>
      <c r="F24" t="s">
        <v>158</v>
      </c>
      <c r="G24" t="s">
        <v>242</v>
      </c>
      <c r="H24">
        <v>4.0999999999999996</v>
      </c>
      <c r="I24" s="3">
        <f>Table5[[#This Row],[Cost (Ea)]]*Table5[[#This Row],[Qty]]</f>
        <v>4.0999999999999996</v>
      </c>
    </row>
    <row r="25" spans="1:9" x14ac:dyDescent="0.25">
      <c r="A25">
        <v>1</v>
      </c>
      <c r="B25" t="s">
        <v>174</v>
      </c>
      <c r="C25" t="s">
        <v>174</v>
      </c>
      <c r="D25" t="s">
        <v>174</v>
      </c>
      <c r="E25" t="s">
        <v>74</v>
      </c>
      <c r="G25" t="s">
        <v>235</v>
      </c>
      <c r="H25">
        <v>0.13</v>
      </c>
      <c r="I25" s="3">
        <f>Table5[[#This Row],[Cost (Ea)]]*Table5[[#This Row],[Qty]]</f>
        <v>0.13</v>
      </c>
    </row>
    <row r="26" spans="1:9" x14ac:dyDescent="0.25">
      <c r="A26">
        <v>1</v>
      </c>
      <c r="B26" t="s">
        <v>143</v>
      </c>
      <c r="C26" t="s">
        <v>71</v>
      </c>
      <c r="D26" t="s">
        <v>71</v>
      </c>
      <c r="E26" t="s">
        <v>140</v>
      </c>
      <c r="F26" t="s">
        <v>50</v>
      </c>
      <c r="G26" t="s">
        <v>76</v>
      </c>
      <c r="H26">
        <v>0.12</v>
      </c>
      <c r="I26" s="3">
        <f>Table5[[#This Row],[Cost (Ea)]]*Table5[[#This Row],[Qty]]</f>
        <v>0.12</v>
      </c>
    </row>
    <row r="27" spans="1:9" x14ac:dyDescent="0.25">
      <c r="H27" t="s">
        <v>120</v>
      </c>
      <c r="I27" s="4">
        <f>SUM(I2:I26)</f>
        <v>9.2067999999999977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sqref="A1:I19"/>
    </sheetView>
  </sheetViews>
  <sheetFormatPr defaultRowHeight="15" x14ac:dyDescent="0.25"/>
  <cols>
    <col min="4" max="4" width="10.28515625" customWidth="1"/>
    <col min="6" max="6" width="38.5703125" bestFit="1" customWidth="1"/>
    <col min="7" max="7" width="22.85546875" bestFit="1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94</v>
      </c>
      <c r="C2" t="s">
        <v>205</v>
      </c>
      <c r="D2" t="s">
        <v>204</v>
      </c>
      <c r="E2" t="s">
        <v>207</v>
      </c>
      <c r="F2" t="s">
        <v>14</v>
      </c>
      <c r="G2" t="s">
        <v>95</v>
      </c>
      <c r="H2">
        <v>0.03</v>
      </c>
      <c r="I2" s="3">
        <f>Table4[[#This Row],[Cost (Ea)]]*Table4[[#This Row],[Qty]]</f>
        <v>0.03</v>
      </c>
    </row>
    <row r="3" spans="1:9" x14ac:dyDescent="0.25">
      <c r="A3">
        <v>1</v>
      </c>
      <c r="B3" t="s">
        <v>206</v>
      </c>
      <c r="C3" t="s">
        <v>154</v>
      </c>
      <c r="D3" t="s">
        <v>153</v>
      </c>
      <c r="E3" t="s">
        <v>29</v>
      </c>
      <c r="F3" t="s">
        <v>152</v>
      </c>
      <c r="G3" t="s">
        <v>90</v>
      </c>
      <c r="H3">
        <v>0.28000000000000003</v>
      </c>
      <c r="I3" s="3">
        <f>Table4[[#This Row],[Cost (Ea)]]*Table4[[#This Row],[Qty]]</f>
        <v>0.28000000000000003</v>
      </c>
    </row>
    <row r="4" spans="1:9" x14ac:dyDescent="0.25">
      <c r="A4">
        <v>1</v>
      </c>
      <c r="B4" t="s">
        <v>15</v>
      </c>
      <c r="C4" t="s">
        <v>134</v>
      </c>
      <c r="D4" t="s">
        <v>133</v>
      </c>
      <c r="E4" t="s">
        <v>65</v>
      </c>
      <c r="F4" t="s">
        <v>18</v>
      </c>
      <c r="G4" t="s">
        <v>223</v>
      </c>
      <c r="H4">
        <v>0.05</v>
      </c>
      <c r="I4" s="3">
        <f>Table4[[#This Row],[Cost (Ea)]]*Table4[[#This Row],[Qty]]</f>
        <v>0.05</v>
      </c>
    </row>
    <row r="5" spans="1:9" x14ac:dyDescent="0.25">
      <c r="A5">
        <v>1</v>
      </c>
      <c r="B5" t="s">
        <v>103</v>
      </c>
      <c r="C5" t="s">
        <v>27</v>
      </c>
      <c r="D5" t="s">
        <v>28</v>
      </c>
      <c r="E5" t="s">
        <v>21</v>
      </c>
      <c r="F5" t="s">
        <v>14</v>
      </c>
      <c r="G5" t="s">
        <v>95</v>
      </c>
      <c r="H5">
        <v>0.03</v>
      </c>
      <c r="I5" s="3">
        <f>Table4[[#This Row],[Cost (Ea)]]*Table4[[#This Row],[Qty]]</f>
        <v>0.03</v>
      </c>
    </row>
    <row r="6" spans="1:9" x14ac:dyDescent="0.25">
      <c r="A6">
        <v>2</v>
      </c>
      <c r="B6" t="s">
        <v>31</v>
      </c>
      <c r="C6" t="s">
        <v>205</v>
      </c>
      <c r="D6" t="s">
        <v>204</v>
      </c>
      <c r="E6" t="s">
        <v>203</v>
      </c>
      <c r="F6" t="s">
        <v>14</v>
      </c>
      <c r="G6" t="s">
        <v>91</v>
      </c>
      <c r="H6">
        <v>0.04</v>
      </c>
      <c r="I6" s="3">
        <f>Table4[[#This Row],[Cost (Ea)]]*Table4[[#This Row],[Qty]]</f>
        <v>0.08</v>
      </c>
    </row>
    <row r="7" spans="1:9" x14ac:dyDescent="0.25">
      <c r="A7">
        <v>1</v>
      </c>
      <c r="B7" t="s">
        <v>131</v>
      </c>
      <c r="C7" t="s">
        <v>131</v>
      </c>
      <c r="D7" t="s">
        <v>130</v>
      </c>
      <c r="E7" t="s">
        <v>74</v>
      </c>
      <c r="G7" t="s">
        <v>239</v>
      </c>
      <c r="H7">
        <v>0.05</v>
      </c>
      <c r="I7" s="3">
        <f>Table4[[#This Row],[Cost (Ea)]]*Table4[[#This Row],[Qty]]</f>
        <v>0.05</v>
      </c>
    </row>
    <row r="8" spans="1:9" x14ac:dyDescent="0.25">
      <c r="A8">
        <v>1</v>
      </c>
      <c r="B8" t="s">
        <v>98</v>
      </c>
      <c r="C8" t="s">
        <v>134</v>
      </c>
      <c r="D8" t="s">
        <v>133</v>
      </c>
      <c r="E8" t="s">
        <v>187</v>
      </c>
      <c r="F8" t="s">
        <v>18</v>
      </c>
      <c r="G8" t="s">
        <v>226</v>
      </c>
      <c r="H8">
        <v>0.05</v>
      </c>
      <c r="I8" s="3">
        <f>Table4[[#This Row],[Cost (Ea)]]*Table4[[#This Row],[Qty]]</f>
        <v>0.05</v>
      </c>
    </row>
    <row r="9" spans="1:9" x14ac:dyDescent="0.25">
      <c r="A9">
        <v>1</v>
      </c>
      <c r="B9" t="s">
        <v>93</v>
      </c>
      <c r="C9" t="s">
        <v>19</v>
      </c>
      <c r="D9" t="s">
        <v>20</v>
      </c>
      <c r="E9" t="s">
        <v>202</v>
      </c>
      <c r="F9" t="s">
        <v>22</v>
      </c>
      <c r="G9" s="1" t="s">
        <v>96</v>
      </c>
      <c r="H9">
        <v>0.04</v>
      </c>
      <c r="I9" s="3">
        <f>Table4[[#This Row],[Cost (Ea)]]*Table4[[#This Row],[Qty]]</f>
        <v>0.04</v>
      </c>
    </row>
    <row r="10" spans="1:9" x14ac:dyDescent="0.25">
      <c r="A10">
        <v>1</v>
      </c>
      <c r="B10" t="s">
        <v>201</v>
      </c>
      <c r="C10" t="s">
        <v>34</v>
      </c>
      <c r="D10" t="s">
        <v>35</v>
      </c>
      <c r="E10" t="s">
        <v>36</v>
      </c>
      <c r="F10" t="s">
        <v>37</v>
      </c>
      <c r="G10" t="s">
        <v>78</v>
      </c>
      <c r="H10">
        <v>0.11</v>
      </c>
      <c r="I10" s="3">
        <f>Table4[[#This Row],[Cost (Ea)]]*Table4[[#This Row],[Qty]]</f>
        <v>0.11</v>
      </c>
    </row>
    <row r="11" spans="1:9" x14ac:dyDescent="0.25">
      <c r="A11">
        <v>1</v>
      </c>
      <c r="B11" t="s">
        <v>89</v>
      </c>
      <c r="C11" t="s">
        <v>200</v>
      </c>
      <c r="D11" t="s">
        <v>199</v>
      </c>
      <c r="E11" t="s">
        <v>25</v>
      </c>
      <c r="F11" t="s">
        <v>26</v>
      </c>
      <c r="G11" s="2" t="s">
        <v>97</v>
      </c>
      <c r="H11" s="2">
        <v>0.26</v>
      </c>
      <c r="I11" s="3">
        <f>Table4[[#This Row],[Cost (Ea)]]*Table4[[#This Row],[Qty]]</f>
        <v>0.26</v>
      </c>
    </row>
    <row r="12" spans="1:9" x14ac:dyDescent="0.25">
      <c r="A12">
        <v>1</v>
      </c>
      <c r="B12" t="s">
        <v>198</v>
      </c>
      <c r="C12" t="s">
        <v>40</v>
      </c>
      <c r="D12" t="s">
        <v>40</v>
      </c>
      <c r="E12" t="s">
        <v>41</v>
      </c>
      <c r="F12" t="s">
        <v>42</v>
      </c>
      <c r="G12" t="s">
        <v>227</v>
      </c>
      <c r="H12">
        <v>2.61</v>
      </c>
      <c r="I12" s="3">
        <f>Table4[[#This Row],[Cost (Ea)]]*Table4[[#This Row],[Qty]]</f>
        <v>2.61</v>
      </c>
    </row>
    <row r="13" spans="1:9" x14ac:dyDescent="0.25">
      <c r="A13">
        <v>1</v>
      </c>
      <c r="B13" t="s">
        <v>197</v>
      </c>
      <c r="C13" t="s">
        <v>157</v>
      </c>
      <c r="D13" t="s">
        <v>156</v>
      </c>
      <c r="E13" t="s">
        <v>8</v>
      </c>
      <c r="F13" t="s">
        <v>9</v>
      </c>
      <c r="G13" t="s">
        <v>92</v>
      </c>
      <c r="H13">
        <v>0.28999999999999998</v>
      </c>
      <c r="I13" s="3">
        <f>Table4[[#This Row],[Cost (Ea)]]*Table4[[#This Row],[Qty]]</f>
        <v>0.28999999999999998</v>
      </c>
    </row>
    <row r="14" spans="1:9" x14ac:dyDescent="0.25">
      <c r="A14">
        <v>1</v>
      </c>
      <c r="B14" t="s">
        <v>196</v>
      </c>
      <c r="C14" t="s">
        <v>71</v>
      </c>
      <c r="D14" t="s">
        <v>71</v>
      </c>
      <c r="E14" t="s">
        <v>140</v>
      </c>
      <c r="F14" t="s">
        <v>50</v>
      </c>
      <c r="G14" t="s">
        <v>76</v>
      </c>
      <c r="H14">
        <v>0.12</v>
      </c>
      <c r="I14" s="3">
        <f>Table4[[#This Row],[Cost (Ea)]]*Table4[[#This Row],[Qty]]</f>
        <v>0.12</v>
      </c>
    </row>
    <row r="15" spans="1:9" x14ac:dyDescent="0.25">
      <c r="A15">
        <v>1</v>
      </c>
      <c r="B15" t="s">
        <v>195</v>
      </c>
      <c r="C15" t="s">
        <v>195</v>
      </c>
      <c r="D15" t="s">
        <v>195</v>
      </c>
      <c r="E15" t="s">
        <v>99</v>
      </c>
      <c r="F15" t="s">
        <v>66</v>
      </c>
      <c r="G15" t="s">
        <v>85</v>
      </c>
      <c r="H15">
        <v>7.0000000000000007E-2</v>
      </c>
      <c r="I15" s="3">
        <f>Table4[[#This Row],[Cost (Ea)]]*Table4[[#This Row],[Qty]]</f>
        <v>7.0000000000000007E-2</v>
      </c>
    </row>
    <row r="16" spans="1:9" x14ac:dyDescent="0.25">
      <c r="A16">
        <v>1</v>
      </c>
      <c r="B16" t="s">
        <v>123</v>
      </c>
      <c r="C16" t="s">
        <v>58</v>
      </c>
      <c r="D16" t="s">
        <v>58</v>
      </c>
      <c r="E16" t="s">
        <v>63</v>
      </c>
      <c r="F16" t="s">
        <v>59</v>
      </c>
      <c r="G16" t="s">
        <v>86</v>
      </c>
      <c r="H16">
        <v>0.06</v>
      </c>
      <c r="I16" s="3">
        <f>Table4[[#This Row],[Cost (Ea)]]*Table4[[#This Row],[Qty]]</f>
        <v>0.06</v>
      </c>
    </row>
    <row r="17" spans="1:9" x14ac:dyDescent="0.25">
      <c r="A17">
        <v>1</v>
      </c>
      <c r="B17" t="s">
        <v>194</v>
      </c>
      <c r="C17" t="s">
        <v>60</v>
      </c>
      <c r="D17" t="s">
        <v>61</v>
      </c>
      <c r="E17" t="s">
        <v>138</v>
      </c>
      <c r="F17" t="s">
        <v>62</v>
      </c>
      <c r="G17" t="s">
        <v>80</v>
      </c>
      <c r="H17">
        <v>0.35</v>
      </c>
      <c r="I17" s="3">
        <f>Table4[[#This Row],[Cost (Ea)]]*Table4[[#This Row],[Qty]]</f>
        <v>0.35</v>
      </c>
    </row>
    <row r="18" spans="1:9" x14ac:dyDescent="0.25">
      <c r="A18">
        <v>1</v>
      </c>
      <c r="B18" t="s">
        <v>72</v>
      </c>
      <c r="C18" t="s">
        <v>72</v>
      </c>
      <c r="D18" t="s">
        <v>73</v>
      </c>
      <c r="E18" t="s">
        <v>193</v>
      </c>
      <c r="G18" t="s">
        <v>75</v>
      </c>
      <c r="H18">
        <v>3.55</v>
      </c>
      <c r="I18" s="3">
        <f>Table4[[#This Row],[Cost (Ea)]]*Table4[[#This Row],[Qty]]</f>
        <v>3.55</v>
      </c>
    </row>
    <row r="19" spans="1:9" x14ac:dyDescent="0.25">
      <c r="H19" t="s">
        <v>120</v>
      </c>
      <c r="I19" s="4">
        <f>SUM(I2:I18)</f>
        <v>8.0299999999999994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4"/>
    </sheetView>
  </sheetViews>
  <sheetFormatPr defaultRowHeight="15" x14ac:dyDescent="0.25"/>
  <cols>
    <col min="1" max="1" width="6.28515625" customWidth="1"/>
    <col min="2" max="3" width="16.140625" bestFit="1" customWidth="1"/>
    <col min="4" max="4" width="19.140625" bestFit="1" customWidth="1"/>
    <col min="5" max="5" width="9.42578125" bestFit="1" customWidth="1"/>
    <col min="6" max="6" width="28" bestFit="1" customWidth="1"/>
    <col min="7" max="7" width="21.42578125" bestFit="1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238</v>
      </c>
      <c r="H1" t="s">
        <v>222</v>
      </c>
      <c r="I1" t="s">
        <v>228</v>
      </c>
    </row>
    <row r="2" spans="1:9" x14ac:dyDescent="0.25">
      <c r="A2">
        <v>1</v>
      </c>
      <c r="B2" t="s">
        <v>94</v>
      </c>
      <c r="C2" t="s">
        <v>205</v>
      </c>
      <c r="D2" t="s">
        <v>204</v>
      </c>
      <c r="E2" t="s">
        <v>202</v>
      </c>
      <c r="F2" t="s">
        <v>14</v>
      </c>
      <c r="G2" t="s">
        <v>95</v>
      </c>
      <c r="H2">
        <v>0.03</v>
      </c>
      <c r="I2" s="3">
        <f>Table3[[#This Row],[Cost (Ea)]]*Table3[[#This Row],[Qty]]</f>
        <v>0.03</v>
      </c>
    </row>
    <row r="3" spans="1:9" x14ac:dyDescent="0.25">
      <c r="A3">
        <v>3</v>
      </c>
      <c r="B3" t="s">
        <v>15</v>
      </c>
      <c r="C3" t="s">
        <v>134</v>
      </c>
      <c r="D3" t="s">
        <v>133</v>
      </c>
      <c r="E3" t="s">
        <v>221</v>
      </c>
      <c r="F3" t="s">
        <v>18</v>
      </c>
      <c r="G3" t="s">
        <v>223</v>
      </c>
      <c r="H3">
        <v>0.05</v>
      </c>
      <c r="I3" s="3">
        <f>Table3[[#This Row],[Cost (Ea)]]*Table3[[#This Row],[Qty]]</f>
        <v>0.15000000000000002</v>
      </c>
    </row>
    <row r="4" spans="1:9" x14ac:dyDescent="0.25">
      <c r="A4">
        <v>1</v>
      </c>
      <c r="B4" t="s">
        <v>189</v>
      </c>
      <c r="C4" t="s">
        <v>220</v>
      </c>
      <c r="D4" t="s">
        <v>219</v>
      </c>
      <c r="E4" t="s">
        <v>8</v>
      </c>
      <c r="F4" t="s">
        <v>9</v>
      </c>
      <c r="G4" t="s">
        <v>121</v>
      </c>
      <c r="H4">
        <v>0.1</v>
      </c>
      <c r="I4" s="3">
        <f>Table3[[#This Row],[Cost (Ea)]]*Table3[[#This Row],[Qty]]</f>
        <v>0.1</v>
      </c>
    </row>
    <row r="5" spans="1:9" x14ac:dyDescent="0.25">
      <c r="A5">
        <v>1</v>
      </c>
      <c r="B5" t="s">
        <v>103</v>
      </c>
      <c r="C5" t="s">
        <v>27</v>
      </c>
      <c r="D5" t="s">
        <v>28</v>
      </c>
      <c r="E5" t="s">
        <v>207</v>
      </c>
      <c r="F5" t="s">
        <v>14</v>
      </c>
      <c r="G5" t="s">
        <v>95</v>
      </c>
      <c r="H5">
        <v>0.03</v>
      </c>
      <c r="I5" s="3">
        <f>Table3[[#This Row],[Cost (Ea)]]*Table3[[#This Row],[Qty]]</f>
        <v>0.03</v>
      </c>
    </row>
    <row r="6" spans="1:9" x14ac:dyDescent="0.25">
      <c r="A6">
        <v>1</v>
      </c>
      <c r="B6" t="s">
        <v>232</v>
      </c>
      <c r="C6" t="s">
        <v>134</v>
      </c>
      <c r="D6" t="s">
        <v>133</v>
      </c>
      <c r="E6" t="s">
        <v>65</v>
      </c>
      <c r="F6" t="s">
        <v>18</v>
      </c>
      <c r="G6" t="s">
        <v>233</v>
      </c>
      <c r="H6">
        <v>6.0000000000000001E-3</v>
      </c>
      <c r="I6" s="3">
        <f>Table3[[#This Row],[Cost (Ea)]]*Table3[[#This Row],[Qty]]</f>
        <v>6.0000000000000001E-3</v>
      </c>
    </row>
    <row r="7" spans="1:9" x14ac:dyDescent="0.25">
      <c r="A7">
        <v>2</v>
      </c>
      <c r="B7" t="s">
        <v>31</v>
      </c>
      <c r="C7" t="s">
        <v>27</v>
      </c>
      <c r="D7" t="s">
        <v>28</v>
      </c>
      <c r="E7" t="s">
        <v>218</v>
      </c>
      <c r="F7" t="s">
        <v>14</v>
      </c>
      <c r="G7" t="s">
        <v>91</v>
      </c>
      <c r="H7">
        <v>0.04</v>
      </c>
      <c r="I7" s="3">
        <f>Table3[[#This Row],[Cost (Ea)]]*Table3[[#This Row],[Qty]]</f>
        <v>0.08</v>
      </c>
    </row>
    <row r="8" spans="1:9" x14ac:dyDescent="0.25">
      <c r="A8">
        <v>1</v>
      </c>
      <c r="B8" t="s">
        <v>217</v>
      </c>
      <c r="C8" t="s">
        <v>134</v>
      </c>
      <c r="D8" t="s">
        <v>133</v>
      </c>
      <c r="E8" t="s">
        <v>187</v>
      </c>
      <c r="F8" t="s">
        <v>18</v>
      </c>
      <c r="G8" t="s">
        <v>231</v>
      </c>
      <c r="H8">
        <v>7.0000000000000001E-3</v>
      </c>
      <c r="I8" s="3">
        <f>Table3[[#This Row],[Cost (Ea)]]*Table3[[#This Row],[Qty]]</f>
        <v>7.0000000000000001E-3</v>
      </c>
    </row>
    <row r="9" spans="1:9" x14ac:dyDescent="0.25">
      <c r="A9">
        <v>1</v>
      </c>
      <c r="B9" t="s">
        <v>131</v>
      </c>
      <c r="C9" t="s">
        <v>131</v>
      </c>
      <c r="D9" t="s">
        <v>130</v>
      </c>
      <c r="E9" t="s">
        <v>74</v>
      </c>
      <c r="G9" t="s">
        <v>239</v>
      </c>
      <c r="H9">
        <v>0.05</v>
      </c>
      <c r="I9" s="3">
        <f>Table3[[#This Row],[Cost (Ea)]]*Table3[[#This Row],[Qty]]</f>
        <v>0.05</v>
      </c>
    </row>
    <row r="10" spans="1:9" x14ac:dyDescent="0.25">
      <c r="A10">
        <v>1</v>
      </c>
      <c r="B10" t="s">
        <v>89</v>
      </c>
      <c r="C10" t="s">
        <v>216</v>
      </c>
      <c r="D10" t="s">
        <v>215</v>
      </c>
      <c r="E10" t="s">
        <v>25</v>
      </c>
      <c r="F10" t="s">
        <v>26</v>
      </c>
      <c r="G10" s="2" t="s">
        <v>97</v>
      </c>
      <c r="H10" s="2">
        <v>0.26</v>
      </c>
      <c r="I10" s="3">
        <f>Table3[[#This Row],[Cost (Ea)]]*Table3[[#This Row],[Qty]]</f>
        <v>0.26</v>
      </c>
    </row>
    <row r="11" spans="1:9" x14ac:dyDescent="0.25">
      <c r="A11">
        <v>1</v>
      </c>
      <c r="B11" t="s">
        <v>214</v>
      </c>
      <c r="C11" t="s">
        <v>214</v>
      </c>
      <c r="D11" t="s">
        <v>213</v>
      </c>
      <c r="E11" t="s">
        <v>41</v>
      </c>
      <c r="G11" t="s">
        <v>119</v>
      </c>
      <c r="H11">
        <v>2.5299999999999998</v>
      </c>
      <c r="I11" s="3">
        <f>Table3[[#This Row],[Cost (Ea)]]*Table3[[#This Row],[Qty]]</f>
        <v>2.5299999999999998</v>
      </c>
    </row>
    <row r="12" spans="1:9" x14ac:dyDescent="0.25">
      <c r="A12">
        <v>1</v>
      </c>
      <c r="B12" t="s">
        <v>212</v>
      </c>
      <c r="C12" t="s">
        <v>212</v>
      </c>
      <c r="D12" t="s">
        <v>211</v>
      </c>
      <c r="E12" t="s">
        <v>193</v>
      </c>
      <c r="G12" t="s">
        <v>230</v>
      </c>
      <c r="H12">
        <v>0.69</v>
      </c>
      <c r="I12" s="3">
        <f>Table3[[#This Row],[Cost (Ea)]]*Table3[[#This Row],[Qty]]</f>
        <v>0.69</v>
      </c>
    </row>
    <row r="13" spans="1:9" x14ac:dyDescent="0.25">
      <c r="A13">
        <v>1</v>
      </c>
      <c r="B13" t="s">
        <v>210</v>
      </c>
      <c r="C13" t="s">
        <v>210</v>
      </c>
      <c r="D13" t="s">
        <v>209</v>
      </c>
      <c r="E13" t="s">
        <v>208</v>
      </c>
      <c r="G13" t="s">
        <v>117</v>
      </c>
      <c r="H13">
        <v>2.7</v>
      </c>
      <c r="I13" s="3">
        <f>Table3[[#This Row],[Cost (Ea)]]*Table3[[#This Row],[Qty]]</f>
        <v>2.7</v>
      </c>
    </row>
    <row r="14" spans="1:9" x14ac:dyDescent="0.25">
      <c r="H14" t="s">
        <v>120</v>
      </c>
      <c r="I14" s="4">
        <f>SUM(I2:I13)</f>
        <v>6.633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defaultRowHeight="15" x14ac:dyDescent="0.25"/>
  <cols>
    <col min="1" max="1" width="19.140625" bestFit="1" customWidth="1"/>
    <col min="2" max="2" width="8" bestFit="1" customWidth="1"/>
    <col min="4" max="4" width="16.28515625" bestFit="1" customWidth="1"/>
    <col min="5" max="5" width="8" bestFit="1" customWidth="1"/>
    <col min="7" max="7" width="15.5703125" bestFit="1" customWidth="1"/>
    <col min="8" max="8" width="9" bestFit="1" customWidth="1"/>
  </cols>
  <sheetData>
    <row r="1" spans="1:8" x14ac:dyDescent="0.25">
      <c r="A1" t="s">
        <v>257</v>
      </c>
      <c r="D1" t="s">
        <v>258</v>
      </c>
      <c r="G1" t="s">
        <v>265</v>
      </c>
    </row>
    <row r="2" spans="1:8" x14ac:dyDescent="0.25">
      <c r="A2" t="s">
        <v>2</v>
      </c>
      <c r="B2" t="s">
        <v>228</v>
      </c>
      <c r="D2" t="s">
        <v>263</v>
      </c>
      <c r="E2" t="s">
        <v>228</v>
      </c>
      <c r="G2" t="s">
        <v>263</v>
      </c>
      <c r="H2" t="s">
        <v>228</v>
      </c>
    </row>
    <row r="3" spans="1:8" x14ac:dyDescent="0.25">
      <c r="A3" t="s">
        <v>114</v>
      </c>
      <c r="B3" s="3">
        <v>11.54</v>
      </c>
      <c r="D3" t="s">
        <v>261</v>
      </c>
      <c r="E3" s="3">
        <v>10</v>
      </c>
      <c r="G3" t="s">
        <v>259</v>
      </c>
      <c r="H3" s="3">
        <v>140</v>
      </c>
    </row>
    <row r="4" spans="1:8" x14ac:dyDescent="0.25">
      <c r="A4" t="s">
        <v>252</v>
      </c>
      <c r="B4" s="3">
        <v>1</v>
      </c>
      <c r="D4" t="s">
        <v>262</v>
      </c>
      <c r="E4" s="3">
        <v>40.54</v>
      </c>
      <c r="G4" t="s">
        <v>260</v>
      </c>
      <c r="H4" s="3">
        <f>-(Table8[[#Totals],[Cost]])</f>
        <v>-49.59</v>
      </c>
    </row>
    <row r="5" spans="1:8" x14ac:dyDescent="0.25">
      <c r="A5" t="s">
        <v>253</v>
      </c>
      <c r="B5" s="3">
        <v>1.1399999999999999</v>
      </c>
      <c r="D5" t="s">
        <v>256</v>
      </c>
      <c r="E5" s="3">
        <f>SUM(E3:E4)</f>
        <v>50.54</v>
      </c>
      <c r="G5" t="s">
        <v>258</v>
      </c>
      <c r="H5" s="3">
        <f>-(Table10[[#Totals],[Cost]])</f>
        <v>-50.54</v>
      </c>
    </row>
    <row r="6" spans="1:8" x14ac:dyDescent="0.25">
      <c r="A6" t="s">
        <v>116</v>
      </c>
      <c r="B6" s="3">
        <v>12.04</v>
      </c>
      <c r="G6" t="s">
        <v>264</v>
      </c>
      <c r="H6" s="3">
        <f>SUM(H3:H5)</f>
        <v>39.869999999999997</v>
      </c>
    </row>
    <row r="7" spans="1:8" x14ac:dyDescent="0.25">
      <c r="A7" t="s">
        <v>254</v>
      </c>
      <c r="B7" s="3">
        <v>9.2100000000000009</v>
      </c>
    </row>
    <row r="8" spans="1:8" x14ac:dyDescent="0.25">
      <c r="A8" t="s">
        <v>118</v>
      </c>
      <c r="B8" s="3">
        <v>8.0299999999999994</v>
      </c>
    </row>
    <row r="9" spans="1:8" x14ac:dyDescent="0.25">
      <c r="A9" t="s">
        <v>255</v>
      </c>
      <c r="B9" s="3">
        <v>6.63</v>
      </c>
    </row>
    <row r="10" spans="1:8" x14ac:dyDescent="0.25">
      <c r="A10" t="s">
        <v>256</v>
      </c>
      <c r="B10" s="3">
        <f>SUM(B3:B9)</f>
        <v>49.59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Outlet-BOM</vt:lpstr>
      <vt:lpstr>Beaglebone Cape</vt:lpstr>
      <vt:lpstr>nrf24L01</vt:lpstr>
      <vt:lpstr>Heating Controller</vt:lpstr>
      <vt:lpstr>Energy Sensor</vt:lpstr>
      <vt:lpstr>LightSwitch</vt:lpstr>
      <vt:lpstr>Environment Sensor</vt:lpstr>
      <vt:lpstr>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M. Cheeseman</dc:creator>
  <cp:lastModifiedBy>Alistair M. Cheeseman</cp:lastModifiedBy>
  <dcterms:created xsi:type="dcterms:W3CDTF">2015-03-11T15:08:19Z</dcterms:created>
  <dcterms:modified xsi:type="dcterms:W3CDTF">2015-05-10T12:16:13Z</dcterms:modified>
</cp:coreProperties>
</file>