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НМЦК" sheetId="1" r:id="rId4"/>
  </sheets>
  <definedNames/>
  <calcPr/>
  <extLst>
    <ext uri="GoogleSheetsCustomDataVersion2">
      <go:sheetsCustomData xmlns:go="http://customooxmlschemas.google.com/" r:id="rId5" roundtripDataChecksum="vg2SeQTjfKk/HZDX5vlso/S0rMTfyO5iLegBJOQcKGo="/>
    </ext>
  </extLst>
</workbook>
</file>

<file path=xl/sharedStrings.xml><?xml version="1.0" encoding="utf-8"?>
<sst xmlns="http://schemas.openxmlformats.org/spreadsheetml/2006/main" count="49" uniqueCount="37">
  <si>
    <t>Обоснование начальной (максимальной) цены контракта</t>
  </si>
  <si>
    <t>№</t>
  </si>
  <si>
    <t>Наименование предмета контракта</t>
  </si>
  <si>
    <t>Ед. изм</t>
  </si>
  <si>
    <t>Кол-во</t>
  </si>
  <si>
    <t>Источник информации о цене (руб./ед.изм.)</t>
  </si>
  <si>
    <t>Однородность совокупности значений выявленных цен, используемых в расчете НМЦК**</t>
  </si>
  <si>
    <t>НМЦК, определенная методом сопоставимых рыночных цен (анализа рынка)*</t>
  </si>
  <si>
    <t xml:space="preserve">Коммерческое предложение №1 
</t>
  </si>
  <si>
    <t xml:space="preserve">Коммерческое предложение  №2 
</t>
  </si>
  <si>
    <t xml:space="preserve">Коммерческое предложение  №3 вх.
</t>
  </si>
  <si>
    <t xml:space="preserve">Средняя арифметическая цена за единицу     &lt;ц&gt; </t>
  </si>
  <si>
    <t>Среднее квадратичное отклонение</t>
  </si>
  <si>
    <r>
      <rPr>
        <rFont val="Times New Roman"/>
        <b/>
        <color rgb="FF000000"/>
        <sz val="10.0"/>
      </rPr>
      <t xml:space="preserve">коэффициент вариации цен V (%)           </t>
    </r>
    <r>
      <rPr>
        <rFont val="Times New Roman"/>
        <b val="0"/>
        <i/>
        <color rgb="FF000000"/>
        <sz val="10.0"/>
      </rPr>
      <t xml:space="preserve">         (не должен превышать 33%)</t>
    </r>
  </si>
  <si>
    <r>
      <rPr>
        <rFont val="Times New Roman"/>
        <b/>
        <color rgb="FF000000"/>
        <sz val="10.0"/>
      </rPr>
      <t>Расчет НМЦК по формуле</t>
    </r>
    <r>
      <rPr>
        <rFont val="Times New Roman"/>
        <color rgb="FF000000"/>
        <sz val="10.0"/>
      </rPr>
      <t xml:space="preserve">                             v - количество (объем) закупаемого товара (работы, услуги);
n - количество значений, используемых в расчете;
i - номер источника ценовой информации;
     - цена единицы</t>
    </r>
  </si>
  <si>
    <t>Цена за единицу изм. (руб.)</t>
  </si>
  <si>
    <t>Цена за единицу изм. с округлением (вниз) до сотых долей после запятой (руб.)</t>
  </si>
  <si>
    <t>НМЦК с учетом округления цены за единицу (руб.)**</t>
  </si>
  <si>
    <t>Бочка</t>
  </si>
  <si>
    <t>шт</t>
  </si>
  <si>
    <t>Равновес Совы</t>
  </si>
  <si>
    <t>Балансировочная подушка</t>
  </si>
  <si>
    <t>Плед Совы малый "Серцеед"</t>
  </si>
  <si>
    <t>Домашний Дом Совы (комплект оборудования)</t>
  </si>
  <si>
    <t>Прозрачный шарик для сухого бассейна</t>
  </si>
  <si>
    <t>Интерактивный сухой бассейн с пультом управления угловой (2*0,5*0,1м). Без шариков</t>
  </si>
  <si>
    <t>Фотопроекционный диск для проектора Меркурий</t>
  </si>
  <si>
    <t>Световой проектор Меркурий со встроенным ротатором (с лампой)</t>
  </si>
  <si>
    <t>Фибер душ "Солнышко" (100 волокон)</t>
  </si>
  <si>
    <t>Волшебная пещера набор базовый</t>
  </si>
  <si>
    <t>Сенсорный уголок с фибероптическим волокном</t>
  </si>
  <si>
    <t>Рулонные шторы</t>
  </si>
  <si>
    <t>В результате проведенного расчета Н(М)ЦК, ЦКЕП контракта составила, руб.:</t>
  </si>
  <si>
    <t xml:space="preserve">*Определение НМЦК произведено Заказчиком в соответствии с  Приказом Минэкономразвития России от 02.10.2013 N 567 "Об утверждении Методических рекомендаций по применению методов определения начальной (максимальной) цены контракта, цены контракта, заключаемого с единственным поставщиком (подрядчиком, исполнителем)". </t>
  </si>
  <si>
    <t>** В соответствии с п.3.20.1 Методических рекомендаций, утвержденных приказом Минэкономразвития РФ от 02.10.2013 №567 расчет произведен с помощью стандартных функций табличного редактора EXCEL.</t>
  </si>
  <si>
    <t>Источник финансирования: (Глава; Раздел(подраздел); Целевая статья; Вид расходов; КОСГУ): 056;0901;0122009;612;225</t>
  </si>
  <si>
    <t>Составил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</si>
</sst>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1.0"/>
      <color theme="1"/>
      <name val="Calibri"/>
      <scheme val="minor"/>
    </font>
    <font>
      <sz val="10.0"/>
      <color theme="1"/>
      <name val="Times New Roman"/>
    </font>
    <font>
      <b/>
      <sz val="10.0"/>
      <color theme="1"/>
      <name val="Times New Roman"/>
    </font>
    <font>
      <b/>
      <sz val="10.0"/>
      <color rgb="FF000000"/>
      <name val="Times New Roman"/>
    </font>
    <font/>
    <font>
      <sz val="10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top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5" fillId="0" fontId="4" numFmtId="0" xfId="0" applyBorder="1" applyFont="1"/>
    <xf borderId="6" fillId="0" fontId="4" numFmtId="0" xfId="0" applyBorder="1" applyFont="1"/>
    <xf borderId="4" fillId="0" fontId="3" numFmtId="2" xfId="0" applyAlignment="1" applyBorder="1" applyFont="1" applyNumberFormat="1">
      <alignment horizontal="center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7" fillId="0" fontId="4" numFmtId="0" xfId="0" applyBorder="1" applyFont="1"/>
    <xf borderId="8" fillId="0" fontId="4" numFmtId="0" xfId="0" applyBorder="1" applyFont="1"/>
    <xf borderId="9" fillId="0" fontId="3" numFmtId="0" xfId="0" applyAlignment="1" applyBorder="1" applyFont="1">
      <alignment horizontal="center" shrinkToFit="0" vertical="top" wrapText="1"/>
    </xf>
    <xf borderId="9" fillId="0" fontId="2" numFmtId="0" xfId="0" applyAlignment="1" applyBorder="1" applyFont="1">
      <alignment horizontal="center" shrinkToFit="0" vertical="top" wrapText="1"/>
    </xf>
    <xf borderId="9" fillId="0" fontId="5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10" fillId="0" fontId="4" numFmtId="0" xfId="0" applyBorder="1" applyFont="1"/>
    <xf borderId="11" fillId="0" fontId="4" numFmtId="0" xfId="0" applyBorder="1" applyFont="1"/>
    <xf borderId="0" fillId="0" fontId="1" numFmtId="0" xfId="0" applyAlignment="1" applyFont="1">
      <alignment horizontal="center" vertical="top"/>
    </xf>
    <xf borderId="9" fillId="0" fontId="3" numFmtId="0" xfId="0" applyAlignment="1" applyBorder="1" applyFont="1">
      <alignment horizontal="left" shrinkToFit="0" vertical="top" wrapText="1"/>
    </xf>
    <xf borderId="9" fillId="0" fontId="1" numFmtId="0" xfId="0" applyBorder="1" applyFont="1"/>
    <xf borderId="9" fillId="0" fontId="1" numFmtId="0" xfId="0" applyAlignment="1" applyBorder="1" applyFont="1">
      <alignment horizontal="center" vertical="center"/>
    </xf>
    <xf borderId="9" fillId="2" fontId="1" numFmtId="0" xfId="0" applyAlignment="1" applyBorder="1" applyFill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9" fillId="0" fontId="5" numFmtId="4" xfId="0" applyAlignment="1" applyBorder="1" applyFont="1" applyNumberFormat="1">
      <alignment horizontal="center" shrinkToFit="0" vertical="top" wrapText="1"/>
    </xf>
    <xf borderId="9" fillId="0" fontId="1" numFmtId="4" xfId="0" applyAlignment="1" applyBorder="1" applyFont="1" applyNumberFormat="1">
      <alignment horizontal="center" vertical="top"/>
    </xf>
    <xf borderId="9" fillId="0" fontId="5" numFmtId="2" xfId="0" applyAlignment="1" applyBorder="1" applyFont="1" applyNumberFormat="1">
      <alignment horizontal="center" shrinkToFit="0" vertical="top" wrapText="1"/>
    </xf>
    <xf borderId="9" fillId="0" fontId="5" numFmtId="164" xfId="0" applyAlignment="1" applyBorder="1" applyFont="1" applyNumberFormat="1">
      <alignment horizontal="center" shrinkToFit="0" vertical="top" wrapText="1"/>
    </xf>
    <xf borderId="3" fillId="0" fontId="5" numFmtId="0" xfId="0" applyAlignment="1" applyBorder="1" applyFont="1">
      <alignment horizontal="left" shrinkToFit="0" vertical="top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horizontal="center" shrinkToFit="0" vertical="center" wrapText="1"/>
    </xf>
    <xf borderId="3" fillId="2" fontId="1" numFmtId="2" xfId="0" applyAlignment="1" applyBorder="1" applyFont="1" applyNumberFormat="1">
      <alignment horizontal="center" readingOrder="0" shrinkToFit="0" wrapText="1"/>
    </xf>
    <xf borderId="3" fillId="0" fontId="1" numFmtId="2" xfId="0" applyAlignment="1" applyBorder="1" applyFont="1" applyNumberFormat="1">
      <alignment horizontal="center" shrinkToFit="0" wrapText="1"/>
    </xf>
    <xf borderId="3" fillId="0" fontId="5" numFmtId="4" xfId="0" applyAlignment="1" applyBorder="1" applyFont="1" applyNumberFormat="1">
      <alignment horizontal="center" shrinkToFit="0" vertical="top" wrapText="1"/>
    </xf>
    <xf borderId="3" fillId="0" fontId="1" numFmtId="4" xfId="0" applyAlignment="1" applyBorder="1" applyFont="1" applyNumberFormat="1">
      <alignment horizontal="center" vertical="top"/>
    </xf>
    <xf borderId="3" fillId="0" fontId="5" numFmtId="2" xfId="0" applyAlignment="1" applyBorder="1" applyFont="1" applyNumberFormat="1">
      <alignment horizontal="center" shrinkToFit="0" vertical="top" wrapText="1"/>
    </xf>
    <xf borderId="3" fillId="0" fontId="5" numFmtId="164" xfId="0" applyAlignment="1" applyBorder="1" applyFont="1" applyNumberFormat="1">
      <alignment horizontal="center" shrinkToFit="0" vertical="top" wrapText="1"/>
    </xf>
    <xf borderId="9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horizontal="center" shrinkToFit="0" vertical="center" wrapText="1"/>
    </xf>
    <xf borderId="9" fillId="2" fontId="1" numFmtId="2" xfId="0" applyAlignment="1" applyBorder="1" applyFont="1" applyNumberFormat="1">
      <alignment horizontal="center" readingOrder="0" shrinkToFit="0" wrapText="1"/>
    </xf>
    <xf borderId="9" fillId="0" fontId="1" numFmtId="2" xfId="0" applyAlignment="1" applyBorder="1" applyFont="1" applyNumberFormat="1">
      <alignment horizontal="center" shrinkToFit="0" wrapText="1"/>
    </xf>
    <xf borderId="12" fillId="3" fontId="2" numFmtId="0" xfId="0" applyAlignment="1" applyBorder="1" applyFill="1" applyFont="1">
      <alignment horizontal="left" vertical="center"/>
    </xf>
    <xf borderId="13" fillId="0" fontId="4" numFmtId="0" xfId="0" applyBorder="1" applyFont="1"/>
    <xf borderId="14" fillId="0" fontId="4" numFmtId="0" xfId="0" applyBorder="1" applyFont="1"/>
    <xf borderId="0" fillId="0" fontId="2" numFmtId="0" xfId="0" applyAlignment="1" applyFont="1">
      <alignment vertical="center"/>
    </xf>
    <xf borderId="0" fillId="0" fontId="2" numFmtId="2" xfId="0" applyAlignment="1" applyFont="1" applyNumberFormat="1">
      <alignment vertical="center"/>
    </xf>
    <xf borderId="0" fillId="0" fontId="2" numFmtId="4" xfId="0" applyFont="1" applyNumberFormat="1"/>
    <xf borderId="0" fillId="0" fontId="1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3</xdr:row>
      <xdr:rowOff>952500</xdr:rowOff>
    </xdr:from>
    <xdr:ext cx="1019175" cy="3429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295275</xdr:colOff>
      <xdr:row>3</xdr:row>
      <xdr:rowOff>1238250</xdr:rowOff>
    </xdr:from>
    <xdr:ext cx="152400" cy="22860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3</xdr:row>
      <xdr:rowOff>952500</xdr:rowOff>
    </xdr:from>
    <xdr:ext cx="1019175" cy="3429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295275</xdr:colOff>
      <xdr:row>3</xdr:row>
      <xdr:rowOff>1238250</xdr:rowOff>
    </xdr:from>
    <xdr:ext cx="152400" cy="22860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3</xdr:row>
      <xdr:rowOff>952500</xdr:rowOff>
    </xdr:from>
    <xdr:ext cx="942975" cy="3429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19050</xdr:colOff>
      <xdr:row>3</xdr:row>
      <xdr:rowOff>914400</xdr:rowOff>
    </xdr:from>
    <xdr:ext cx="1000125" cy="43815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3</xdr:row>
      <xdr:rowOff>1600200</xdr:rowOff>
    </xdr:from>
    <xdr:ext cx="1476375" cy="361950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295275</xdr:colOff>
      <xdr:row>3</xdr:row>
      <xdr:rowOff>1238250</xdr:rowOff>
    </xdr:from>
    <xdr:ext cx="152400" cy="22860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36.29"/>
    <col customWidth="1" min="3" max="3" width="5.86"/>
    <col customWidth="1" min="4" max="4" width="6.86"/>
    <col customWidth="1" min="5" max="5" width="13.86"/>
    <col customWidth="1" min="6" max="6" width="14.71"/>
    <col customWidth="1" min="7" max="7" width="14.57"/>
    <col customWidth="1" min="8" max="8" width="15.57"/>
    <col customWidth="1" min="9" max="9" width="15.43"/>
    <col customWidth="1" min="10" max="10" width="14.29"/>
    <col customWidth="1" min="11" max="11" width="28.0"/>
    <col customWidth="1" min="12" max="12" width="13.57"/>
    <col customWidth="1" min="13" max="13" width="9.43"/>
    <col customWidth="1" min="14" max="14" width="13.86"/>
    <col customWidth="1" min="15" max="29" width="9.14"/>
  </cols>
  <sheetData>
    <row r="1" ht="48.0" customHeight="1">
      <c r="A1" s="1"/>
      <c r="B1" s="2"/>
      <c r="C1" s="2"/>
      <c r="D1" s="1"/>
      <c r="E1" s="1"/>
      <c r="F1" s="1"/>
      <c r="G1" s="1"/>
      <c r="H1" s="1"/>
      <c r="I1" s="1"/>
      <c r="J1" s="1"/>
      <c r="K1" s="3"/>
      <c r="L1" s="1"/>
      <c r="M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5"/>
      <c r="AB1" s="5"/>
      <c r="AC1" s="5"/>
    </row>
    <row r="2" ht="39.0" customHeight="1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1"/>
      <c r="M2" s="7"/>
      <c r="N2" s="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39.0" customHeight="1">
      <c r="A3" s="8" t="s">
        <v>1</v>
      </c>
      <c r="B3" s="9" t="s">
        <v>2</v>
      </c>
      <c r="C3" s="9" t="s">
        <v>3</v>
      </c>
      <c r="D3" s="9" t="s">
        <v>4</v>
      </c>
      <c r="E3" s="10" t="s">
        <v>5</v>
      </c>
      <c r="F3" s="11"/>
      <c r="G3" s="12"/>
      <c r="H3" s="13" t="s">
        <v>6</v>
      </c>
      <c r="I3" s="11"/>
      <c r="J3" s="12"/>
      <c r="K3" s="14" t="s">
        <v>7</v>
      </c>
      <c r="L3" s="11"/>
      <c r="M3" s="11"/>
      <c r="N3" s="1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59.0" customHeight="1">
      <c r="A4" s="15"/>
      <c r="B4" s="16"/>
      <c r="C4" s="16"/>
      <c r="D4" s="16"/>
      <c r="E4" s="17" t="s">
        <v>8</v>
      </c>
      <c r="F4" s="17" t="s">
        <v>9</v>
      </c>
      <c r="G4" s="18" t="s">
        <v>10</v>
      </c>
      <c r="H4" s="17" t="s">
        <v>11</v>
      </c>
      <c r="I4" s="17" t="s">
        <v>12</v>
      </c>
      <c r="J4" s="17" t="s">
        <v>13</v>
      </c>
      <c r="K4" s="19" t="s">
        <v>14</v>
      </c>
      <c r="L4" s="18" t="s">
        <v>15</v>
      </c>
      <c r="M4" s="18" t="s">
        <v>16</v>
      </c>
      <c r="N4" s="18" t="s">
        <v>17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8.75" customHeigh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2"/>
      <c r="O5" s="1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ht="18.75" customHeight="1">
      <c r="A6" s="24">
        <v>1.0</v>
      </c>
      <c r="B6" s="25" t="s">
        <v>18</v>
      </c>
      <c r="C6" s="26" t="s">
        <v>19</v>
      </c>
      <c r="D6" s="26">
        <v>1.0</v>
      </c>
      <c r="E6" s="27">
        <v>55012.4</v>
      </c>
      <c r="F6" s="27">
        <v>55012.4</v>
      </c>
      <c r="G6" s="28">
        <v>51700.0</v>
      </c>
      <c r="H6" s="29">
        <f t="shared" ref="H6:H18" si="1">AVERAGE(E6:G6)</f>
        <v>53908.26667</v>
      </c>
      <c r="I6" s="30">
        <f t="shared" ref="I6:I18" si="2">SQRT(((SUM((POWER(E6-H6,2)),(POWER(F6-H6,2)),(POWER(G6-H6,2)))/(COLUMNS(E6:G6)-1))))</f>
        <v>1912.415032</v>
      </c>
      <c r="J6" s="30">
        <f t="shared" ref="J6:J18" si="3">I6/H6*100</f>
        <v>3.547535749</v>
      </c>
      <c r="K6" s="31">
        <f t="shared" ref="K6:K18" si="4">((D6/3)*(SUM(E6:G6)))</f>
        <v>53908.26667</v>
      </c>
      <c r="L6" s="32">
        <f t="shared" ref="L6:L18" si="5">K6/D6</f>
        <v>53908.26667</v>
      </c>
      <c r="M6" s="31">
        <f t="shared" ref="M6:M18" si="6">ROUND(L6,2)</f>
        <v>53908.27</v>
      </c>
      <c r="N6" s="31">
        <f t="shared" ref="N6:N18" si="7">M6*D6</f>
        <v>53908.27</v>
      </c>
      <c r="O6" s="1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 ht="32.25" customHeight="1">
      <c r="A7" s="33">
        <v>2.0</v>
      </c>
      <c r="B7" s="34" t="s">
        <v>20</v>
      </c>
      <c r="C7" s="35" t="s">
        <v>19</v>
      </c>
      <c r="D7" s="35">
        <v>2.0</v>
      </c>
      <c r="E7" s="36">
        <v>8856.2</v>
      </c>
      <c r="F7" s="36">
        <v>8856.2</v>
      </c>
      <c r="G7" s="37">
        <v>7200.0</v>
      </c>
      <c r="H7" s="38">
        <f t="shared" si="1"/>
        <v>8304.133333</v>
      </c>
      <c r="I7" s="39">
        <f t="shared" si="2"/>
        <v>956.2075158</v>
      </c>
      <c r="J7" s="39">
        <f t="shared" si="3"/>
        <v>11.51483818</v>
      </c>
      <c r="K7" s="40">
        <f t="shared" si="4"/>
        <v>16608.26667</v>
      </c>
      <c r="L7" s="41">
        <f t="shared" si="5"/>
        <v>8304.133333</v>
      </c>
      <c r="M7" s="40">
        <f t="shared" si="6"/>
        <v>8304.13</v>
      </c>
      <c r="N7" s="40">
        <f t="shared" si="7"/>
        <v>16608.26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ht="32.25" customHeight="1">
      <c r="A8" s="24">
        <v>3.0</v>
      </c>
      <c r="B8" s="42" t="s">
        <v>21</v>
      </c>
      <c r="C8" s="35" t="s">
        <v>19</v>
      </c>
      <c r="D8" s="43">
        <v>2.0</v>
      </c>
      <c r="E8" s="44">
        <v>5256.2</v>
      </c>
      <c r="F8" s="44">
        <v>5256.2</v>
      </c>
      <c r="G8" s="45">
        <v>3600.0</v>
      </c>
      <c r="H8" s="29">
        <f t="shared" si="1"/>
        <v>4704.133333</v>
      </c>
      <c r="I8" s="30">
        <f t="shared" si="2"/>
        <v>956.2075158</v>
      </c>
      <c r="J8" s="30">
        <f t="shared" si="3"/>
        <v>20.32696457</v>
      </c>
      <c r="K8" s="31">
        <f t="shared" si="4"/>
        <v>9408.266667</v>
      </c>
      <c r="L8" s="32">
        <f t="shared" si="5"/>
        <v>4704.133333</v>
      </c>
      <c r="M8" s="31">
        <f t="shared" si="6"/>
        <v>4704.13</v>
      </c>
      <c r="N8" s="31">
        <f t="shared" si="7"/>
        <v>9408.26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 ht="32.25" customHeight="1">
      <c r="A9" s="33">
        <v>4.0</v>
      </c>
      <c r="B9" s="42" t="s">
        <v>22</v>
      </c>
      <c r="C9" s="35" t="s">
        <v>19</v>
      </c>
      <c r="D9" s="43">
        <v>1.0</v>
      </c>
      <c r="E9" s="44">
        <v>11662.4</v>
      </c>
      <c r="F9" s="44">
        <v>11662.4</v>
      </c>
      <c r="G9" s="45">
        <v>8350.0</v>
      </c>
      <c r="H9" s="38">
        <f t="shared" si="1"/>
        <v>10558.26667</v>
      </c>
      <c r="I9" s="39">
        <f t="shared" si="2"/>
        <v>1912.415032</v>
      </c>
      <c r="J9" s="39">
        <f t="shared" si="3"/>
        <v>18.11296392</v>
      </c>
      <c r="K9" s="40">
        <f t="shared" si="4"/>
        <v>10558.26667</v>
      </c>
      <c r="L9" s="41">
        <f t="shared" si="5"/>
        <v>10558.26667</v>
      </c>
      <c r="M9" s="40">
        <f t="shared" si="6"/>
        <v>10558.27</v>
      </c>
      <c r="N9" s="40">
        <f t="shared" si="7"/>
        <v>10558.27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 ht="32.25" customHeight="1">
      <c r="A10" s="24">
        <v>5.0</v>
      </c>
      <c r="B10" s="42" t="s">
        <v>23</v>
      </c>
      <c r="C10" s="35" t="s">
        <v>19</v>
      </c>
      <c r="D10" s="43">
        <v>1.0</v>
      </c>
      <c r="E10" s="44">
        <v>215312.4</v>
      </c>
      <c r="F10" s="44">
        <v>215000.0</v>
      </c>
      <c r="G10" s="45">
        <v>212000.0</v>
      </c>
      <c r="H10" s="29">
        <f t="shared" si="1"/>
        <v>214104.1333</v>
      </c>
      <c r="I10" s="30">
        <f t="shared" si="2"/>
        <v>1828.915322</v>
      </c>
      <c r="J10" s="30">
        <f t="shared" si="3"/>
        <v>0.8542176618</v>
      </c>
      <c r="K10" s="31">
        <f t="shared" si="4"/>
        <v>214104.1333</v>
      </c>
      <c r="L10" s="32">
        <f t="shared" si="5"/>
        <v>214104.1333</v>
      </c>
      <c r="M10" s="31">
        <f t="shared" si="6"/>
        <v>214104.13</v>
      </c>
      <c r="N10" s="31">
        <f t="shared" si="7"/>
        <v>214104.13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 ht="32.25" customHeight="1">
      <c r="A11" s="33">
        <v>6.0</v>
      </c>
      <c r="B11" s="42" t="s">
        <v>24</v>
      </c>
      <c r="C11" s="35" t="s">
        <v>19</v>
      </c>
      <c r="D11" s="43">
        <v>1000.0</v>
      </c>
      <c r="E11" s="44">
        <v>38.0</v>
      </c>
      <c r="F11" s="44">
        <v>38.0</v>
      </c>
      <c r="G11" s="45">
        <v>38.0</v>
      </c>
      <c r="H11" s="38">
        <f t="shared" si="1"/>
        <v>38</v>
      </c>
      <c r="I11" s="39">
        <f t="shared" si="2"/>
        <v>0</v>
      </c>
      <c r="J11" s="39">
        <f t="shared" si="3"/>
        <v>0</v>
      </c>
      <c r="K11" s="40">
        <f t="shared" si="4"/>
        <v>38000</v>
      </c>
      <c r="L11" s="41">
        <f t="shared" si="5"/>
        <v>38</v>
      </c>
      <c r="M11" s="40">
        <f t="shared" si="6"/>
        <v>38</v>
      </c>
      <c r="N11" s="40">
        <f t="shared" si="7"/>
        <v>38000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 ht="43.5" customHeight="1">
      <c r="A12" s="24">
        <v>7.0</v>
      </c>
      <c r="B12" s="42" t="s">
        <v>25</v>
      </c>
      <c r="C12" s="35" t="s">
        <v>19</v>
      </c>
      <c r="D12" s="43">
        <v>1.0</v>
      </c>
      <c r="E12" s="44">
        <v>103936.4</v>
      </c>
      <c r="F12" s="44">
        <v>100624.0</v>
      </c>
      <c r="G12" s="45">
        <v>100624.0</v>
      </c>
      <c r="H12" s="29">
        <f t="shared" si="1"/>
        <v>101728.1333</v>
      </c>
      <c r="I12" s="30">
        <f t="shared" si="2"/>
        <v>1912.415032</v>
      </c>
      <c r="J12" s="30">
        <f t="shared" si="3"/>
        <v>1.87992738</v>
      </c>
      <c r="K12" s="31">
        <f t="shared" si="4"/>
        <v>101728.1333</v>
      </c>
      <c r="L12" s="32">
        <f t="shared" si="5"/>
        <v>101728.1333</v>
      </c>
      <c r="M12" s="31">
        <f t="shared" si="6"/>
        <v>101728.13</v>
      </c>
      <c r="N12" s="31">
        <f t="shared" si="7"/>
        <v>101728.13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</row>
    <row r="13" ht="32.25" customHeight="1">
      <c r="A13" s="33">
        <v>8.0</v>
      </c>
      <c r="B13" s="42" t="s">
        <v>26</v>
      </c>
      <c r="C13" s="35" t="s">
        <v>19</v>
      </c>
      <c r="D13" s="43">
        <v>5.0</v>
      </c>
      <c r="E13" s="44">
        <v>2789.0</v>
      </c>
      <c r="F13" s="44">
        <v>2789.0</v>
      </c>
      <c r="G13" s="45">
        <v>2789.0</v>
      </c>
      <c r="H13" s="38">
        <f t="shared" si="1"/>
        <v>2789</v>
      </c>
      <c r="I13" s="39">
        <f t="shared" si="2"/>
        <v>0</v>
      </c>
      <c r="J13" s="39">
        <f t="shared" si="3"/>
        <v>0</v>
      </c>
      <c r="K13" s="40">
        <f t="shared" si="4"/>
        <v>13945</v>
      </c>
      <c r="L13" s="41">
        <f t="shared" si="5"/>
        <v>2789</v>
      </c>
      <c r="M13" s="40">
        <f t="shared" si="6"/>
        <v>2789</v>
      </c>
      <c r="N13" s="40">
        <f t="shared" si="7"/>
        <v>13945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</row>
    <row r="14" ht="32.25" customHeight="1">
      <c r="A14" s="24">
        <v>9.0</v>
      </c>
      <c r="B14" s="42" t="s">
        <v>27</v>
      </c>
      <c r="C14" s="35" t="s">
        <v>19</v>
      </c>
      <c r="D14" s="43">
        <v>1.0</v>
      </c>
      <c r="E14" s="44">
        <v>62207.4</v>
      </c>
      <c r="F14" s="44">
        <v>58895.0</v>
      </c>
      <c r="G14" s="45">
        <v>58895.0</v>
      </c>
      <c r="H14" s="29">
        <f t="shared" si="1"/>
        <v>59999.13333</v>
      </c>
      <c r="I14" s="30">
        <f t="shared" si="2"/>
        <v>1912.415032</v>
      </c>
      <c r="J14" s="30">
        <f t="shared" si="3"/>
        <v>3.187404426</v>
      </c>
      <c r="K14" s="31">
        <f t="shared" si="4"/>
        <v>59999.13333</v>
      </c>
      <c r="L14" s="32">
        <f t="shared" si="5"/>
        <v>59999.13333</v>
      </c>
      <c r="M14" s="31">
        <f t="shared" si="6"/>
        <v>59999.13</v>
      </c>
      <c r="N14" s="31">
        <f t="shared" si="7"/>
        <v>59999.13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 ht="32.25" customHeight="1">
      <c r="A15" s="33">
        <v>10.0</v>
      </c>
      <c r="B15" s="42" t="s">
        <v>28</v>
      </c>
      <c r="C15" s="35" t="s">
        <v>19</v>
      </c>
      <c r="D15" s="43">
        <v>1.0</v>
      </c>
      <c r="E15" s="44">
        <v>48662.4</v>
      </c>
      <c r="F15" s="44">
        <v>45350.0</v>
      </c>
      <c r="G15" s="45">
        <v>45350.0</v>
      </c>
      <c r="H15" s="38">
        <f t="shared" si="1"/>
        <v>46454.13333</v>
      </c>
      <c r="I15" s="39">
        <f t="shared" si="2"/>
        <v>1912.415032</v>
      </c>
      <c r="J15" s="39">
        <f t="shared" si="3"/>
        <v>4.116781209</v>
      </c>
      <c r="K15" s="40">
        <f t="shared" si="4"/>
        <v>46454.13333</v>
      </c>
      <c r="L15" s="41">
        <f t="shared" si="5"/>
        <v>46454.13333</v>
      </c>
      <c r="M15" s="40">
        <f t="shared" si="6"/>
        <v>46454.13</v>
      </c>
      <c r="N15" s="40">
        <f t="shared" si="7"/>
        <v>46454.13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ht="32.25" customHeight="1">
      <c r="A16" s="24">
        <v>11.0</v>
      </c>
      <c r="B16" s="42" t="s">
        <v>29</v>
      </c>
      <c r="C16" s="35" t="s">
        <v>19</v>
      </c>
      <c r="D16" s="43">
        <v>1.0</v>
      </c>
      <c r="E16" s="44">
        <v>53952.4</v>
      </c>
      <c r="F16" s="44">
        <v>50640.0</v>
      </c>
      <c r="G16" s="45">
        <v>50640.0</v>
      </c>
      <c r="H16" s="29">
        <f t="shared" si="1"/>
        <v>51744.13333</v>
      </c>
      <c r="I16" s="30">
        <f t="shared" si="2"/>
        <v>1912.415032</v>
      </c>
      <c r="J16" s="30">
        <f t="shared" si="3"/>
        <v>3.695906972</v>
      </c>
      <c r="K16" s="31">
        <f t="shared" si="4"/>
        <v>51744.13333</v>
      </c>
      <c r="L16" s="32">
        <f t="shared" si="5"/>
        <v>51744.13333</v>
      </c>
      <c r="M16" s="31">
        <f t="shared" si="6"/>
        <v>51744.13</v>
      </c>
      <c r="N16" s="31">
        <f t="shared" si="7"/>
        <v>51744.13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ht="32.25" customHeight="1">
      <c r="A17" s="33">
        <v>12.0</v>
      </c>
      <c r="B17" s="42" t="s">
        <v>30</v>
      </c>
      <c r="C17" s="35" t="s">
        <v>19</v>
      </c>
      <c r="D17" s="43">
        <v>1.0</v>
      </c>
      <c r="E17" s="44">
        <v>88412.32</v>
      </c>
      <c r="F17" s="44">
        <v>85412.36</v>
      </c>
      <c r="G17" s="45">
        <v>85100.0</v>
      </c>
      <c r="H17" s="38">
        <f t="shared" si="1"/>
        <v>86308.22667</v>
      </c>
      <c r="I17" s="39">
        <f t="shared" si="2"/>
        <v>1828.879099</v>
      </c>
      <c r="J17" s="39">
        <f t="shared" si="3"/>
        <v>2.11900901</v>
      </c>
      <c r="K17" s="40">
        <f t="shared" si="4"/>
        <v>86308.22667</v>
      </c>
      <c r="L17" s="41">
        <f t="shared" si="5"/>
        <v>86308.22667</v>
      </c>
      <c r="M17" s="40">
        <f t="shared" si="6"/>
        <v>86308.23</v>
      </c>
      <c r="N17" s="40">
        <f t="shared" si="7"/>
        <v>86308.23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ht="32.25" customHeight="1">
      <c r="A18" s="24">
        <v>13.0</v>
      </c>
      <c r="B18" s="42" t="s">
        <v>31</v>
      </c>
      <c r="C18" s="35" t="s">
        <v>19</v>
      </c>
      <c r="D18" s="43">
        <v>5.0</v>
      </c>
      <c r="E18" s="45">
        <v>4000.0</v>
      </c>
      <c r="F18" s="45">
        <v>3500.0</v>
      </c>
      <c r="G18" s="45">
        <v>2986.0</v>
      </c>
      <c r="H18" s="38">
        <f t="shared" si="1"/>
        <v>3495.333333</v>
      </c>
      <c r="I18" s="30">
        <f t="shared" si="2"/>
        <v>507.0161076</v>
      </c>
      <c r="J18" s="30">
        <f t="shared" si="3"/>
        <v>14.50551519</v>
      </c>
      <c r="K18" s="31">
        <f t="shared" si="4"/>
        <v>17476.66667</v>
      </c>
      <c r="L18" s="32">
        <f t="shared" si="5"/>
        <v>3495.333333</v>
      </c>
      <c r="M18" s="31">
        <f t="shared" si="6"/>
        <v>3495.33</v>
      </c>
      <c r="N18" s="31">
        <f t="shared" si="7"/>
        <v>17476.65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ht="15.75" customHeight="1">
      <c r="A19" s="46" t="s">
        <v>32</v>
      </c>
      <c r="B19" s="47"/>
      <c r="C19" s="47"/>
      <c r="D19" s="47"/>
      <c r="E19" s="47"/>
      <c r="F19" s="47"/>
      <c r="G19" s="48"/>
      <c r="H19" s="49"/>
      <c r="I19" s="49"/>
      <c r="J19" s="49"/>
      <c r="K19" s="50"/>
      <c r="L19" s="1"/>
      <c r="M19" s="1"/>
      <c r="N19" s="51">
        <f>SUM(N5:N18)</f>
        <v>720242.59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36.0" customHeight="1">
      <c r="A20" s="52" t="s">
        <v>33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2.75" customHeight="1">
      <c r="A21" s="1" t="s">
        <v>34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2.75" customHeight="1">
      <c r="A24" s="1" t="s">
        <v>35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2.75" customHeight="1">
      <c r="A27" s="1"/>
      <c r="B27" s="1" t="s">
        <v>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H3:J3"/>
    <mergeCell ref="K3:N3"/>
    <mergeCell ref="E3:G3"/>
    <mergeCell ref="A19:G19"/>
    <mergeCell ref="A20:K20"/>
    <mergeCell ref="A24:O24"/>
    <mergeCell ref="M1:N2"/>
    <mergeCell ref="A2:K2"/>
    <mergeCell ref="A3:A4"/>
    <mergeCell ref="B3:B4"/>
    <mergeCell ref="C3:C4"/>
    <mergeCell ref="D3:D4"/>
    <mergeCell ref="A5:N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2014-01-15T18:15:09Z</dcterms:created>
  <dc:creator>SaVa</dc:creator>
</cp:coreProperties>
</file>