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n\"/>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Co'!$A$2:$L$13</definedName>
    <definedName name="_xlnm._FilterDatabase" localSheetId="2" hidden="1">'Donegal Co'!$A$2:$L$33</definedName>
    <definedName name="_xlnm._FilterDatabase" localSheetId="4" hidden="1">'Galway City '!$A$2:$K$2</definedName>
    <definedName name="_xlnm._FilterDatabase" localSheetId="3" hidden="1">'Galway Co'!$A$2:$L$16</definedName>
    <definedName name="_xlnm._FilterDatabase" localSheetId="6" hidden="1">'Mayo Co'!$A$2:$L$7</definedName>
    <definedName name="_xlnm._FilterDatabase" localSheetId="7" hidden="1">'Monaghan Co'!$A$2:$L$9</definedName>
    <definedName name="_xlnm._FilterDatabase" localSheetId="8" hidden="1">'Roscommon Co'!$A$2:$L$10</definedName>
    <definedName name="_xlnm._FilterDatabase" localSheetId="9" hidden="1">'Sligo Co'!$A$2:$L$14</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35" l="1"/>
  <c r="Q5" i="35"/>
  <c r="Q7" i="35"/>
  <c r="Q8" i="35"/>
  <c r="Q10" i="35"/>
  <c r="Q12" i="35"/>
  <c r="Q13" i="35"/>
  <c r="Q15" i="35"/>
  <c r="Q16" i="35"/>
  <c r="Q18" i="35"/>
  <c r="Q20" i="35"/>
  <c r="Q21" i="35"/>
  <c r="Q23" i="35"/>
  <c r="Q24" i="35"/>
  <c r="Q26" i="35"/>
  <c r="Q28" i="35"/>
  <c r="Q29" i="35"/>
  <c r="Q31" i="35"/>
  <c r="Q32" i="35"/>
  <c r="Q3" i="35"/>
  <c r="P4" i="35"/>
  <c r="P5" i="35"/>
  <c r="P6" i="35"/>
  <c r="Q6" i="35" s="1"/>
  <c r="P7" i="35"/>
  <c r="P8" i="35"/>
  <c r="P9" i="35"/>
  <c r="Q9" i="35" s="1"/>
  <c r="P10" i="35"/>
  <c r="P11" i="35"/>
  <c r="Q11" i="35" s="1"/>
  <c r="P12" i="35"/>
  <c r="P13" i="35"/>
  <c r="P14" i="35"/>
  <c r="Q14" i="35" s="1"/>
  <c r="P15" i="35"/>
  <c r="P16" i="35"/>
  <c r="P17" i="35"/>
  <c r="Q17" i="35" s="1"/>
  <c r="P18" i="35"/>
  <c r="P19" i="35"/>
  <c r="Q19" i="35" s="1"/>
  <c r="P20" i="35"/>
  <c r="P21" i="35"/>
  <c r="P22" i="35"/>
  <c r="Q22" i="35" s="1"/>
  <c r="P23" i="35"/>
  <c r="P24" i="35"/>
  <c r="P25" i="35"/>
  <c r="Q25" i="35" s="1"/>
  <c r="P26" i="35"/>
  <c r="P27" i="35"/>
  <c r="Q27" i="35" s="1"/>
  <c r="P28" i="35"/>
  <c r="P29" i="35"/>
  <c r="P30" i="35"/>
  <c r="Q30" i="35" s="1"/>
  <c r="P31" i="35"/>
  <c r="P32" i="35"/>
  <c r="P33" i="35"/>
  <c r="Q33" i="35" s="1"/>
  <c r="P3" i="35"/>
  <c r="B1" i="18"/>
  <c r="B1" i="28" l="1"/>
  <c r="B1" i="30"/>
  <c r="B1" i="29"/>
  <c r="B1" i="26" l="1"/>
  <c r="B1" i="22"/>
  <c r="B1" i="10"/>
  <c r="B1" i="2"/>
  <c r="B10" i="26" l="1"/>
  <c r="Q34" i="35" l="1"/>
  <c r="B1" i="37" l="1"/>
  <c r="B15" i="2"/>
  <c r="D3" i="35" l="1"/>
  <c r="C3" i="35"/>
  <c r="B3" i="35"/>
  <c r="D4" i="35"/>
  <c r="D6" i="35"/>
  <c r="E4" i="35"/>
  <c r="D8" i="35" l="1"/>
  <c r="B14" i="29"/>
  <c r="D9" i="35" s="1"/>
  <c r="B14" i="26" l="1"/>
  <c r="E5" i="35" s="1"/>
  <c r="D5" i="35"/>
  <c r="B16" i="29" l="1"/>
  <c r="E9" i="35" s="1"/>
  <c r="B38" i="10"/>
  <c r="E11" i="35" s="1"/>
  <c r="B4" i="37" l="1"/>
  <c r="P34" i="35" l="1"/>
  <c r="K34" i="35" l="1"/>
  <c r="L34" i="35"/>
  <c r="M34" i="35"/>
  <c r="N34" i="35"/>
  <c r="O34" i="35"/>
  <c r="F7" i="35"/>
  <c r="F6" i="35"/>
  <c r="C9" i="35"/>
  <c r="C4" i="35"/>
  <c r="B4" i="35"/>
  <c r="C5" i="35" l="1"/>
  <c r="C6" i="35"/>
  <c r="C10" i="35"/>
  <c r="C8" i="35"/>
  <c r="C7" i="35"/>
  <c r="C11" i="35"/>
  <c r="B5" i="35"/>
  <c r="B6" i="35"/>
  <c r="B9" i="35"/>
  <c r="B10" i="35"/>
  <c r="B8" i="35"/>
  <c r="B7" i="35"/>
  <c r="B11" i="35"/>
  <c r="G6" i="35" l="1"/>
  <c r="H6" i="35" s="1"/>
  <c r="G7" i="35"/>
  <c r="H7" i="35" s="1"/>
  <c r="B19" i="30" l="1"/>
  <c r="E10" i="35" s="1"/>
  <c r="B16" i="30"/>
  <c r="D10" i="35" l="1"/>
  <c r="B14" i="28"/>
  <c r="E6" i="35" s="1"/>
  <c r="B11" i="28"/>
  <c r="B8" i="22"/>
  <c r="B5" i="22"/>
  <c r="B7" i="37"/>
  <c r="B21" i="18"/>
  <c r="B18" i="18"/>
  <c r="D7" i="35" s="1"/>
  <c r="B35" i="10"/>
  <c r="B19" i="2"/>
  <c r="E8" i="35" s="1"/>
  <c r="E7" i="35" l="1"/>
  <c r="E3" i="35"/>
  <c r="E12" i="35" s="1"/>
  <c r="D12" i="35"/>
  <c r="D11" i="35"/>
  <c r="F10" i="35" l="1"/>
  <c r="G10" i="35" s="1"/>
  <c r="H10" i="35" s="1"/>
  <c r="F9" i="35"/>
  <c r="G9" i="35" s="1"/>
  <c r="H9" i="35" s="1"/>
  <c r="F4" i="35"/>
  <c r="G4" i="35" s="1"/>
  <c r="H4" i="35" s="1"/>
  <c r="F3" i="35"/>
  <c r="G3" i="35" s="1"/>
  <c r="F11" i="35"/>
  <c r="G11" i="35" s="1"/>
  <c r="H11" i="35" s="1"/>
  <c r="H3" i="35" l="1"/>
  <c r="F5" i="35"/>
  <c r="G5" i="35" s="1"/>
  <c r="H5" i="35" s="1"/>
  <c r="F8" i="35"/>
  <c r="F12" i="35" l="1"/>
  <c r="G8" i="35"/>
  <c r="B12" i="35"/>
  <c r="C12" i="35"/>
  <c r="H8" i="35" l="1"/>
  <c r="H12" i="35" s="1"/>
  <c r="G12" i="35"/>
</calcChain>
</file>

<file path=xl/sharedStrings.xml><?xml version="1.0" encoding="utf-8"?>
<sst xmlns="http://schemas.openxmlformats.org/spreadsheetml/2006/main" count="1059" uniqueCount="493">
  <si>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</si>
  <si>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</si>
  <si>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</si>
  <si>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</si>
  <si>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</si>
  <si>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</si>
  <si>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</si>
  <si>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</si>
  <si>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</si>
  <si>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</si>
  <si>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</si>
  <si>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</si>
  <si>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</si>
  <si>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</si>
  <si>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</si>
  <si>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</si>
  <si>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</si>
  <si>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</si>
  <si>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</si>
  <si>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</si>
  <si>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</si>
  <si>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</si>
  <si>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</si>
  <si>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</si>
  <si>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</si>
  <si>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</si>
  <si>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</si>
  <si>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</si>
  <si>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</si>
  <si>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</si>
  <si>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</si>
  <si>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</si>
  <si>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</si>
  <si>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</si>
  <si>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</si>
  <si>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</si>
  <si>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</si>
  <si>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</si>
  <si>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</si>
  <si>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</si>
  <si>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</si>
  <si>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</si>
  <si>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</si>
  <si>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</si>
  <si>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</si>
  <si>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</si>
  <si>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</si>
  <si>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</si>
  <si>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</si>
  <si>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</si>
  <si>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</si>
  <si>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</si>
  <si>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</si>
  <si>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</si>
  <si>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</si>
  <si>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</si>
  <si>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</si>
  <si>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</si>
  <si>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</si>
  <si>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</si>
  <si>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</si>
  <si>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</si>
  <si>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</si>
  <si>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</si>
  <si>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</si>
  <si>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</si>
  <si>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</si>
  <si>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Newtown</t>
  </si>
  <si>
    <t>Old Dublin Road</t>
  </si>
  <si>
    <t>Donegal County Council</t>
  </si>
  <si>
    <t>Brown Suzuki</t>
  </si>
  <si>
    <t>The Lagg</t>
  </si>
  <si>
    <t>Milford</t>
  </si>
  <si>
    <t>Co. Donegal</t>
  </si>
  <si>
    <t>074 9153656</t>
  </si>
  <si>
    <t>Carl Mc Daid Recycling</t>
  </si>
  <si>
    <t>Druminor</t>
  </si>
  <si>
    <t>Meenagory</t>
  </si>
  <si>
    <t>Buncrana</t>
  </si>
  <si>
    <t>Charlie Mc Laughlin</t>
  </si>
  <si>
    <t>Riverstown</t>
  </si>
  <si>
    <t>Tooban</t>
  </si>
  <si>
    <t>Burnfoot</t>
  </si>
  <si>
    <t>Daniel Lynch</t>
  </si>
  <si>
    <t>Umricam</t>
  </si>
  <si>
    <t>Davey Transport Ltd</t>
  </si>
  <si>
    <t>Tiryrone Quarry</t>
  </si>
  <si>
    <t>Tiryrone</t>
  </si>
  <si>
    <t>Moville</t>
  </si>
  <si>
    <t>Donegal Town</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</si>
  <si>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</si>
  <si>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</si>
  <si>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</si>
  <si>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</si>
  <si>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</si>
  <si>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</si>
  <si>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</si>
  <si>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</si>
  <si>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</si>
  <si>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</si>
  <si>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</si>
  <si>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</si>
  <si>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</si>
  <si>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</si>
  <si>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</si>
  <si>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</si>
  <si>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FDR Car Sales &amp; Service</t>
  </si>
  <si>
    <t>074 9723536</t>
  </si>
  <si>
    <t>First Choice Tyres</t>
  </si>
  <si>
    <t>Elaghbeg</t>
  </si>
  <si>
    <t>Bridge End</t>
  </si>
  <si>
    <t>086 067 1184</t>
  </si>
  <si>
    <t>Gillespie Car Sales</t>
  </si>
  <si>
    <t>Donegal Road</t>
  </si>
  <si>
    <t>074 9132105/086 8385529</t>
  </si>
  <si>
    <t>sales@gillespiecarsales.ie</t>
  </si>
  <si>
    <t>Green Recycling</t>
  </si>
  <si>
    <t>Carrick</t>
  </si>
  <si>
    <t>Carrigart</t>
  </si>
  <si>
    <t>Green Vehicle Recycling Ltd</t>
  </si>
  <si>
    <t>Bonagee</t>
  </si>
  <si>
    <t>Letterkenny</t>
  </si>
  <si>
    <t>JK Vehicle Repair</t>
  </si>
  <si>
    <t>Mullaghderg Banks</t>
  </si>
  <si>
    <t>087 0684654</t>
  </si>
  <si>
    <t>JML Transport Ltd</t>
  </si>
  <si>
    <t>Ruskey</t>
  </si>
  <si>
    <t>Convoy</t>
  </si>
  <si>
    <t>Lifford</t>
  </si>
  <si>
    <t>074-9147451</t>
  </si>
  <si>
    <t>074-914779</t>
  </si>
  <si>
    <t>Joseph Doherty Ltd</t>
  </si>
  <si>
    <t>Lower Main Street</t>
  </si>
  <si>
    <t>074 9382004</t>
  </si>
  <si>
    <t>Kevin Cullen</t>
  </si>
  <si>
    <t>Donegal Tyre Sales</t>
  </si>
  <si>
    <t>STRABOE</t>
  </si>
  <si>
    <t>Buncranna</t>
  </si>
  <si>
    <t>074-9362579</t>
  </si>
  <si>
    <t>KM Tyres</t>
  </si>
  <si>
    <t>Meenaclady</t>
  </si>
  <si>
    <t>Gortahork</t>
  </si>
  <si>
    <t>087 2913240</t>
  </si>
  <si>
    <t>Manor Motors</t>
  </si>
  <si>
    <t>Balleighan</t>
  </si>
  <si>
    <t>074 9157167</t>
  </si>
  <si>
    <t>Martin Tyres &amp; Motor Services</t>
  </si>
  <si>
    <t>Bridge St</t>
  </si>
  <si>
    <t>074 9141166</t>
  </si>
  <si>
    <t>074 9142789</t>
  </si>
  <si>
    <t xml:space="preserve">martinstyres@yahoo.co.uk </t>
  </si>
  <si>
    <t>McGowan Tyres</t>
  </si>
  <si>
    <t xml:space="preserve">Main Street </t>
  </si>
  <si>
    <t>Stranorlar</t>
  </si>
  <si>
    <t>074-9131124</t>
  </si>
  <si>
    <t>Motoworld</t>
  </si>
  <si>
    <t>Port Rd</t>
  </si>
  <si>
    <t>074-9177348</t>
  </si>
  <si>
    <t>074-9113305</t>
  </si>
  <si>
    <t>sales@motoworld.ie</t>
  </si>
  <si>
    <t>Paddy Doherty Car Sales</t>
  </si>
  <si>
    <t>Lower Cabry</t>
  </si>
  <si>
    <t>Quigleys Point</t>
  </si>
  <si>
    <t>074 93883029</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</si>
  <si>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</si>
  <si>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</si>
  <si>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</si>
  <si>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</si>
  <si>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</si>
  <si>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</si>
  <si>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</si>
  <si>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</si>
  <si>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</si>
  <si>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</si>
  <si>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</si>
  <si>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</si>
  <si>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</si>
  <si>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</si>
  <si>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</si>
  <si>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Terence Howard</t>
  </si>
  <si>
    <t>Cooladerry</t>
  </si>
  <si>
    <t>Raphoe</t>
  </si>
  <si>
    <t>Tommys Autos</t>
  </si>
  <si>
    <t>Aghilly</t>
  </si>
  <si>
    <t>Muff Road</t>
  </si>
  <si>
    <t>087 6491087</t>
  </si>
  <si>
    <t>Millford</t>
  </si>
  <si>
    <t>W.G. Tyres</t>
  </si>
  <si>
    <t>The Lagg Filling Station</t>
  </si>
  <si>
    <t>074-9163479</t>
  </si>
  <si>
    <t>Co. Galway</t>
  </si>
  <si>
    <t>Galway County Council</t>
  </si>
  <si>
    <t>C. Keane Motors</t>
  </si>
  <si>
    <t>Mullacuttra</t>
  </si>
  <si>
    <t>Claregalway</t>
  </si>
  <si>
    <t>091 799344</t>
  </si>
  <si>
    <t>Athenry</t>
  </si>
  <si>
    <t>Barrett Motors</t>
  </si>
  <si>
    <t xml:space="preserve">Mountbellew </t>
  </si>
  <si>
    <t>090 9679280</t>
  </si>
  <si>
    <t>Brendan Higgins Car Dismantlers</t>
  </si>
  <si>
    <t>Caltra</t>
  </si>
  <si>
    <t>Ballinasloe</t>
  </si>
  <si>
    <t>Cathal Johnson Autos</t>
  </si>
  <si>
    <t>Culliagh</t>
  </si>
  <si>
    <t>(087) 7809056</t>
  </si>
  <si>
    <t>Cloonboo Tyres</t>
  </si>
  <si>
    <t>Cloonboo</t>
  </si>
  <si>
    <t>Corrandulla</t>
  </si>
  <si>
    <t>087 0563300/091-793015</t>
  </si>
  <si>
    <t>info@cloonbootyres.com</t>
  </si>
  <si>
    <t>Loughrea</t>
  </si>
  <si>
    <t>Forde Dismantlers</t>
  </si>
  <si>
    <t>Cahermorris</t>
  </si>
  <si>
    <t>Corrandula</t>
  </si>
  <si>
    <t>Galway Mini Centre</t>
  </si>
  <si>
    <t>Lisheenavalla</t>
  </si>
  <si>
    <t>Cashla</t>
  </si>
  <si>
    <t>091 790046 </t>
  </si>
  <si>
    <t>parts@galwayminicentre.com</t>
  </si>
  <si>
    <t>Gerard Lyons Motors</t>
  </si>
  <si>
    <t>Shragh</t>
  </si>
  <si>
    <t>Woodford</t>
  </si>
  <si>
    <t>090 97-49061</t>
  </si>
  <si>
    <t>glyonsgarage@eircom.net</t>
  </si>
  <si>
    <t>Martin Nohilly Dismantlers</t>
  </si>
  <si>
    <t>Cummer</t>
  </si>
  <si>
    <t>Tuam</t>
  </si>
  <si>
    <t>Michael Boyles Garage</t>
  </si>
  <si>
    <t xml:space="preserve">Lought </t>
  </si>
  <si>
    <t xml:space="preserve">Moylough </t>
  </si>
  <si>
    <t>(093) 45731</t>
  </si>
  <si>
    <t>Noel Turley Autosales</t>
  </si>
  <si>
    <t>091 871720</t>
  </si>
  <si>
    <t>Patsy Trill Motors</t>
  </si>
  <si>
    <t>Boleybeg</t>
  </si>
  <si>
    <t xml:space="preserve">Barna </t>
  </si>
  <si>
    <t>091 521354</t>
  </si>
  <si>
    <t>Thomas Kelly</t>
  </si>
  <si>
    <t>Kilconnell</t>
  </si>
  <si>
    <t>090-6660064</t>
  </si>
  <si>
    <t>Traynors Garage</t>
  </si>
  <si>
    <t>Galway Road</t>
  </si>
  <si>
    <t>Ballygar</t>
  </si>
  <si>
    <t>090 6624546</t>
  </si>
  <si>
    <t>Kilchreest</t>
  </si>
  <si>
    <t>Walsh Waste</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</si>
  <si>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</si>
  <si>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</si>
  <si>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</si>
  <si>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</si>
  <si>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</si>
  <si>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</si>
  <si>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</si>
  <si>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</si>
  <si>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</si>
  <si>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</si>
  <si>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</si>
  <si>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</si>
  <si>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</si>
  <si>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</si>
  <si>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</si>
  <si>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</si>
  <si>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</si>
  <si>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</si>
  <si>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Lavelle Motors</t>
  </si>
  <si>
    <t>Aughleam</t>
  </si>
  <si>
    <t>Blacksod</t>
  </si>
  <si>
    <t>Ballina</t>
  </si>
  <si>
    <t>097-85669</t>
  </si>
  <si>
    <t>Michael Conroy Motors</t>
  </si>
  <si>
    <t>Tonemace</t>
  </si>
  <si>
    <t>Bellmullet</t>
  </si>
  <si>
    <t>085 7785268</t>
  </si>
  <si>
    <t>michaelconroymotors2012@yahoo.ie</t>
  </si>
  <si>
    <t>Michael Devaney</t>
  </si>
  <si>
    <t>Shamrock Recyclers</t>
  </si>
  <si>
    <t>Creggs Rd</t>
  </si>
  <si>
    <t>Rathmeel, The Quay</t>
  </si>
  <si>
    <t>Pat Kelly Autopoint</t>
  </si>
  <si>
    <t>Ballinrobe Road</t>
  </si>
  <si>
    <t>094-9031251</t>
  </si>
  <si>
    <t>094-9024903</t>
  </si>
  <si>
    <t>bjoyce@patkellyautopoint.com</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</si>
  <si>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</si>
  <si>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</si>
  <si>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</si>
  <si>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</si>
  <si>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</si>
  <si>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</si>
  <si>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</si>
  <si>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</si>
  <si>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</si>
  <si>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</si>
  <si>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</si>
  <si>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</si>
  <si>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</si>
  <si>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</si>
  <si>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</si>
  <si>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</si>
  <si>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</si>
  <si>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</si>
  <si>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</si>
  <si>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</si>
  <si>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</si>
  <si>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</si>
  <si>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</si>
  <si>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</si>
  <si>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</si>
  <si>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Lunney Garages Ltd</t>
  </si>
  <si>
    <t>Cortober</t>
  </si>
  <si>
    <t>Carrick-on-Shannon</t>
  </si>
  <si>
    <t>Co. Roscommon</t>
  </si>
  <si>
    <t>071 9620080</t>
  </si>
  <si>
    <t>071 9620206</t>
  </si>
  <si>
    <t>Ballinameen Mobile Motor Repairs</t>
  </si>
  <si>
    <t>Ballinameen</t>
  </si>
  <si>
    <t>Boyle</t>
  </si>
  <si>
    <t>087 7767506 / 071 9668364</t>
  </si>
  <si>
    <t>Carty's Garage</t>
  </si>
  <si>
    <t>Creggameen</t>
  </si>
  <si>
    <t>Trien</t>
  </si>
  <si>
    <t>Castlerea</t>
  </si>
  <si>
    <t>086 1733107</t>
  </si>
  <si>
    <t>094 9640066</t>
  </si>
  <si>
    <t>Eric Murray</t>
  </si>
  <si>
    <t>Abbeycarton</t>
  </si>
  <si>
    <t>Elphin</t>
  </si>
  <si>
    <t>071-9635555</t>
  </si>
  <si>
    <t>Flemmings Garage</t>
  </si>
  <si>
    <t>Cloonarragh</t>
  </si>
  <si>
    <t>086-8255904/094-6221942</t>
  </si>
  <si>
    <t>0949622255</t>
  </si>
  <si>
    <t>Max Tyres</t>
  </si>
  <si>
    <t>Cloonfad</t>
  </si>
  <si>
    <t>086 3816265</t>
  </si>
  <si>
    <t>OCR Waste Management</t>
  </si>
  <si>
    <t>Office 2</t>
  </si>
  <si>
    <t>Roxborough</t>
  </si>
  <si>
    <t>Fitzgerald Tyres</t>
  </si>
  <si>
    <t>Jamestown</t>
  </si>
  <si>
    <t>Norms Auto Repair and Recovery</t>
  </si>
  <si>
    <t>Unit 1 Stuarts 24Hr Garage</t>
  </si>
  <si>
    <t>Boyle Road</t>
  </si>
  <si>
    <t>087 1725572</t>
  </si>
  <si>
    <t>Sligo County Council</t>
  </si>
  <si>
    <t>Sligo</t>
  </si>
  <si>
    <t>Co. Sligo</t>
  </si>
  <si>
    <t>Gawleys Autopart</t>
  </si>
  <si>
    <t>Lisheen</t>
  </si>
  <si>
    <t>Aclare</t>
  </si>
  <si>
    <t>071-9181083</t>
  </si>
  <si>
    <t>Ian Maxwell Tyre Centre</t>
  </si>
  <si>
    <t>Cloonloo</t>
  </si>
  <si>
    <t>Michael Flannery Car Sales</t>
  </si>
  <si>
    <t>Rathcormac</t>
  </si>
  <si>
    <t>071-9142902</t>
  </si>
  <si>
    <t>trunkroadgarage@gmail.com</t>
  </si>
  <si>
    <t>Tubbercurry Motors</t>
  </si>
  <si>
    <t>Old Dublin Rd</t>
  </si>
  <si>
    <t>Carrow</t>
  </si>
  <si>
    <t>071-9120902</t>
  </si>
  <si>
    <t>Coens Car Sales</t>
  </si>
  <si>
    <t xml:space="preserve">Coens Topaz </t>
  </si>
  <si>
    <t>Teeling Street</t>
  </si>
  <si>
    <t>Tubbercurry</t>
  </si>
  <si>
    <t xml:space="preserve"> 071-9185588/087-6620107</t>
  </si>
  <si>
    <t>Sligo Tyre Service</t>
  </si>
  <si>
    <t>Pearse Road 1</t>
  </si>
  <si>
    <t>071-19195333</t>
  </si>
  <si>
    <t>jmtcarsales@hotmail.com</t>
  </si>
  <si>
    <t>Fair Deal Motors</t>
  </si>
  <si>
    <t>Enterprise Centre</t>
  </si>
  <si>
    <t>Ballymote</t>
  </si>
  <si>
    <t>087 9185822</t>
  </si>
  <si>
    <t>sales@fairdealautos.ie</t>
  </si>
  <si>
    <t>Sherlocks Garage</t>
  </si>
  <si>
    <t>Moygara</t>
  </si>
  <si>
    <t>Gurteen</t>
  </si>
  <si>
    <t>071-9182028</t>
  </si>
  <si>
    <t>Kevin Conlon Motor Repairs</t>
  </si>
  <si>
    <t>Ballygawley</t>
  </si>
  <si>
    <t>(071) 916 7058</t>
  </si>
  <si>
    <t>McGettrick Tyres</t>
  </si>
  <si>
    <t>Ballinabole</t>
  </si>
  <si>
    <t>087 2709304</t>
  </si>
  <si>
    <t>John Scanlon Auto &amp; Repairs</t>
  </si>
  <si>
    <t>Carraroe</t>
  </si>
  <si>
    <t>071 9160521 </t>
  </si>
  <si>
    <t>John Mulkeen Motors</t>
  </si>
  <si>
    <t>Sligo Road</t>
  </si>
  <si>
    <t>071 9185254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</si>
  <si>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</si>
  <si>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</si>
  <si>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</si>
  <si>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</si>
  <si>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</si>
  <si>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</si>
  <si>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</si>
  <si>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</si>
  <si>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</si>
  <si>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</si>
  <si>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</si>
  <si>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</si>
  <si>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Nicholl Motors</t>
  </si>
  <si>
    <t xml:space="preserve">Repair </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</si>
  <si>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</si>
  <si>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</si>
  <si>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</si>
  <si>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</si>
  <si>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</si>
  <si>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</si>
  <si>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</si>
  <si>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</si>
  <si>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</si>
  <si>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</si>
  <si>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</si>
  <si>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</si>
  <si>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</si>
  <si>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</si>
  <si>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</si>
  <si>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</si>
  <si>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</si>
  <si>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</si>
  <si>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</si>
  <si>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</si>
  <si>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</si>
  <si>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</si>
  <si>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</si>
  <si>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</si>
  <si>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</si>
  <si>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</si>
  <si>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</si>
  <si>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</si>
  <si>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</si>
  <si>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</si>
  <si>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</si>
  <si>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</si>
  <si>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</si>
  <si>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</si>
  <si>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</si>
  <si>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</si>
  <si>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</si>
  <si>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</si>
  <si>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</si>
  <si>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</si>
  <si>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</si>
  <si>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</si>
  <si>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</si>
  <si>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</si>
  <si>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</si>
  <si>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</si>
  <si>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</si>
  <si>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</si>
  <si>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</si>
  <si>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</si>
  <si>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</si>
  <si>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</si>
  <si>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</si>
  <si>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</si>
  <si>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</si>
  <si>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Max’s tyres </t>
  </si>
  <si>
    <t>Gleneely</t>
  </si>
  <si>
    <t xml:space="preserve">Tyre shop </t>
  </si>
  <si>
    <t xml:space="preserve">claims no longer trading in tyres </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</si>
  <si>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</si>
  <si>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</si>
  <si>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</si>
  <si>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</si>
  <si>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</si>
  <si>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</si>
  <si>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</si>
  <si>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</si>
  <si>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</si>
  <si>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</si>
  <si>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</si>
  <si>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</si>
  <si>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</si>
  <si>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</si>
  <si>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</si>
  <si>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</si>
  <si>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</si>
  <si>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0</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</si>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</sst>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0">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Alignment="1">
      <alignment wrapText="1"/>
    </xf>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7">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bottom style="medium">
          <color indexed="64"/>
        </bottom>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12/06/2018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Cork County Council</c:v>
                </c:pt>
                <c:pt idx="2">
                  <c:v>Limerick City &amp; County Council</c:v>
                </c:pt>
                <c:pt idx="3">
                  <c:v>Leitrim County Council</c:v>
                </c:pt>
                <c:pt idx="4">
                  <c:v>Laois County Council</c:v>
                </c:pt>
                <c:pt idx="5">
                  <c:v>Mayo County Council</c:v>
                </c:pt>
                <c:pt idx="6">
                  <c:v>Clare County Council</c:v>
                </c:pt>
                <c:pt idx="7">
                  <c:v>Louth County Council</c:v>
                </c:pt>
                <c:pt idx="8">
                  <c:v>Longford County Council</c:v>
                </c:pt>
                <c:pt idx="9">
                  <c:v>Waterford City &amp;County Council</c:v>
                </c:pt>
                <c:pt idx="10">
                  <c:v>South Dublin County Council</c:v>
                </c:pt>
                <c:pt idx="11">
                  <c:v>Tipperary County Council</c:v>
                </c:pt>
                <c:pt idx="12">
                  <c:v>Cork City Council</c:v>
                </c:pt>
                <c:pt idx="13">
                  <c:v>Meath County Council</c:v>
                </c:pt>
                <c:pt idx="14">
                  <c:v>Dublin City Council</c:v>
                </c:pt>
                <c:pt idx="15">
                  <c:v>Wicklow County Council</c:v>
                </c:pt>
                <c:pt idx="16">
                  <c:v>Galway County Council</c:v>
                </c:pt>
                <c:pt idx="17">
                  <c:v>Dun Laoghaire Rathdown</c:v>
                </c:pt>
                <c:pt idx="18">
                  <c:v>Monaghan County Council</c:v>
                </c:pt>
                <c:pt idx="19">
                  <c:v>Carlow County Council</c:v>
                </c:pt>
                <c:pt idx="20">
                  <c:v>Wexford County Council</c:v>
                </c:pt>
                <c:pt idx="21">
                  <c:v>Cavan County Council</c:v>
                </c:pt>
                <c:pt idx="22">
                  <c:v>Kilkenny County Council</c:v>
                </c:pt>
                <c:pt idx="23">
                  <c:v>Kerry County Council</c:v>
                </c:pt>
                <c:pt idx="24">
                  <c:v>Roscommon County Council</c:v>
                </c:pt>
                <c:pt idx="25">
                  <c:v>Fingal County Council</c:v>
                </c:pt>
                <c:pt idx="26">
                  <c:v>Offaly County Council</c:v>
                </c:pt>
                <c:pt idx="27">
                  <c:v>Sligo County Council</c:v>
                </c:pt>
                <c:pt idx="28">
                  <c:v>Westmeath County Council</c:v>
                </c:pt>
                <c:pt idx="29">
                  <c:v>Kildare County Council</c:v>
                </c:pt>
                <c:pt idx="30">
                  <c:v>Donegal County Council</c:v>
                </c:pt>
              </c:strCache>
            </c:strRef>
          </c:cat>
          <c:val>
            <c:numRef>
              <c:f>'Overview '!$Q$3:$Q$33</c:f>
              <c:numCache>
                <c:formatCode>0%</c:formatCode>
                <c:ptCount val="31"/>
                <c:pt idx="0">
                  <c:v>1</c:v>
                </c:pt>
                <c:pt idx="1">
                  <c:v>0.98705501618122982</c:v>
                </c:pt>
                <c:pt idx="2">
                  <c:v>0.98639455782312924</c:v>
                </c:pt>
                <c:pt idx="3">
                  <c:v>0.97499999999999998</c:v>
                </c:pt>
                <c:pt idx="4">
                  <c:v>0.96721311475409832</c:v>
                </c:pt>
                <c:pt idx="5">
                  <c:v>0.94690265486725667</c:v>
                </c:pt>
                <c:pt idx="6">
                  <c:v>0.93421052631578949</c:v>
                </c:pt>
                <c:pt idx="7">
                  <c:v>0.93421052631578949</c:v>
                </c:pt>
                <c:pt idx="8">
                  <c:v>0.92682926829268297</c:v>
                </c:pt>
                <c:pt idx="9">
                  <c:v>0.92537313432835822</c:v>
                </c:pt>
                <c:pt idx="10">
                  <c:v>0.92</c:v>
                </c:pt>
                <c:pt idx="11">
                  <c:v>0.90909090909090906</c:v>
                </c:pt>
                <c:pt idx="12">
                  <c:v>0.89655172413793105</c:v>
                </c:pt>
                <c:pt idx="13">
                  <c:v>0.88811188811188813</c:v>
                </c:pt>
                <c:pt idx="14">
                  <c:v>0.88461538461538458</c:v>
                </c:pt>
                <c:pt idx="15">
                  <c:v>0.88181818181818183</c:v>
                </c:pt>
                <c:pt idx="16">
                  <c:v>0.87826086956521743</c:v>
                </c:pt>
                <c:pt idx="17">
                  <c:v>0.85964912280701755</c:v>
                </c:pt>
                <c:pt idx="18">
                  <c:v>0.85106382978723405</c:v>
                </c:pt>
                <c:pt idx="19">
                  <c:v>0.84615384615384615</c:v>
                </c:pt>
                <c:pt idx="20">
                  <c:v>0.84375</c:v>
                </c:pt>
                <c:pt idx="21">
                  <c:v>0.83333333333333337</c:v>
                </c:pt>
                <c:pt idx="22">
                  <c:v>0.83333333333333337</c:v>
                </c:pt>
                <c:pt idx="23">
                  <c:v>0.82580645161290323</c:v>
                </c:pt>
                <c:pt idx="24">
                  <c:v>0.81132075471698117</c:v>
                </c:pt>
                <c:pt idx="25">
                  <c:v>0.79255319148936165</c:v>
                </c:pt>
                <c:pt idx="26">
                  <c:v>0.79166666666666663</c:v>
                </c:pt>
                <c:pt idx="27">
                  <c:v>0.77358490566037741</c:v>
                </c:pt>
                <c:pt idx="28">
                  <c:v>0.75362318840579712</c:v>
                </c:pt>
                <c:pt idx="29">
                  <c:v>0.72</c:v>
                </c:pt>
                <c:pt idx="30">
                  <c:v>0.71028037383177567</c:v>
                </c:pt>
              </c:numCache>
            </c:numRef>
          </c:val>
        </c:ser>
        <c:dLbls>
          <c:showLegendKey val="0"/>
          <c:showVal val="1"/>
          <c:showCatName val="0"/>
          <c:showSerName val="0"/>
          <c:showPercent val="0"/>
          <c:showBubbleSize val="0"/>
        </c:dLbls>
        <c:gapWidth val="219"/>
        <c:overlap val="-27"/>
        <c:axId val="750271536"/>
        <c:axId val="750274672"/>
      </c:barChart>
      <c:catAx>
        <c:axId val="75027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0274672"/>
        <c:crosses val="autoZero"/>
        <c:auto val="1"/>
        <c:lblAlgn val="ctr"/>
        <c:lblOffset val="100"/>
        <c:noMultiLvlLbl val="0"/>
      </c:catAx>
      <c:valAx>
        <c:axId val="750274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02715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Leitrim County Council</c:v>
                </c:pt>
                <c:pt idx="2">
                  <c:v>Mayo County Council</c:v>
                </c:pt>
                <c:pt idx="3">
                  <c:v>Monaghan County Council</c:v>
                </c:pt>
                <c:pt idx="4">
                  <c:v>Galway County Council</c:v>
                </c:pt>
                <c:pt idx="5">
                  <c:v>Cavan County Council</c:v>
                </c:pt>
                <c:pt idx="6">
                  <c:v>Roscommon County Council</c:v>
                </c:pt>
                <c:pt idx="7">
                  <c:v>Sligo County Council</c:v>
                </c:pt>
                <c:pt idx="8">
                  <c:v>Donegal County Council</c:v>
                </c:pt>
              </c:strCache>
            </c:strRef>
          </c:cat>
          <c:val>
            <c:numRef>
              <c:f>'Overview '!$H$3:$H$11</c:f>
              <c:numCache>
                <c:formatCode>0%</c:formatCode>
                <c:ptCount val="9"/>
                <c:pt idx="0">
                  <c:v>1</c:v>
                </c:pt>
                <c:pt idx="1">
                  <c:v>0.97499999999999998</c:v>
                </c:pt>
                <c:pt idx="2">
                  <c:v>0.94690265486725667</c:v>
                </c:pt>
                <c:pt idx="3">
                  <c:v>0.85106382978723405</c:v>
                </c:pt>
                <c:pt idx="4">
                  <c:v>0.87826086956521743</c:v>
                </c:pt>
                <c:pt idx="5">
                  <c:v>0.83333333333333337</c:v>
                </c:pt>
                <c:pt idx="6">
                  <c:v>0.81132075471698117</c:v>
                </c:pt>
                <c:pt idx="7">
                  <c:v>0.77358490566037741</c:v>
                </c:pt>
                <c:pt idx="8">
                  <c:v>0.71028037383177567</c:v>
                </c:pt>
              </c:numCache>
            </c:numRef>
          </c:val>
        </c:ser>
        <c:dLbls>
          <c:showLegendKey val="0"/>
          <c:showVal val="0"/>
          <c:showCatName val="0"/>
          <c:showSerName val="0"/>
          <c:showPercent val="0"/>
          <c:showBubbleSize val="0"/>
        </c:dLbls>
        <c:gapWidth val="75"/>
        <c:overlap val="40"/>
        <c:axId val="750270752"/>
        <c:axId val="750273496"/>
      </c:barChart>
      <c:catAx>
        <c:axId val="75027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0273496"/>
        <c:crosses val="autoZero"/>
        <c:auto val="1"/>
        <c:lblAlgn val="ctr"/>
        <c:lblOffset val="100"/>
        <c:noMultiLvlLbl val="0"/>
      </c:catAx>
      <c:valAx>
        <c:axId val="750273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0270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9523</xdr:colOff>
      <xdr:row>0</xdr:row>
      <xdr:rowOff>236537</xdr:rowOff>
    </xdr:from>
    <xdr:to>
      <xdr:col>31</xdr:col>
      <xdr:colOff>174624</xdr:colOff>
      <xdr:row>29</xdr:row>
      <xdr:rowOff>22225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658811</xdr:colOff>
      <xdr:row>13</xdr:row>
      <xdr:rowOff>160337</xdr:rowOff>
    </xdr:from>
    <xdr:to>
      <xdr:col>7</xdr:col>
      <xdr:colOff>396874</xdr:colOff>
      <xdr:row>32</xdr:row>
      <xdr:rowOff>111125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6" totalsRowDxfId="74" headerRowBorderDxfId="75">
  <autoFilter ref="A2:H11"/>
  <sortState ref="A3:H11">
    <sortCondition descending="1" ref="H2:H11"/>
  </sortState>
  <tableColumns count="8">
    <tableColumn id="1" name="LA" totalsRowLabel="Total " dataDxfId="73" totalsRowDxfId="72"/>
    <tableColumn id="4" name="Members " totalsRowFunction="sum" dataDxfId="71" totalsRowDxfId="70">
      <calculatedColumnFormula>VLOOKUP(Table2[[#This Row],[LA]],$J:$Q,2,FALSE)</calculatedColumnFormula>
    </tableColumn>
    <tableColumn id="6" name="Members Premises" totalsRowFunction="sum" dataDxfId="69" totalsRowDxfId="68">
      <calculatedColumnFormula>VLOOKUP(Table2[[#This Row],[LA]],$J:$Q,3,FALSE)</calculatedColumnFormula>
    </tableColumn>
    <tableColumn id="9" name="Revoked Members" totalsRowFunction="sum" dataDxfId="67" totalsRowDxfId="66">
      <calculatedColumnFormula>'Leitrim Co'!B5</calculatedColumnFormula>
    </tableColumn>
    <tableColumn id="3" name="Obligated &amp; Reinstated" totalsRowFunction="sum" dataDxfId="65" totalsRowDxfId="64">
      <calculatedColumnFormula>'Leitrim Co'!B8</calculatedColumnFormula>
    </tableColumn>
    <tableColumn id="5" name="Potential Members" totalsRowFunction="sum" totalsRowDxfId="63"/>
    <tableColumn id="2" name="Column1" totalsRowFunction="sum" dataDxfId="62" totalsRowDxfId="61">
      <calculatedColumnFormula>Table2[[#This Row],[Members Premises]]+Table2[[#This Row],[Potential Members]]</calculatedColumnFormula>
    </tableColumn>
    <tableColumn id="7" name="% Registered" totalsRowFunction="average" dataDxfId="60" totalsRowDxfId="59">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20" dataDxfId="19" headerRowBorderDxfId="17" tableBorderDxfId="18" totalsRowBorderDxfId="16" headerRowCellStyle="60% - Accent1">
  <autoFilter ref="J2:Q33"/>
  <sortState ref="J3:Q33">
    <sortCondition descending="1" ref="Q2:Q33"/>
  </sortState>
  <tableColumns count="8">
    <tableColumn id="1" name="LA" totalsRowLabel="Total " dataDxfId="15" totalsRowDxfId="7"/>
    <tableColumn id="2" name="Members" totalsRowFunction="sum" dataDxfId="14" totalsRowDxfId="6"/>
    <tableColumn id="3" name="Member Premises " totalsRowFunction="sum" dataDxfId="13" totalsRowDxfId="5"/>
    <tableColumn id="6" name="Revoked Members" totalsRowFunction="sum" dataDxfId="12" totalsRowDxfId="4"/>
    <tableColumn id="7" name="Obligated &amp; Reinstated" totalsRowFunction="sum" dataDxfId="11" totalsRowDxfId="3"/>
    <tableColumn id="4" name="Potential Members " totalsRowFunction="sum" dataDxfId="10" totalsRowDxfId="2"/>
    <tableColumn id="5" name="Total" totalsRowFunction="sum" dataDxfId="9" totalsRowDxfId="1">
      <calculatedColumnFormula>Table216[[#This Row],[Member Premises ]]+O3</calculatedColumnFormula>
    </tableColumn>
    <tableColumn id="8" name="% Registered" totalsRowFunction="average" dataDxfId="8"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B74"/>
  <sheetViews>
    <sheetView showGridLines="0" tabSelected="1" zoomScale="50" zoomScaleNormal="50" zoomScaleSheetLayoutView="80" workbookViewId="0">
      <selection activeCell="R40" sqref="R40"/>
    </sheetView>
  </sheetViews>
  <sheetFormatPr defaultColWidth="12.28515625" defaultRowHeight="15" x14ac:dyDescent="0.25"/>
  <cols>
    <col min="1" max="1" width="28.42578125" bestFit="1" customWidth="1"/>
    <col min="2" max="2" width="15" bestFit="1" customWidth="1"/>
    <col min="3" max="3" width="14.5703125" customWidth="1"/>
    <col min="4" max="4" width="12.85546875" style="23"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7.28515625" bestFit="1" customWidth="1"/>
    <col min="13" max="13" width="14.140625" style="23" customWidth="1"/>
    <col min="14" max="14" width="13.85546875" style="23" customWidth="1"/>
    <col min="15" max="15" width="12.28515625" customWidth="1"/>
    <col min="16" max="16" width="8.5703125" hidden="1" customWidth="1"/>
    <col min="17" max="17" width="17" customWidth="1"/>
    <col min="18" max="18" width="12.28515625" customWidth="1"/>
    <col min="19" max="19" width="29.85546875" bestFit="1" customWidth="1"/>
  </cols>
  <sheetData>
    <row r="1" spans="1:19" ht="24" thickBot="1" x14ac:dyDescent="0.4">
      <c r="A1" s="80" t="s">
        <v>413</v>
      </c>
      <c r="B1" s="81"/>
      <c r="C1" s="81"/>
      <c r="D1" s="81"/>
      <c r="E1" s="81"/>
      <c r="F1" s="81"/>
      <c r="G1" s="81"/>
      <c r="H1" s="82"/>
      <c r="I1" s="24"/>
      <c r="J1" s="80" t="s">
        <v>415</v>
      </c>
      <c r="K1" s="81"/>
      <c r="L1" s="81"/>
      <c r="M1" s="81"/>
      <c r="N1" s="81"/>
      <c r="O1" s="81"/>
      <c r="P1" s="81"/>
      <c r="Q1" s="82"/>
      <c r="S1" s="76"/>
    </row>
    <row r="2" spans="1:19" s="68" customFormat="1" ht="30.75" thickBot="1" x14ac:dyDescent="0.3">
      <c r="A2" s="60" t="s">
        <v>395</v>
      </c>
      <c r="B2" s="61" t="s">
        <v>409</v>
      </c>
      <c r="C2" s="61" t="s">
        <v>439</v>
      </c>
      <c r="D2" s="44" t="s">
        <v>414</v>
      </c>
      <c r="E2" s="65" t="s">
        <v>438</v>
      </c>
      <c r="F2" s="66" t="s">
        <v>394</v>
      </c>
      <c r="G2" s="66" t="s">
        <v>473</v>
      </c>
      <c r="H2" s="67" t="s">
        <v>412</v>
      </c>
      <c r="J2" s="62" t="s">
        <v>395</v>
      </c>
      <c r="K2" s="63" t="s">
        <v>410</v>
      </c>
      <c r="L2" s="63" t="s">
        <v>470</v>
      </c>
      <c r="M2" s="57" t="s">
        <v>414</v>
      </c>
      <c r="N2" s="58" t="s">
        <v>438</v>
      </c>
      <c r="O2" s="59" t="s">
        <v>411</v>
      </c>
      <c r="P2" s="56" t="s">
        <v>471</v>
      </c>
      <c r="Q2" s="69" t="s">
        <v>412</v>
      </c>
    </row>
    <row r="3" spans="1:19" x14ac:dyDescent="0.25">
      <c r="A3" s="27" t="s">
        <v>436</v>
      </c>
      <c r="B3" s="16">
        <f>VLOOKUP(Table2[[#This Row],[LA]],$J:$Q,2,FALSE)</f>
        <v>26</v>
      </c>
      <c r="C3" s="16">
        <f>VLOOKUP(Table2[[#This Row],[LA]],$J:$Q,3,FALSE)</f>
        <v>37</v>
      </c>
      <c r="D3" s="70">
        <f>'Galway City '!B4</f>
        <v>1</v>
      </c>
      <c r="E3" s="26">
        <f>'Galway Co'!B21</f>
        <v>0</v>
      </c>
      <c r="F3" s="16">
        <f>'Galway City '!B1</f>
        <v>0</v>
      </c>
      <c r="G3" s="16">
        <f>Table2[[#This Row],[Members Premises]]+Table2[[#This Row],[Potential Members]]</f>
        <v>37</v>
      </c>
      <c r="H3" s="35">
        <f>Table2[[#This Row],[Members Premises]]/Table2[[#This Row],[Column1]]</f>
        <v>1</v>
      </c>
      <c r="J3" s="77" t="s">
        <v>436</v>
      </c>
      <c r="K3" s="14">
        <v>26</v>
      </c>
      <c r="L3" s="14">
        <v>37</v>
      </c>
      <c r="M3" s="18">
        <v>1</v>
      </c>
      <c r="N3" s="25" t="s">
        <v>482</v>
      </c>
      <c r="O3" s="18">
        <v>0</v>
      </c>
      <c r="P3" s="18">
        <f>Table216[[#This Row],[Member Premises ]]+O3</f>
        <v>37</v>
      </c>
      <c r="Q3" s="74">
        <f>Table216[[#This Row],[Member Premises ]]/Table216[[#This Row],[Total]]</f>
        <v>1</v>
      </c>
    </row>
    <row r="4" spans="1:19" x14ac:dyDescent="0.25">
      <c r="A4" s="28" t="s">
        <v>247</v>
      </c>
      <c r="B4" s="14">
        <f>VLOOKUP(Table2[[#This Row],[LA]],$J:$Q,2,FALSE)</f>
        <v>39</v>
      </c>
      <c r="C4" s="14">
        <f>VLOOKUP(Table2[[#This Row],[LA]],$J:$Q,3,FALSE)</f>
        <v>39</v>
      </c>
      <c r="D4" s="18">
        <f>'Leitrim Co'!B5</f>
        <v>0</v>
      </c>
      <c r="E4" s="18">
        <f>'Leitrim Co'!B8</f>
        <v>0</v>
      </c>
      <c r="F4" s="14">
        <f>'Leitrim Co'!B1</f>
        <v>1</v>
      </c>
      <c r="G4" s="14">
        <f>Table2[[#This Row],[Members Premises]]+Table2[[#This Row],[Potential Members]]</f>
        <v>40</v>
      </c>
      <c r="H4" s="36">
        <f>Table2[[#This Row],[Members Premises]]/Table2[[#This Row],[Column1]]</f>
        <v>0.97499999999999998</v>
      </c>
      <c r="J4" s="78" t="s">
        <v>420</v>
      </c>
      <c r="K4" s="14">
        <v>282</v>
      </c>
      <c r="L4" s="14">
        <v>305</v>
      </c>
      <c r="M4" s="25">
        <v>4</v>
      </c>
      <c r="N4" s="25" t="s">
        <v>482</v>
      </c>
      <c r="O4" s="18">
        <v>4</v>
      </c>
      <c r="P4" s="18">
        <f>Table216[[#This Row],[Member Premises ]]+O4</f>
        <v>309</v>
      </c>
      <c r="Q4" s="74">
        <f>Table216[[#This Row],[Member Premises ]]/Table216[[#This Row],[Total]]</f>
        <v>0.98705501618122982</v>
      </c>
    </row>
    <row r="5" spans="1:19" x14ac:dyDescent="0.25">
      <c r="A5" s="28" t="s">
        <v>253</v>
      </c>
      <c r="B5" s="14">
        <f>VLOOKUP(Table2[[#This Row],[LA]],$J:$Q,2,FALSE)</f>
        <v>95</v>
      </c>
      <c r="C5" s="14">
        <f>VLOOKUP(Table2[[#This Row],[LA]],$J:$Q,3,FALSE)</f>
        <v>107</v>
      </c>
      <c r="D5" s="18">
        <f>'Mayo Co'!B10</f>
        <v>2</v>
      </c>
      <c r="E5" s="18">
        <f>'Mayo Co'!B14</f>
        <v>2</v>
      </c>
      <c r="F5" s="14">
        <f>'Mayo Co'!B1</f>
        <v>6</v>
      </c>
      <c r="G5" s="14">
        <f>Table2[[#This Row],[Members Premises]]+Table2[[#This Row],[Potential Members]]</f>
        <v>113</v>
      </c>
      <c r="H5" s="36">
        <f>Table2[[#This Row],[Members Premises]]/Table2[[#This Row],[Column1]]</f>
        <v>0.94690265486725667</v>
      </c>
      <c r="J5" s="78" t="s">
        <v>426</v>
      </c>
      <c r="K5" s="14">
        <v>128</v>
      </c>
      <c r="L5" s="14">
        <v>145</v>
      </c>
      <c r="M5" s="25" t="s">
        <v>482</v>
      </c>
      <c r="N5" s="18" t="s">
        <v>482</v>
      </c>
      <c r="O5" s="18">
        <v>2</v>
      </c>
      <c r="P5" s="18">
        <f>Table216[[#This Row],[Member Premises ]]+O5</f>
        <v>147</v>
      </c>
      <c r="Q5" s="74">
        <f>Table216[[#This Row],[Member Premises ]]/Table216[[#This Row],[Total]]</f>
        <v>0.98639455782312924</v>
      </c>
    </row>
    <row r="6" spans="1:19" ht="14.25" customHeight="1" x14ac:dyDescent="0.25">
      <c r="A6" s="28" t="s">
        <v>284</v>
      </c>
      <c r="B6" s="14">
        <f>VLOOKUP(Table2[[#This Row],[LA]],$J:$Q,2,FALSE)</f>
        <v>38</v>
      </c>
      <c r="C6" s="14">
        <f>VLOOKUP(Table2[[#This Row],[LA]],$J:$Q,3,FALSE)</f>
        <v>40</v>
      </c>
      <c r="D6" s="18">
        <f>'Monaghan Co'!B11</f>
        <v>1</v>
      </c>
      <c r="E6" s="18">
        <f>'Monaghan Co'!B14</f>
        <v>0</v>
      </c>
      <c r="F6" s="14">
        <f>'Monaghan Co'!B1</f>
        <v>7</v>
      </c>
      <c r="G6" s="14">
        <f>Table2[[#This Row],[Members Premises]]+Table2[[#This Row],[Potential Members]]</f>
        <v>47</v>
      </c>
      <c r="H6" s="36">
        <f>Table2[[#This Row],[Members Premises]]/Table2[[#This Row],[Column1]]</f>
        <v>0.85106382978723405</v>
      </c>
      <c r="J6" s="78" t="s">
        <v>247</v>
      </c>
      <c r="K6" s="14">
        <v>39</v>
      </c>
      <c r="L6" s="14">
        <v>39</v>
      </c>
      <c r="M6" s="25" t="s">
        <v>482</v>
      </c>
      <c r="N6" s="25" t="s">
        <v>482</v>
      </c>
      <c r="O6" s="18">
        <v>1</v>
      </c>
      <c r="P6" s="18">
        <f>Table216[[#This Row],[Member Premises ]]+O6</f>
        <v>40</v>
      </c>
      <c r="Q6" s="74">
        <f>Table216[[#This Row],[Member Premises ]]/Table216[[#This Row],[Total]]</f>
        <v>0.97499999999999998</v>
      </c>
    </row>
    <row r="7" spans="1:19" x14ac:dyDescent="0.25">
      <c r="A7" s="28" t="s">
        <v>191</v>
      </c>
      <c r="B7" s="14">
        <f>VLOOKUP(Table2[[#This Row],[LA]],$J:$Q,2,FALSE)</f>
        <v>94</v>
      </c>
      <c r="C7" s="14">
        <f>VLOOKUP(Table2[[#This Row],[LA]],$J:$Q,3,FALSE)</f>
        <v>101</v>
      </c>
      <c r="D7" s="18">
        <f>'Galway Co'!B18</f>
        <v>0</v>
      </c>
      <c r="E7" s="18">
        <f>'Galway Co'!B21</f>
        <v>0</v>
      </c>
      <c r="F7" s="14">
        <f>'Galway Co'!B1</f>
        <v>14</v>
      </c>
      <c r="G7" s="14">
        <f>Table2[[#This Row],[Members Premises]]+Table2[[#This Row],[Potential Members]]</f>
        <v>115</v>
      </c>
      <c r="H7" s="36">
        <f>Table2[[#This Row],[Members Premises]]/Table2[[#This Row],[Column1]]</f>
        <v>0.87826086956521743</v>
      </c>
      <c r="J7" s="78" t="s">
        <v>425</v>
      </c>
      <c r="K7" s="14">
        <v>55</v>
      </c>
      <c r="L7" s="14">
        <v>59</v>
      </c>
      <c r="M7" s="18">
        <v>2</v>
      </c>
      <c r="N7" s="25" t="s">
        <v>482</v>
      </c>
      <c r="O7" s="18">
        <v>2</v>
      </c>
      <c r="P7" s="18">
        <f>Table216[[#This Row],[Member Premises ]]+O7</f>
        <v>61</v>
      </c>
      <c r="Q7" s="74">
        <f>Table216[[#This Row],[Member Premises ]]/Table216[[#This Row],[Total]]</f>
        <v>0.96721311475409832</v>
      </c>
    </row>
    <row r="8" spans="1:19" x14ac:dyDescent="0.25">
      <c r="A8" s="28" t="s">
        <v>14</v>
      </c>
      <c r="B8" s="14">
        <f>VLOOKUP(Table2[[#This Row],[LA]],$J:$Q,2,FALSE)</f>
        <v>51</v>
      </c>
      <c r="C8" s="14">
        <f>VLOOKUP(Table2[[#This Row],[LA]],$J:$Q,3,FALSE)</f>
        <v>55</v>
      </c>
      <c r="D8" s="18">
        <f>'Cavan Co'!B15</f>
        <v>2</v>
      </c>
      <c r="E8" s="18">
        <f>'Cavan Co'!B19</f>
        <v>0</v>
      </c>
      <c r="F8" s="14">
        <f>'Cavan Co'!B1</f>
        <v>11</v>
      </c>
      <c r="G8" s="14">
        <f>Table2[[#This Row],[Members Premises]]+Table2[[#This Row],[Potential Members]]</f>
        <v>66</v>
      </c>
      <c r="H8" s="36">
        <f>Table2[[#This Row],[Members Premises]]/Table2[[#This Row],[Column1]]</f>
        <v>0.83333333333333337</v>
      </c>
      <c r="J8" s="78" t="s">
        <v>253</v>
      </c>
      <c r="K8" s="14">
        <v>95</v>
      </c>
      <c r="L8" s="14">
        <v>107</v>
      </c>
      <c r="M8" s="18">
        <v>2</v>
      </c>
      <c r="N8" s="25">
        <v>2</v>
      </c>
      <c r="O8" s="18">
        <v>6</v>
      </c>
      <c r="P8" s="18">
        <f>Table216[[#This Row],[Member Premises ]]+O8</f>
        <v>113</v>
      </c>
      <c r="Q8" s="74">
        <f>Table216[[#This Row],[Member Premises ]]/Table216[[#This Row],[Total]]</f>
        <v>0.94690265486725667</v>
      </c>
    </row>
    <row r="9" spans="1:19" x14ac:dyDescent="0.25">
      <c r="A9" s="28" t="s">
        <v>308</v>
      </c>
      <c r="B9" s="14">
        <f>VLOOKUP(Table2[[#This Row],[LA]],$J:$Q,2,FALSE)</f>
        <v>39</v>
      </c>
      <c r="C9" s="14">
        <f>VLOOKUP(Table2[[#This Row],[LA]],$J:$Q,3,FALSE)</f>
        <v>43</v>
      </c>
      <c r="D9" s="18">
        <f>'Roscommon Co'!B14</f>
        <v>0</v>
      </c>
      <c r="E9" s="18">
        <f>'Roscommon Co'!B16</f>
        <v>1</v>
      </c>
      <c r="F9" s="14">
        <f>'Roscommon Co'!B1</f>
        <v>10</v>
      </c>
      <c r="G9" s="14">
        <f>Table2[[#This Row],[Members Premises]]+Table2[[#This Row],[Potential Members]]</f>
        <v>53</v>
      </c>
      <c r="H9" s="36">
        <f>Table2[[#This Row],[Members Premises]]/Table2[[#This Row],[Column1]]</f>
        <v>0.81132075471698117</v>
      </c>
      <c r="J9" s="78" t="s">
        <v>419</v>
      </c>
      <c r="K9" s="14">
        <v>68</v>
      </c>
      <c r="L9" s="14">
        <v>71</v>
      </c>
      <c r="M9" s="18">
        <v>1</v>
      </c>
      <c r="N9" s="18">
        <v>3</v>
      </c>
      <c r="O9" s="18">
        <v>5</v>
      </c>
      <c r="P9" s="18">
        <f>Table216[[#This Row],[Member Premises ]]+O9</f>
        <v>76</v>
      </c>
      <c r="Q9" s="74">
        <f>Table216[[#This Row],[Member Premises ]]/Table216[[#This Row],[Total]]</f>
        <v>0.93421052631578949</v>
      </c>
    </row>
    <row r="10" spans="1:19" x14ac:dyDescent="0.25">
      <c r="A10" s="28" t="s">
        <v>345</v>
      </c>
      <c r="B10" s="14">
        <f>VLOOKUP(Table2[[#This Row],[LA]],$J:$Q,2,FALSE)</f>
        <v>35</v>
      </c>
      <c r="C10" s="14">
        <f>VLOOKUP(Table2[[#This Row],[LA]],$J:$Q,3,FALSE)</f>
        <v>41</v>
      </c>
      <c r="D10" s="18">
        <f>'Sligo Co'!B16</f>
        <v>0</v>
      </c>
      <c r="E10" s="18">
        <f>'Sligo Co'!B19</f>
        <v>0</v>
      </c>
      <c r="F10" s="14">
        <f>'Sligo Co'!B1</f>
        <v>12</v>
      </c>
      <c r="G10" s="14">
        <f>Table2[[#This Row],[Members Premises]]+Table2[[#This Row],[Potential Members]]</f>
        <v>53</v>
      </c>
      <c r="H10" s="36">
        <f>Table2[[#This Row],[Members Premises]]/Table2[[#This Row],[Column1]]</f>
        <v>0.77358490566037741</v>
      </c>
      <c r="J10" s="78" t="s">
        <v>428</v>
      </c>
      <c r="K10" s="14">
        <v>63</v>
      </c>
      <c r="L10" s="14">
        <v>71</v>
      </c>
      <c r="M10" s="18">
        <v>2</v>
      </c>
      <c r="N10" s="18">
        <v>4</v>
      </c>
      <c r="O10" s="18">
        <v>5</v>
      </c>
      <c r="P10" s="18">
        <f>Table216[[#This Row],[Member Premises ]]+O10</f>
        <v>76</v>
      </c>
      <c r="Q10" s="74">
        <f>Table216[[#This Row],[Member Premises ]]/Table216[[#This Row],[Total]]</f>
        <v>0.93421052631578949</v>
      </c>
    </row>
    <row r="11" spans="1:19" ht="15.75" thickBot="1" x14ac:dyDescent="0.3">
      <c r="A11" s="19" t="s">
        <v>69</v>
      </c>
      <c r="B11" s="20">
        <f>VLOOKUP(Table2[[#This Row],[LA]],$J:$Q,2,FALSE)</f>
        <v>72</v>
      </c>
      <c r="C11" s="20">
        <f>VLOOKUP(Table2[[#This Row],[LA]],$J:$Q,3,FALSE)</f>
        <v>76</v>
      </c>
      <c r="D11" s="22">
        <f>'Donegal Co'!B35</f>
        <v>0</v>
      </c>
      <c r="E11" s="22">
        <f>'Donegal Co'!B38</f>
        <v>1</v>
      </c>
      <c r="F11" s="20">
        <f>'Donegal Co'!B1</f>
        <v>31</v>
      </c>
      <c r="G11" s="20">
        <f>Table2[[#This Row],[Members Premises]]+Table2[[#This Row],[Potential Members]]</f>
        <v>107</v>
      </c>
      <c r="H11" s="21">
        <f>Table2[[#This Row],[Members Premises]]/Table2[[#This Row],[Column1]]</f>
        <v>0.71028037383177567</v>
      </c>
      <c r="J11" s="78" t="s">
        <v>427</v>
      </c>
      <c r="K11" s="14">
        <v>36</v>
      </c>
      <c r="L11" s="14">
        <v>38</v>
      </c>
      <c r="M11" s="25" t="s">
        <v>482</v>
      </c>
      <c r="N11" s="25" t="s">
        <v>482</v>
      </c>
      <c r="O11" s="18">
        <v>3</v>
      </c>
      <c r="P11" s="18">
        <f>Table216[[#This Row],[Member Premises ]]+O11</f>
        <v>41</v>
      </c>
      <c r="Q11" s="74">
        <f>Table216[[#This Row],[Member Premises ]]/Table216[[#This Row],[Total]]</f>
        <v>0.92682926829268297</v>
      </c>
    </row>
    <row r="12" spans="1:19" ht="15.75" thickBot="1" x14ac:dyDescent="0.3">
      <c r="A12" s="19" t="s">
        <v>393</v>
      </c>
      <c r="B12" s="20">
        <f>SUBTOTAL(109,Table2[[Members ]])</f>
        <v>489</v>
      </c>
      <c r="C12" s="20">
        <f>SUBTOTAL(109,Table2[Members Premises])</f>
        <v>539</v>
      </c>
      <c r="D12" s="22">
        <f>SUBTOTAL(109,Table2[Revoked Members])</f>
        <v>6</v>
      </c>
      <c r="E12" s="20">
        <f>SUBTOTAL(109,Table2[Obligated &amp; Reinstated])</f>
        <v>4</v>
      </c>
      <c r="F12" s="22">
        <f>SUBTOTAL(109,Table2[Potential Members])</f>
        <v>92</v>
      </c>
      <c r="G12" s="22">
        <f>SUBTOTAL(109,Table2[Column1])</f>
        <v>631</v>
      </c>
      <c r="H12" s="21">
        <f>SUBTOTAL(101,Table2[% Registered])</f>
        <v>0.86441630241801948</v>
      </c>
      <c r="J12" s="78" t="s">
        <v>432</v>
      </c>
      <c r="K12" s="15">
        <v>56</v>
      </c>
      <c r="L12" s="15">
        <v>62</v>
      </c>
      <c r="M12" s="18">
        <v>1</v>
      </c>
      <c r="N12" s="18" t="s">
        <v>482</v>
      </c>
      <c r="O12" s="18">
        <v>5</v>
      </c>
      <c r="P12" s="18">
        <f>Table216[[#This Row],[Member Premises ]]+O12</f>
        <v>67</v>
      </c>
      <c r="Q12" s="74">
        <f>Table216[[#This Row],[Member Premises ]]/Table216[[#This Row],[Total]]</f>
        <v>0.92537313432835822</v>
      </c>
    </row>
    <row r="13" spans="1:19" x14ac:dyDescent="0.25">
      <c r="J13" s="78" t="s">
        <v>406</v>
      </c>
      <c r="K13" s="14">
        <v>112</v>
      </c>
      <c r="L13" s="14">
        <v>138</v>
      </c>
      <c r="M13" s="25" t="s">
        <v>482</v>
      </c>
      <c r="N13" s="25">
        <v>1</v>
      </c>
      <c r="O13" s="18">
        <v>12</v>
      </c>
      <c r="P13" s="18">
        <f>Table216[[#This Row],[Member Premises ]]+O13</f>
        <v>150</v>
      </c>
      <c r="Q13" s="74">
        <f>Table216[[#This Row],[Member Premises ]]/Table216[[#This Row],[Total]]</f>
        <v>0.92</v>
      </c>
    </row>
    <row r="14" spans="1:19" x14ac:dyDescent="0.25">
      <c r="J14" s="78" t="s">
        <v>431</v>
      </c>
      <c r="K14" s="15">
        <v>113</v>
      </c>
      <c r="L14" s="15">
        <v>120</v>
      </c>
      <c r="M14" s="18">
        <v>3</v>
      </c>
      <c r="N14" s="25">
        <v>3</v>
      </c>
      <c r="O14" s="18">
        <v>12</v>
      </c>
      <c r="P14" s="18">
        <f>Table216[[#This Row],[Member Premises ]]+O14</f>
        <v>132</v>
      </c>
      <c r="Q14" s="74">
        <f>Table216[[#This Row],[Member Premises ]]/Table216[[#This Row],[Total]]</f>
        <v>0.90909090909090906</v>
      </c>
    </row>
    <row r="15" spans="1:19" x14ac:dyDescent="0.25">
      <c r="J15" s="78" t="s">
        <v>437</v>
      </c>
      <c r="K15" s="25">
        <v>38</v>
      </c>
      <c r="L15" s="15">
        <v>52</v>
      </c>
      <c r="M15" s="18">
        <v>2</v>
      </c>
      <c r="N15" s="25" t="s">
        <v>482</v>
      </c>
      <c r="O15" s="18">
        <v>6</v>
      </c>
      <c r="P15" s="18">
        <f>Table216[[#This Row],[Member Premises ]]+O15</f>
        <v>58</v>
      </c>
      <c r="Q15" s="74">
        <f>Table216[[#This Row],[Member Premises ]]/Table216[[#This Row],[Total]]</f>
        <v>0.89655172413793105</v>
      </c>
    </row>
    <row r="16" spans="1:19" x14ac:dyDescent="0.25">
      <c r="J16" s="78" t="s">
        <v>429</v>
      </c>
      <c r="K16" s="14">
        <v>114</v>
      </c>
      <c r="L16" s="14">
        <v>127</v>
      </c>
      <c r="M16" s="18" t="s">
        <v>482</v>
      </c>
      <c r="N16" s="18" t="s">
        <v>482</v>
      </c>
      <c r="O16" s="18">
        <v>16</v>
      </c>
      <c r="P16" s="18">
        <f>Table216[[#This Row],[Member Premises ]]+O16</f>
        <v>143</v>
      </c>
      <c r="Q16" s="74">
        <f>Table216[[#This Row],[Member Premises ]]/Table216[[#This Row],[Total]]</f>
        <v>0.88811188811188813</v>
      </c>
    </row>
    <row r="17" spans="1:17" x14ac:dyDescent="0.25">
      <c r="J17" s="78" t="s">
        <v>421</v>
      </c>
      <c r="K17" s="14">
        <v>132</v>
      </c>
      <c r="L17" s="14">
        <v>161</v>
      </c>
      <c r="M17" s="18">
        <v>1</v>
      </c>
      <c r="N17" s="25">
        <v>6</v>
      </c>
      <c r="O17" s="18">
        <v>21</v>
      </c>
      <c r="P17" s="18">
        <f>Table216[[#This Row],[Member Premises ]]+O17</f>
        <v>182</v>
      </c>
      <c r="Q17" s="74">
        <f>Table216[[#This Row],[Member Premises ]]/Table216[[#This Row],[Total]]</f>
        <v>0.88461538461538458</v>
      </c>
    </row>
    <row r="18" spans="1:17" x14ac:dyDescent="0.25">
      <c r="J18" s="78" t="s">
        <v>435</v>
      </c>
      <c r="K18" s="14">
        <v>91</v>
      </c>
      <c r="L18" s="14">
        <v>97</v>
      </c>
      <c r="M18" s="25">
        <v>3</v>
      </c>
      <c r="N18" s="25" t="s">
        <v>482</v>
      </c>
      <c r="O18" s="18">
        <v>13</v>
      </c>
      <c r="P18" s="18">
        <f>Table216[[#This Row],[Member Premises ]]+O18</f>
        <v>110</v>
      </c>
      <c r="Q18" s="74">
        <f>Table216[[#This Row],[Member Premises ]]/Table216[[#This Row],[Total]]</f>
        <v>0.88181818181818183</v>
      </c>
    </row>
    <row r="19" spans="1:17" x14ac:dyDescent="0.25">
      <c r="J19" s="78" t="s">
        <v>191</v>
      </c>
      <c r="K19" s="14">
        <v>94</v>
      </c>
      <c r="L19" s="14">
        <v>101</v>
      </c>
      <c r="M19" s="18" t="s">
        <v>482</v>
      </c>
      <c r="N19" s="25" t="s">
        <v>482</v>
      </c>
      <c r="O19" s="18">
        <v>14</v>
      </c>
      <c r="P19" s="18">
        <f>Table216[[#This Row],[Member Premises ]]+O19</f>
        <v>115</v>
      </c>
      <c r="Q19" s="74">
        <f>Table216[[#This Row],[Member Premises ]]/Table216[[#This Row],[Total]]</f>
        <v>0.87826086956521743</v>
      </c>
    </row>
    <row r="20" spans="1:17" x14ac:dyDescent="0.25">
      <c r="J20" s="78" t="s">
        <v>408</v>
      </c>
      <c r="K20" s="14">
        <v>38</v>
      </c>
      <c r="L20" s="14">
        <v>49</v>
      </c>
      <c r="M20" s="25" t="s">
        <v>482</v>
      </c>
      <c r="N20" s="25" t="s">
        <v>482</v>
      </c>
      <c r="O20" s="18">
        <v>8</v>
      </c>
      <c r="P20" s="18">
        <f>Table216[[#This Row],[Member Premises ]]+O20</f>
        <v>57</v>
      </c>
      <c r="Q20" s="74">
        <f>Table216[[#This Row],[Member Premises ]]/Table216[[#This Row],[Total]]</f>
        <v>0.85964912280701755</v>
      </c>
    </row>
    <row r="21" spans="1:17" x14ac:dyDescent="0.25">
      <c r="J21" s="78" t="s">
        <v>284</v>
      </c>
      <c r="K21" s="15">
        <v>38</v>
      </c>
      <c r="L21" s="15">
        <v>40</v>
      </c>
      <c r="M21" s="18">
        <v>1</v>
      </c>
      <c r="N21" s="25" t="s">
        <v>482</v>
      </c>
      <c r="O21" s="18">
        <v>7</v>
      </c>
      <c r="P21" s="18">
        <f>Table216[[#This Row],[Member Premises ]]+O21</f>
        <v>47</v>
      </c>
      <c r="Q21" s="74">
        <f>Table216[[#This Row],[Member Premises ]]/Table216[[#This Row],[Total]]</f>
        <v>0.85106382978723405</v>
      </c>
    </row>
    <row r="22" spans="1:17" x14ac:dyDescent="0.25">
      <c r="J22" s="78" t="s">
        <v>418</v>
      </c>
      <c r="K22" s="14">
        <v>29</v>
      </c>
      <c r="L22" s="14">
        <v>33</v>
      </c>
      <c r="M22" s="25" t="s">
        <v>482</v>
      </c>
      <c r="N22" s="25" t="s">
        <v>482</v>
      </c>
      <c r="O22" s="18">
        <v>6</v>
      </c>
      <c r="P22" s="18">
        <f>Table216[[#This Row],[Member Premises ]]+O22</f>
        <v>39</v>
      </c>
      <c r="Q22" s="74">
        <f>Table216[[#This Row],[Member Premises ]]/Table216[[#This Row],[Total]]</f>
        <v>0.84615384615384615</v>
      </c>
    </row>
    <row r="23" spans="1:17" x14ac:dyDescent="0.25">
      <c r="J23" s="78" t="s">
        <v>434</v>
      </c>
      <c r="K23" s="14">
        <v>74</v>
      </c>
      <c r="L23" s="14">
        <v>81</v>
      </c>
      <c r="M23" s="25" t="s">
        <v>482</v>
      </c>
      <c r="N23" s="25" t="s">
        <v>482</v>
      </c>
      <c r="O23" s="18">
        <v>15</v>
      </c>
      <c r="P23" s="18">
        <f>Table216[[#This Row],[Member Premises ]]+O23</f>
        <v>96</v>
      </c>
      <c r="Q23" s="74">
        <f>Table216[[#This Row],[Member Premises ]]/Table216[[#This Row],[Total]]</f>
        <v>0.84375</v>
      </c>
    </row>
    <row r="24" spans="1:17" x14ac:dyDescent="0.25">
      <c r="J24" s="78" t="s">
        <v>14</v>
      </c>
      <c r="K24" s="14">
        <v>51</v>
      </c>
      <c r="L24" s="14">
        <v>55</v>
      </c>
      <c r="M24" s="25">
        <v>2</v>
      </c>
      <c r="N24" s="25" t="s">
        <v>482</v>
      </c>
      <c r="O24" s="18">
        <v>11</v>
      </c>
      <c r="P24" s="18">
        <f>Table216[[#This Row],[Member Premises ]]+O24</f>
        <v>66</v>
      </c>
      <c r="Q24" s="74">
        <f>Table216[[#This Row],[Member Premises ]]/Table216[[#This Row],[Total]]</f>
        <v>0.83333333333333337</v>
      </c>
    </row>
    <row r="25" spans="1:17" x14ac:dyDescent="0.25">
      <c r="J25" s="78" t="s">
        <v>424</v>
      </c>
      <c r="K25" s="14">
        <v>63</v>
      </c>
      <c r="L25" s="14">
        <v>65</v>
      </c>
      <c r="M25" s="18" t="s">
        <v>482</v>
      </c>
      <c r="N25" s="18" t="s">
        <v>482</v>
      </c>
      <c r="O25" s="18">
        <v>13</v>
      </c>
      <c r="P25" s="18">
        <f>Table216[[#This Row],[Member Premises ]]+O25</f>
        <v>78</v>
      </c>
      <c r="Q25" s="74">
        <f>Table216[[#This Row],[Member Premises ]]/Table216[[#This Row],[Total]]</f>
        <v>0.83333333333333337</v>
      </c>
    </row>
    <row r="26" spans="1:17" x14ac:dyDescent="0.25">
      <c r="A26" s="13"/>
      <c r="B26" s="13"/>
      <c r="C26" s="13"/>
      <c r="J26" s="78" t="s">
        <v>422</v>
      </c>
      <c r="K26" s="14">
        <v>122</v>
      </c>
      <c r="L26" s="14">
        <v>128</v>
      </c>
      <c r="M26" s="25" t="s">
        <v>482</v>
      </c>
      <c r="N26" s="25" t="s">
        <v>482</v>
      </c>
      <c r="O26" s="18">
        <v>27</v>
      </c>
      <c r="P26" s="18">
        <f>Table216[[#This Row],[Member Premises ]]+O26</f>
        <v>155</v>
      </c>
      <c r="Q26" s="74">
        <f>Table216[[#This Row],[Member Premises ]]/Table216[[#This Row],[Total]]</f>
        <v>0.82580645161290323</v>
      </c>
    </row>
    <row r="27" spans="1:17" x14ac:dyDescent="0.25">
      <c r="J27" s="78" t="s">
        <v>308</v>
      </c>
      <c r="K27" s="14">
        <v>39</v>
      </c>
      <c r="L27" s="14">
        <v>43</v>
      </c>
      <c r="M27" s="18" t="s">
        <v>482</v>
      </c>
      <c r="N27" s="25">
        <v>1</v>
      </c>
      <c r="O27" s="18">
        <v>10</v>
      </c>
      <c r="P27" s="18">
        <f>Table216[[#This Row],[Member Premises ]]+O27</f>
        <v>53</v>
      </c>
      <c r="Q27" s="74">
        <f>Table216[[#This Row],[Member Premises ]]/Table216[[#This Row],[Total]]</f>
        <v>0.81132075471698117</v>
      </c>
    </row>
    <row r="28" spans="1:17" x14ac:dyDescent="0.25">
      <c r="J28" s="78" t="s">
        <v>407</v>
      </c>
      <c r="K28" s="14">
        <v>128</v>
      </c>
      <c r="L28" s="14">
        <v>149</v>
      </c>
      <c r="M28" s="18" t="s">
        <v>482</v>
      </c>
      <c r="N28" s="25" t="s">
        <v>482</v>
      </c>
      <c r="O28" s="18">
        <v>39</v>
      </c>
      <c r="P28" s="18">
        <f>Table216[[#This Row],[Member Premises ]]+O28</f>
        <v>188</v>
      </c>
      <c r="Q28" s="74">
        <f>Table216[[#This Row],[Member Premises ]]/Table216[[#This Row],[Total]]</f>
        <v>0.79255319148936165</v>
      </c>
    </row>
    <row r="29" spans="1:17" x14ac:dyDescent="0.25">
      <c r="J29" s="78" t="s">
        <v>430</v>
      </c>
      <c r="K29" s="14">
        <v>37</v>
      </c>
      <c r="L29" s="14">
        <v>38</v>
      </c>
      <c r="M29" s="18">
        <v>1</v>
      </c>
      <c r="N29" s="18" t="s">
        <v>482</v>
      </c>
      <c r="O29" s="18">
        <v>10</v>
      </c>
      <c r="P29" s="18">
        <f>Table216[[#This Row],[Member Premises ]]+O29</f>
        <v>48</v>
      </c>
      <c r="Q29" s="74">
        <f>Table216[[#This Row],[Member Premises ]]/Table216[[#This Row],[Total]]</f>
        <v>0.79166666666666663</v>
      </c>
    </row>
    <row r="30" spans="1:17" x14ac:dyDescent="0.25">
      <c r="J30" s="78" t="s">
        <v>345</v>
      </c>
      <c r="K30" s="15">
        <v>35</v>
      </c>
      <c r="L30" s="15">
        <v>41</v>
      </c>
      <c r="M30" s="25" t="s">
        <v>482</v>
      </c>
      <c r="N30" s="25" t="s">
        <v>482</v>
      </c>
      <c r="O30" s="18">
        <v>12</v>
      </c>
      <c r="P30" s="18">
        <f>Table216[[#This Row],[Member Premises ]]+O30</f>
        <v>53</v>
      </c>
      <c r="Q30" s="74">
        <f>Table216[[#This Row],[Member Premises ]]/Table216[[#This Row],[Total]]</f>
        <v>0.77358490566037741</v>
      </c>
    </row>
    <row r="31" spans="1:17" x14ac:dyDescent="0.25">
      <c r="J31" s="78" t="s">
        <v>433</v>
      </c>
      <c r="K31" s="14">
        <v>49</v>
      </c>
      <c r="L31" s="14">
        <v>52</v>
      </c>
      <c r="M31" s="25" t="s">
        <v>482</v>
      </c>
      <c r="N31" s="18">
        <v>1</v>
      </c>
      <c r="O31" s="18">
        <v>17</v>
      </c>
      <c r="P31" s="18">
        <f>Table216[[#This Row],[Member Premises ]]+O31</f>
        <v>69</v>
      </c>
      <c r="Q31" s="74">
        <f>Table216[[#This Row],[Member Premises ]]/Table216[[#This Row],[Total]]</f>
        <v>0.75362318840579712</v>
      </c>
    </row>
    <row r="32" spans="1:17" x14ac:dyDescent="0.25">
      <c r="J32" s="78" t="s">
        <v>423</v>
      </c>
      <c r="K32" s="14">
        <v>99</v>
      </c>
      <c r="L32" s="14">
        <v>108</v>
      </c>
      <c r="M32" s="18">
        <v>1</v>
      </c>
      <c r="N32" s="25" t="s">
        <v>482</v>
      </c>
      <c r="O32" s="18">
        <v>42</v>
      </c>
      <c r="P32" s="18">
        <f>Table216[[#This Row],[Member Premises ]]+O32</f>
        <v>150</v>
      </c>
      <c r="Q32" s="74">
        <f>Table216[[#This Row],[Member Premises ]]/Table216[[#This Row],[Total]]</f>
        <v>0.72</v>
      </c>
    </row>
    <row r="33" spans="1:28" ht="15.75" thickBot="1" x14ac:dyDescent="0.3">
      <c r="J33" s="79" t="s">
        <v>69</v>
      </c>
      <c r="K33" s="14">
        <v>72</v>
      </c>
      <c r="L33" s="14">
        <v>76</v>
      </c>
      <c r="M33" s="25" t="s">
        <v>482</v>
      </c>
      <c r="N33" s="25">
        <v>1</v>
      </c>
      <c r="O33" s="18">
        <v>31</v>
      </c>
      <c r="P33" s="18">
        <f>Table216[[#This Row],[Member Premises ]]+O33</f>
        <v>107</v>
      </c>
      <c r="Q33" s="74">
        <f>Table216[[#This Row],[Member Premises ]]/Table216[[#This Row],[Total]]</f>
        <v>0.71028037383177567</v>
      </c>
    </row>
    <row r="34" spans="1:28" x14ac:dyDescent="0.25">
      <c r="J34" s="16" t="s">
        <v>393</v>
      </c>
      <c r="K34" s="16">
        <f>SUBTOTAL(109,Table216[Members])</f>
        <v>2416</v>
      </c>
      <c r="L34" s="16">
        <f>SUBTOTAL(109,Table216[[Member Premises ]])</f>
        <v>2688</v>
      </c>
      <c r="M34" s="26">
        <f>SUBTOTAL(109,Table216[Revoked Members])</f>
        <v>27</v>
      </c>
      <c r="N34" s="26">
        <f>SUBTOTAL(109,Table216[Obligated &amp; Reinstated])</f>
        <v>22</v>
      </c>
      <c r="O34" s="16">
        <f>SUBTOTAL(109,Table216[[Potential Members ]])</f>
        <v>375</v>
      </c>
      <c r="P34" s="64">
        <f>SUBTOTAL(109,Table216[Total])</f>
        <v>3063</v>
      </c>
      <c r="Q34" s="17">
        <f>SUBTOTAL(101,Table216[% Registered])</f>
        <v>0.87379860496827311</v>
      </c>
    </row>
    <row r="35" spans="1:28" ht="15.75" thickBot="1" x14ac:dyDescent="0.3"/>
    <row r="36" spans="1:28" ht="21.75" thickBot="1" x14ac:dyDescent="0.3">
      <c r="A36" s="87" t="s">
        <v>446</v>
      </c>
      <c r="B36" s="88"/>
      <c r="C36" s="88"/>
      <c r="D36" s="88"/>
      <c r="E36" s="88"/>
      <c r="F36" s="88"/>
      <c r="G36" s="88"/>
      <c r="H36" s="88"/>
      <c r="I36" s="89"/>
    </row>
    <row r="37" spans="1:28" ht="73.5" customHeight="1" thickBot="1" x14ac:dyDescent="0.3">
      <c r="A37" s="45" t="s">
        <v>409</v>
      </c>
      <c r="B37" s="85" t="s">
        <v>447</v>
      </c>
      <c r="C37" s="85"/>
      <c r="D37" s="85"/>
      <c r="E37" s="85"/>
      <c r="F37" s="85"/>
      <c r="G37" s="85"/>
      <c r="H37" s="85"/>
      <c r="I37" s="86"/>
    </row>
    <row r="38" spans="1:28" ht="70.5" customHeight="1" thickBot="1" x14ac:dyDescent="0.3">
      <c r="A38" s="46" t="s">
        <v>439</v>
      </c>
      <c r="B38" s="85" t="s">
        <v>448</v>
      </c>
      <c r="C38" s="85"/>
      <c r="D38" s="85"/>
      <c r="E38" s="85"/>
      <c r="F38" s="85"/>
      <c r="G38" s="85"/>
      <c r="H38" s="85"/>
      <c r="I38" s="86"/>
    </row>
    <row r="39" spans="1:28" ht="93.75" customHeight="1" thickBot="1" x14ac:dyDescent="0.3">
      <c r="A39" s="47" t="s">
        <v>449</v>
      </c>
      <c r="B39" s="83" t="s">
        <v>450</v>
      </c>
      <c r="C39" s="83"/>
      <c r="D39" s="83"/>
      <c r="E39" s="83"/>
      <c r="F39" s="83"/>
      <c r="G39" s="83"/>
      <c r="H39" s="83"/>
      <c r="I39" s="84"/>
    </row>
    <row r="40" spans="1:28" ht="156" customHeight="1" thickBot="1" x14ac:dyDescent="0.3">
      <c r="A40" s="48" t="s">
        <v>451</v>
      </c>
      <c r="B40" s="85" t="s">
        <v>452</v>
      </c>
      <c r="C40" s="85"/>
      <c r="D40" s="85"/>
      <c r="E40" s="85"/>
      <c r="F40" s="85"/>
      <c r="G40" s="85"/>
      <c r="H40" s="85"/>
      <c r="I40" s="86"/>
      <c r="M40" s="23" t="s">
        <v>474</v>
      </c>
    </row>
    <row r="41" spans="1:28" ht="69" customHeight="1" thickBot="1" x14ac:dyDescent="0.3">
      <c r="A41" s="49" t="s">
        <v>453</v>
      </c>
      <c r="B41" s="83" t="s">
        <v>454</v>
      </c>
      <c r="C41" s="83"/>
      <c r="D41" s="83"/>
      <c r="E41" s="83"/>
      <c r="F41" s="83"/>
      <c r="G41" s="83"/>
      <c r="H41" s="83"/>
      <c r="I41" s="84"/>
    </row>
    <row r="42" spans="1:28" ht="58.5" customHeight="1" thickBot="1" x14ac:dyDescent="0.3">
      <c r="A42" s="50" t="s">
        <v>412</v>
      </c>
      <c r="B42" s="85" t="s">
        <v>455</v>
      </c>
      <c r="C42" s="85"/>
      <c r="D42" s="85"/>
      <c r="E42" s="85"/>
      <c r="F42" s="85"/>
      <c r="G42" s="85"/>
      <c r="H42" s="85"/>
      <c r="I42" s="86"/>
    </row>
    <row r="45" spans="1:28" x14ac:dyDescent="0.25">
      <c r="U45" s="6"/>
    </row>
    <row r="46" spans="1:28" x14ac:dyDescent="0.25">
      <c r="J46" s="6"/>
      <c r="K46" s="6"/>
      <c r="L46" s="6"/>
      <c r="M46" s="75"/>
      <c r="N46" s="75"/>
      <c r="O46" s="6"/>
      <c r="P46" s="6"/>
      <c r="Q46" s="6"/>
      <c r="R46" s="6"/>
      <c r="S46" s="6"/>
      <c r="T46" s="6"/>
      <c r="U46" s="6"/>
      <c r="V46" s="6"/>
    </row>
    <row r="47" spans="1:28" x14ac:dyDescent="0.25">
      <c r="J47" s="6"/>
      <c r="K47" s="6"/>
      <c r="L47" s="6"/>
      <c r="M47" s="75"/>
      <c r="N47" s="75"/>
      <c r="O47" s="6"/>
      <c r="P47" s="6"/>
      <c r="Q47" s="6"/>
      <c r="R47" s="6"/>
      <c r="S47" s="6"/>
      <c r="T47" s="6"/>
      <c r="U47" s="6"/>
      <c r="V47" s="6"/>
      <c r="W47" s="6"/>
      <c r="X47" s="6"/>
      <c r="Y47" s="6"/>
      <c r="Z47" s="6"/>
      <c r="AA47" s="6"/>
      <c r="AB47" s="6"/>
    </row>
    <row r="48" spans="1:28" x14ac:dyDescent="0.25">
      <c r="J48" s="6"/>
      <c r="K48" s="6"/>
      <c r="L48" s="6"/>
      <c r="M48" s="75"/>
      <c r="N48" s="75"/>
      <c r="O48" s="6"/>
      <c r="P48" s="6"/>
      <c r="Q48" s="6"/>
      <c r="R48" s="6"/>
      <c r="S48" s="6"/>
      <c r="T48" s="6"/>
      <c r="U48" s="6"/>
      <c r="V48" s="6"/>
      <c r="W48" s="6"/>
      <c r="X48" s="6"/>
      <c r="Y48" s="6"/>
      <c r="Z48" s="6"/>
      <c r="AA48" s="6"/>
      <c r="AB48" s="6"/>
    </row>
    <row r="49" spans="10:28" x14ac:dyDescent="0.25">
      <c r="J49" s="6"/>
      <c r="K49" s="6"/>
      <c r="L49" s="6"/>
      <c r="M49" s="75"/>
      <c r="N49" s="75"/>
      <c r="O49" s="6"/>
      <c r="P49" s="6"/>
      <c r="Q49" s="6"/>
      <c r="R49" s="6"/>
      <c r="S49" s="6"/>
      <c r="T49" s="6"/>
      <c r="U49" s="6"/>
      <c r="V49" s="6"/>
      <c r="W49" s="6"/>
      <c r="X49" s="6"/>
      <c r="Y49" s="6"/>
      <c r="Z49" s="6"/>
      <c r="AA49" s="6"/>
      <c r="AB49" s="6"/>
    </row>
    <row r="50" spans="10:28" x14ac:dyDescent="0.25">
      <c r="J50" s="6"/>
      <c r="K50" s="6"/>
      <c r="L50" s="6"/>
      <c r="M50" s="75"/>
      <c r="N50" s="75"/>
      <c r="O50" s="6"/>
      <c r="P50" s="6"/>
      <c r="Q50" s="6"/>
      <c r="R50" s="6"/>
      <c r="S50" s="6"/>
      <c r="T50" s="6"/>
      <c r="U50" s="6"/>
      <c r="V50" s="6"/>
      <c r="W50" s="6"/>
      <c r="X50" s="6"/>
      <c r="Y50" s="6"/>
      <c r="Z50" s="6"/>
      <c r="AA50" s="6"/>
      <c r="AB50" s="6"/>
    </row>
    <row r="51" spans="10:28" x14ac:dyDescent="0.25">
      <c r="J51" s="6"/>
      <c r="K51" s="6"/>
      <c r="L51" s="6"/>
      <c r="M51" s="75"/>
      <c r="N51" s="75"/>
      <c r="O51" s="6"/>
      <c r="P51" s="6"/>
      <c r="Q51" s="6"/>
      <c r="R51" s="6"/>
      <c r="S51" s="6"/>
      <c r="T51" s="6"/>
      <c r="U51" s="6"/>
      <c r="V51" s="6"/>
      <c r="W51" s="6"/>
      <c r="X51" s="6"/>
      <c r="Y51" s="6"/>
      <c r="Z51" s="6"/>
      <c r="AA51" s="6"/>
      <c r="AB51" s="6"/>
    </row>
    <row r="52" spans="10:28" x14ac:dyDescent="0.25">
      <c r="J52" s="6"/>
      <c r="K52" s="6"/>
      <c r="L52" s="6"/>
      <c r="M52" s="75"/>
      <c r="N52" s="75"/>
      <c r="O52" s="6"/>
      <c r="P52" s="6"/>
      <c r="Q52" s="6"/>
      <c r="R52" s="6"/>
      <c r="S52" s="6"/>
      <c r="T52" s="6"/>
      <c r="U52" s="6"/>
      <c r="V52" s="6"/>
      <c r="W52" s="6"/>
      <c r="X52" s="6"/>
      <c r="Y52" s="6"/>
      <c r="Z52" s="6"/>
      <c r="AA52" s="6"/>
      <c r="AB52" s="6"/>
    </row>
    <row r="53" spans="10:28" x14ac:dyDescent="0.25">
      <c r="J53" s="6"/>
      <c r="K53" s="6"/>
      <c r="L53" s="6"/>
      <c r="M53" s="75"/>
      <c r="N53" s="75"/>
      <c r="O53" s="6"/>
      <c r="P53" s="6"/>
      <c r="Q53" s="6"/>
      <c r="R53" s="6"/>
      <c r="S53" s="6"/>
      <c r="T53" s="6"/>
      <c r="U53" s="6"/>
      <c r="V53" s="6"/>
      <c r="W53" s="6"/>
      <c r="X53" s="6"/>
      <c r="Y53" s="6"/>
      <c r="Z53" s="6"/>
      <c r="AA53" s="6"/>
      <c r="AB53" s="6"/>
    </row>
    <row r="54" spans="10:28" x14ac:dyDescent="0.25">
      <c r="J54" s="6"/>
      <c r="K54" s="6"/>
      <c r="L54" s="6"/>
      <c r="M54" s="75"/>
      <c r="N54" s="75"/>
      <c r="O54" s="6"/>
      <c r="P54" s="6"/>
      <c r="Q54" s="6"/>
      <c r="R54" s="6"/>
      <c r="S54" s="6"/>
      <c r="T54" s="6"/>
      <c r="U54" s="6"/>
      <c r="V54" s="6"/>
      <c r="W54" s="6"/>
      <c r="X54" s="6"/>
      <c r="Y54" s="6"/>
      <c r="Z54" s="6"/>
      <c r="AA54" s="6"/>
      <c r="AB54" s="6"/>
    </row>
    <row r="55" spans="10:28" x14ac:dyDescent="0.25">
      <c r="J55" s="6"/>
      <c r="K55" s="6"/>
      <c r="L55" s="6"/>
      <c r="M55" s="75"/>
      <c r="N55" s="75"/>
      <c r="O55" s="6"/>
      <c r="P55" s="6"/>
      <c r="Q55" s="6"/>
      <c r="R55" s="6"/>
      <c r="S55" s="6"/>
      <c r="T55" s="6"/>
      <c r="U55" s="6"/>
      <c r="V55" s="6"/>
    </row>
    <row r="56" spans="10:28" x14ac:dyDescent="0.25">
      <c r="J56" s="6"/>
      <c r="K56" s="6"/>
      <c r="L56" s="6"/>
      <c r="M56" s="75"/>
      <c r="N56" s="75"/>
      <c r="O56" s="6"/>
      <c r="P56" s="6"/>
      <c r="Q56" s="6"/>
      <c r="R56" s="6"/>
      <c r="S56" s="6"/>
      <c r="T56" s="6"/>
      <c r="U56" s="6"/>
      <c r="V56" s="6"/>
    </row>
    <row r="57" spans="10:28" x14ac:dyDescent="0.25">
      <c r="J57" s="6"/>
      <c r="K57" s="6"/>
      <c r="L57" s="6"/>
      <c r="M57" s="75"/>
      <c r="N57" s="75"/>
      <c r="O57" s="6"/>
      <c r="P57" s="6"/>
      <c r="Q57" s="6"/>
      <c r="R57" s="6"/>
      <c r="S57" s="6"/>
      <c r="T57" s="6"/>
      <c r="U57" s="6"/>
      <c r="V57" s="6"/>
    </row>
    <row r="58" spans="10:28" x14ac:dyDescent="0.25">
      <c r="J58" s="6"/>
      <c r="K58" s="6"/>
      <c r="L58" s="6"/>
      <c r="M58" s="75"/>
      <c r="N58" s="75"/>
      <c r="O58" s="6"/>
      <c r="P58" s="6"/>
      <c r="Q58" s="6"/>
      <c r="R58" s="6"/>
      <c r="S58" s="6"/>
      <c r="T58" s="6"/>
      <c r="U58" s="6"/>
      <c r="V58" s="6"/>
    </row>
    <row r="59" spans="10:28" x14ac:dyDescent="0.25">
      <c r="J59" s="6"/>
      <c r="K59" s="6"/>
      <c r="L59" s="6"/>
      <c r="M59" s="75"/>
      <c r="N59" s="75"/>
      <c r="O59" s="6"/>
      <c r="P59" s="6"/>
      <c r="Q59" s="6"/>
      <c r="R59" s="6"/>
      <c r="S59" s="6"/>
      <c r="T59" s="6"/>
      <c r="U59" s="6"/>
      <c r="V59" s="6"/>
    </row>
    <row r="60" spans="10:28" x14ac:dyDescent="0.25">
      <c r="J60" s="6"/>
      <c r="K60" s="6"/>
      <c r="L60" s="6"/>
      <c r="M60" s="75"/>
      <c r="N60" s="75"/>
      <c r="O60" s="6"/>
      <c r="P60" s="6"/>
      <c r="Q60" s="6"/>
      <c r="R60" s="6"/>
      <c r="S60" s="6"/>
      <c r="T60" s="6"/>
      <c r="U60" s="6"/>
      <c r="V60" s="6"/>
    </row>
    <row r="61" spans="10:28" x14ac:dyDescent="0.25">
      <c r="J61" s="6"/>
      <c r="K61" s="6"/>
      <c r="L61" s="6"/>
      <c r="M61" s="75"/>
      <c r="N61" s="75"/>
      <c r="O61" s="6"/>
      <c r="P61" s="6"/>
      <c r="Q61" s="6"/>
      <c r="R61" s="6"/>
      <c r="S61" s="6"/>
      <c r="T61" s="6"/>
      <c r="U61" s="6"/>
      <c r="V61" s="6"/>
    </row>
    <row r="62" spans="10:28" x14ac:dyDescent="0.25">
      <c r="J62" s="6"/>
      <c r="K62" s="6"/>
      <c r="L62" s="6"/>
      <c r="M62" s="75"/>
      <c r="N62" s="75"/>
      <c r="O62" s="6"/>
      <c r="P62" s="6"/>
      <c r="Q62" s="6"/>
      <c r="R62" s="6"/>
      <c r="S62" s="6"/>
      <c r="T62" s="6"/>
      <c r="U62" s="6"/>
      <c r="V62" s="6"/>
    </row>
    <row r="63" spans="10:28" x14ac:dyDescent="0.25">
      <c r="J63" s="6"/>
      <c r="K63" s="6"/>
      <c r="L63" s="6"/>
      <c r="M63" s="75"/>
      <c r="N63" s="75"/>
      <c r="O63" s="6"/>
      <c r="P63" s="6"/>
      <c r="Q63" s="6"/>
      <c r="R63" s="6"/>
      <c r="S63" s="6"/>
      <c r="T63" s="6"/>
      <c r="U63" s="6"/>
      <c r="V63" s="6"/>
    </row>
    <row r="64" spans="10:28" x14ac:dyDescent="0.25">
      <c r="J64" s="6"/>
      <c r="K64" s="6"/>
      <c r="L64" s="6"/>
      <c r="M64" s="75"/>
      <c r="N64" s="75"/>
      <c r="O64" s="6"/>
      <c r="P64" s="6"/>
      <c r="Q64" s="6"/>
      <c r="R64" s="6"/>
      <c r="S64" s="6"/>
      <c r="T64" s="6"/>
      <c r="U64" s="6"/>
      <c r="V64" s="6"/>
    </row>
    <row r="65" spans="10:22" x14ac:dyDescent="0.25">
      <c r="J65" s="6"/>
      <c r="K65" s="6"/>
      <c r="L65" s="6"/>
      <c r="M65" s="75"/>
      <c r="N65" s="75"/>
      <c r="O65" s="6"/>
      <c r="P65" s="6"/>
      <c r="Q65" s="6"/>
      <c r="R65" s="6"/>
      <c r="S65" s="6"/>
      <c r="T65" s="6"/>
      <c r="U65" s="6"/>
      <c r="V65" s="6"/>
    </row>
    <row r="66" spans="10:22" x14ac:dyDescent="0.25">
      <c r="J66" s="6"/>
      <c r="K66" s="6"/>
      <c r="L66" s="6"/>
      <c r="M66" s="75"/>
      <c r="N66" s="75"/>
      <c r="O66" s="6"/>
      <c r="P66" s="6"/>
      <c r="Q66" s="6"/>
      <c r="R66" s="6"/>
      <c r="S66" s="6"/>
      <c r="T66" s="6"/>
      <c r="U66" s="6"/>
      <c r="V66" s="6"/>
    </row>
    <row r="67" spans="10:22" x14ac:dyDescent="0.25">
      <c r="J67" s="6"/>
      <c r="K67" s="6"/>
      <c r="L67" s="6"/>
      <c r="M67" s="75"/>
      <c r="N67" s="75"/>
      <c r="O67" s="6"/>
      <c r="P67" s="6"/>
      <c r="Q67" s="6"/>
      <c r="R67" s="6"/>
      <c r="S67" s="6"/>
      <c r="T67" s="6"/>
      <c r="U67" s="6"/>
      <c r="V67" s="6"/>
    </row>
    <row r="68" spans="10:22" x14ac:dyDescent="0.25">
      <c r="J68" s="6"/>
      <c r="K68" s="6"/>
      <c r="L68" s="6"/>
      <c r="M68" s="75"/>
      <c r="N68" s="75"/>
      <c r="O68" s="6"/>
      <c r="P68" s="6"/>
      <c r="Q68" s="6"/>
      <c r="R68" s="6"/>
      <c r="S68" s="6"/>
      <c r="T68" s="6"/>
      <c r="U68" s="6"/>
      <c r="V68" s="6"/>
    </row>
    <row r="69" spans="10:22" x14ac:dyDescent="0.25">
      <c r="J69" s="6"/>
      <c r="K69" s="6"/>
      <c r="L69" s="6"/>
      <c r="M69" s="75"/>
      <c r="N69" s="75"/>
      <c r="O69" s="6"/>
      <c r="P69" s="6"/>
      <c r="Q69" s="6"/>
      <c r="R69" s="6"/>
      <c r="S69" s="6"/>
      <c r="T69" s="6"/>
      <c r="U69" s="6"/>
      <c r="V69" s="6"/>
    </row>
    <row r="70" spans="10:22" x14ac:dyDescent="0.25">
      <c r="J70" s="6"/>
      <c r="K70" s="6"/>
      <c r="L70" s="6"/>
      <c r="M70" s="75"/>
      <c r="N70" s="75"/>
      <c r="O70" s="6"/>
      <c r="P70" s="6"/>
      <c r="Q70" s="6"/>
      <c r="R70" s="6"/>
      <c r="S70" s="6"/>
      <c r="T70" s="6"/>
      <c r="U70" s="6"/>
      <c r="V70" s="6"/>
    </row>
    <row r="71" spans="10:22" x14ac:dyDescent="0.25">
      <c r="J71" s="6"/>
      <c r="K71" s="6"/>
      <c r="L71" s="6"/>
      <c r="M71" s="75"/>
      <c r="N71" s="75"/>
      <c r="O71" s="6"/>
      <c r="P71" s="6"/>
      <c r="Q71" s="6"/>
      <c r="R71" s="6"/>
      <c r="S71" s="6"/>
      <c r="T71" s="6"/>
      <c r="U71" s="6"/>
      <c r="V71" s="6"/>
    </row>
    <row r="72" spans="10:22" x14ac:dyDescent="0.25">
      <c r="J72" s="6"/>
      <c r="K72" s="6"/>
      <c r="L72" s="6"/>
      <c r="M72" s="75"/>
      <c r="N72" s="75"/>
      <c r="O72" s="6"/>
      <c r="P72" s="6"/>
      <c r="Q72" s="6"/>
      <c r="R72" s="6"/>
      <c r="S72" s="6"/>
      <c r="T72" s="6"/>
      <c r="U72" s="6"/>
      <c r="V72" s="6"/>
    </row>
    <row r="73" spans="10:22" x14ac:dyDescent="0.25">
      <c r="J73" s="6"/>
      <c r="K73" s="6"/>
      <c r="L73" s="6"/>
      <c r="M73" s="75"/>
      <c r="N73" s="75"/>
      <c r="O73" s="6"/>
      <c r="P73" s="6"/>
      <c r="Q73" s="6"/>
      <c r="R73" s="6"/>
      <c r="S73" s="6"/>
      <c r="T73" s="6"/>
      <c r="U73" s="6"/>
      <c r="V73" s="6"/>
    </row>
    <row r="74" spans="10:22" x14ac:dyDescent="0.25">
      <c r="J74" s="6"/>
      <c r="K74" s="6"/>
      <c r="L74" s="6"/>
      <c r="M74" s="75"/>
      <c r="N74" s="75"/>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80" zoomScaleNormal="80" workbookViewId="0">
      <selection activeCell="B2" sqref="B2"/>
    </sheetView>
  </sheetViews>
  <sheetFormatPr defaultColWidth="69.140625" defaultRowHeight="15" x14ac:dyDescent="0.25"/>
  <cols>
    <col min="1" max="1" width="30.85546875" bestFit="1" customWidth="1"/>
    <col min="2" max="2" width="29.5703125" customWidth="1"/>
    <col min="3" max="3" width="28.140625" bestFit="1" customWidth="1"/>
    <col min="4" max="4" width="18.140625" bestFit="1" customWidth="1"/>
    <col min="5" max="5" width="15" bestFit="1" customWidth="1"/>
    <col min="6" max="6" width="17.140625" bestFit="1" customWidth="1"/>
    <col min="7" max="7" width="15.85546875" bestFit="1" customWidth="1"/>
    <col min="8" max="8" width="26" bestFit="1" customWidth="1"/>
    <col min="9" max="9" width="7.28515625" bestFit="1" customWidth="1"/>
    <col min="10" max="10" width="30" bestFit="1" customWidth="1"/>
    <col min="11" max="11" width="14.5703125" bestFit="1" customWidth="1"/>
    <col min="12" max="12" width="13.140625" bestFit="1" customWidth="1"/>
  </cols>
  <sheetData>
    <row r="1" spans="1:12" s="30" customFormat="1" ht="19.5" thickBot="1" x14ac:dyDescent="0.35">
      <c r="A1" s="33" t="s">
        <v>392</v>
      </c>
      <c r="B1" s="34">
        <f>COUNTA(B3:B14)</f>
        <v>12</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417</v>
      </c>
    </row>
    <row r="3" spans="1:12" x14ac:dyDescent="0.25">
      <c r="A3" s="4" t="s">
        <v>345</v>
      </c>
      <c r="B3" s="4" t="s">
        <v>362</v>
      </c>
      <c r="C3" s="4"/>
      <c r="D3" s="4" t="s">
        <v>363</v>
      </c>
      <c r="E3" s="4" t="s">
        <v>364</v>
      </c>
      <c r="F3" s="4" t="s">
        <v>365</v>
      </c>
      <c r="G3" s="4" t="s">
        <v>347</v>
      </c>
      <c r="H3" s="4" t="s">
        <v>366</v>
      </c>
      <c r="I3" s="4"/>
      <c r="J3" s="4"/>
      <c r="K3" s="4" t="s">
        <v>39</v>
      </c>
    </row>
    <row r="4" spans="1:12" x14ac:dyDescent="0.25">
      <c r="A4" s="4" t="s">
        <v>345</v>
      </c>
      <c r="B4" s="4" t="s">
        <v>371</v>
      </c>
      <c r="C4" s="4"/>
      <c r="D4" s="4" t="s">
        <v>372</v>
      </c>
      <c r="E4" s="4"/>
      <c r="F4" s="4" t="s">
        <v>373</v>
      </c>
      <c r="G4" s="4" t="s">
        <v>347</v>
      </c>
      <c r="H4" s="4" t="s">
        <v>374</v>
      </c>
      <c r="I4" s="4"/>
      <c r="J4" s="4" t="s">
        <v>375</v>
      </c>
      <c r="K4" s="4" t="s">
        <v>39</v>
      </c>
    </row>
    <row r="5" spans="1:12" x14ac:dyDescent="0.25">
      <c r="A5" s="4" t="s">
        <v>345</v>
      </c>
      <c r="B5" s="4" t="s">
        <v>348</v>
      </c>
      <c r="C5" s="4" t="s">
        <v>13</v>
      </c>
      <c r="D5" s="4" t="s">
        <v>349</v>
      </c>
      <c r="E5" s="4"/>
      <c r="F5" s="4" t="s">
        <v>350</v>
      </c>
      <c r="G5" s="4" t="s">
        <v>347</v>
      </c>
      <c r="H5" s="4" t="s">
        <v>351</v>
      </c>
      <c r="I5" s="4" t="s">
        <v>13</v>
      </c>
      <c r="J5" s="4" t="s">
        <v>13</v>
      </c>
      <c r="K5" s="4" t="s">
        <v>39</v>
      </c>
    </row>
    <row r="6" spans="1:12" x14ac:dyDescent="0.25">
      <c r="A6" s="4" t="s">
        <v>345</v>
      </c>
      <c r="B6" s="4" t="s">
        <v>352</v>
      </c>
      <c r="C6" s="4" t="s">
        <v>13</v>
      </c>
      <c r="D6" s="4" t="s">
        <v>353</v>
      </c>
      <c r="E6" s="4"/>
      <c r="F6" s="4" t="s">
        <v>317</v>
      </c>
      <c r="G6" s="4" t="s">
        <v>347</v>
      </c>
      <c r="H6" s="4" t="s">
        <v>13</v>
      </c>
      <c r="I6" s="4" t="s">
        <v>13</v>
      </c>
      <c r="J6" s="4" t="s">
        <v>13</v>
      </c>
      <c r="K6" s="4" t="s">
        <v>28</v>
      </c>
    </row>
    <row r="7" spans="1:12" x14ac:dyDescent="0.25">
      <c r="A7" s="4" t="s">
        <v>345</v>
      </c>
      <c r="B7" s="4" t="s">
        <v>389</v>
      </c>
      <c r="C7" s="4"/>
      <c r="D7" s="4" t="s">
        <v>390</v>
      </c>
      <c r="E7" s="4"/>
      <c r="F7" s="4" t="s">
        <v>365</v>
      </c>
      <c r="G7" s="4" t="s">
        <v>347</v>
      </c>
      <c r="H7" s="4" t="s">
        <v>391</v>
      </c>
      <c r="I7" s="4"/>
      <c r="J7" s="4"/>
      <c r="K7" s="4" t="s">
        <v>39</v>
      </c>
    </row>
    <row r="8" spans="1:12" x14ac:dyDescent="0.25">
      <c r="A8" s="4" t="s">
        <v>345</v>
      </c>
      <c r="B8" s="4" t="s">
        <v>386</v>
      </c>
      <c r="C8" s="4"/>
      <c r="D8" s="4" t="s">
        <v>68</v>
      </c>
      <c r="E8" s="4" t="s">
        <v>387</v>
      </c>
      <c r="F8" s="4" t="s">
        <v>346</v>
      </c>
      <c r="G8" s="4" t="s">
        <v>347</v>
      </c>
      <c r="H8" s="4" t="s">
        <v>388</v>
      </c>
      <c r="I8" s="4"/>
      <c r="J8" s="4"/>
      <c r="K8" s="4" t="s">
        <v>39</v>
      </c>
    </row>
    <row r="9" spans="1:12" x14ac:dyDescent="0.25">
      <c r="A9" s="4" t="s">
        <v>345</v>
      </c>
      <c r="B9" s="4" t="s">
        <v>380</v>
      </c>
      <c r="C9" s="4"/>
      <c r="D9" s="4"/>
      <c r="E9" s="4"/>
      <c r="F9" s="4" t="s">
        <v>381</v>
      </c>
      <c r="G9" s="4" t="s">
        <v>347</v>
      </c>
      <c r="H9" s="4" t="s">
        <v>382</v>
      </c>
      <c r="I9" s="4"/>
      <c r="J9" s="4"/>
      <c r="K9" s="4" t="s">
        <v>39</v>
      </c>
    </row>
    <row r="10" spans="1:12" x14ac:dyDescent="0.25">
      <c r="A10" s="4" t="s">
        <v>345</v>
      </c>
      <c r="B10" s="4" t="s">
        <v>383</v>
      </c>
      <c r="C10" s="4"/>
      <c r="D10" s="4" t="s">
        <v>384</v>
      </c>
      <c r="E10" s="4"/>
      <c r="F10" s="4" t="s">
        <v>373</v>
      </c>
      <c r="G10" s="4" t="s">
        <v>347</v>
      </c>
      <c r="H10" s="4" t="s">
        <v>385</v>
      </c>
      <c r="I10" s="4"/>
      <c r="J10" s="4"/>
      <c r="K10" s="4" t="s">
        <v>28</v>
      </c>
    </row>
    <row r="11" spans="1:12" x14ac:dyDescent="0.25">
      <c r="A11" s="4" t="s">
        <v>345</v>
      </c>
      <c r="B11" s="4" t="s">
        <v>354</v>
      </c>
      <c r="C11" s="4" t="s">
        <v>354</v>
      </c>
      <c r="D11" s="4"/>
      <c r="E11" s="4"/>
      <c r="F11" s="4" t="s">
        <v>355</v>
      </c>
      <c r="G11" s="4" t="s">
        <v>347</v>
      </c>
      <c r="H11" s="4" t="s">
        <v>356</v>
      </c>
      <c r="I11" s="4" t="s">
        <v>13</v>
      </c>
      <c r="J11" s="4" t="s">
        <v>357</v>
      </c>
      <c r="K11" s="4" t="s">
        <v>39</v>
      </c>
    </row>
    <row r="12" spans="1:12" x14ac:dyDescent="0.25">
      <c r="A12" s="4" t="s">
        <v>345</v>
      </c>
      <c r="B12" s="4" t="s">
        <v>376</v>
      </c>
      <c r="C12" s="4"/>
      <c r="D12" s="4" t="s">
        <v>377</v>
      </c>
      <c r="E12" s="4"/>
      <c r="F12" s="4" t="s">
        <v>378</v>
      </c>
      <c r="G12" s="4" t="s">
        <v>347</v>
      </c>
      <c r="H12" s="4" t="s">
        <v>379</v>
      </c>
      <c r="I12" s="4"/>
      <c r="J12" s="4"/>
      <c r="K12" s="4" t="s">
        <v>39</v>
      </c>
    </row>
    <row r="13" spans="1:12" x14ac:dyDescent="0.25">
      <c r="A13" s="4" t="s">
        <v>345</v>
      </c>
      <c r="B13" s="4" t="s">
        <v>367</v>
      </c>
      <c r="C13" s="4"/>
      <c r="D13" s="4" t="s">
        <v>368</v>
      </c>
      <c r="E13" s="4"/>
      <c r="F13" s="4" t="s">
        <v>346</v>
      </c>
      <c r="G13" s="4" t="s">
        <v>347</v>
      </c>
      <c r="H13" s="4" t="s">
        <v>369</v>
      </c>
      <c r="I13" s="4"/>
      <c r="J13" s="4" t="s">
        <v>370</v>
      </c>
      <c r="K13" s="4" t="s">
        <v>28</v>
      </c>
    </row>
    <row r="14" spans="1:12" x14ac:dyDescent="0.25">
      <c r="A14" s="4" t="s">
        <v>345</v>
      </c>
      <c r="B14" s="4" t="s">
        <v>358</v>
      </c>
      <c r="C14" s="4" t="s">
        <v>13</v>
      </c>
      <c r="D14" s="4" t="s">
        <v>359</v>
      </c>
      <c r="E14" s="4"/>
      <c r="F14" s="4" t="s">
        <v>360</v>
      </c>
      <c r="G14" s="4" t="s">
        <v>347</v>
      </c>
      <c r="H14" s="4" t="s">
        <v>361</v>
      </c>
      <c r="I14" s="4" t="s">
        <v>13</v>
      </c>
      <c r="J14" s="4" t="s">
        <v>13</v>
      </c>
      <c r="K14" s="4" t="s">
        <v>39</v>
      </c>
    </row>
    <row r="15" spans="1:12" ht="15.75" thickBot="1" x14ac:dyDescent="0.3">
      <c r="A15" s="14"/>
      <c r="B15" s="14"/>
    </row>
    <row r="16" spans="1:12" ht="19.5" thickBot="1" x14ac:dyDescent="0.35">
      <c r="A16" s="51" t="s">
        <v>414</v>
      </c>
      <c r="B16" s="52">
        <f>COUNTA(B17)</f>
        <v>0</v>
      </c>
    </row>
    <row r="18" spans="1:2" ht="15.75" thickBot="1" x14ac:dyDescent="0.3">
      <c r="A18" s="8"/>
      <c r="B18" s="5"/>
    </row>
    <row r="19" spans="1:2" ht="19.5" thickBot="1" x14ac:dyDescent="0.35">
      <c r="A19" s="53" t="s">
        <v>445</v>
      </c>
      <c r="B19" s="54">
        <f>COUNTA(B20:B23)</f>
        <v>0</v>
      </c>
    </row>
  </sheetData>
  <autoFilter ref="A2:L14">
    <sortState ref="A3:L14">
      <sortCondition ref="B2:B14"/>
    </sortState>
  </autoFilter>
  <conditionalFormatting sqref="B1:B15 B20:B1048576">
    <cfRule type="duplicateValues" dxfId="28" priority="4"/>
  </conditionalFormatting>
  <conditionalFormatting sqref="F1">
    <cfRule type="duplicateValues" dxfId="27" priority="2"/>
    <cfRule type="duplicateValues" dxfId="26" priority="3"/>
  </conditionalFormatting>
  <conditionalFormatting sqref="B16">
    <cfRule type="duplicateValues" dxfId="25"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24" priority="4"/>
  </conditionalFormatting>
  <conditionalFormatting sqref="E2">
    <cfRule type="duplicateValues" dxfId="23" priority="3"/>
  </conditionalFormatting>
  <conditionalFormatting sqref="C3">
    <cfRule type="duplicateValues" dxfId="22" priority="2"/>
  </conditionalFormatting>
  <conditionalFormatting sqref="E3">
    <cfRule type="duplicateValues" dxfId="2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80" zoomScaleNormal="80" workbookViewId="0">
      <selection activeCell="A51" sqref="A51"/>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4" bestFit="1" customWidth="1"/>
    <col min="13" max="16384" width="30.7109375" style="4"/>
  </cols>
  <sheetData>
    <row r="1" spans="1:12" s="29" customFormat="1" ht="19.5" thickBot="1" x14ac:dyDescent="0.35">
      <c r="A1" s="31" t="s">
        <v>392</v>
      </c>
      <c r="B1" s="32">
        <f>COUNTA(B3:B13)</f>
        <v>11</v>
      </c>
      <c r="C1" s="55"/>
      <c r="D1" s="55"/>
      <c r="E1" s="55"/>
      <c r="F1" s="55"/>
    </row>
    <row r="2" spans="1:12" s="40" customFormat="1" ht="15.75" x14ac:dyDescent="0.25">
      <c r="A2" s="37" t="s">
        <v>0</v>
      </c>
      <c r="B2" s="38" t="s">
        <v>2</v>
      </c>
      <c r="C2" s="38" t="s">
        <v>3</v>
      </c>
      <c r="D2" s="38" t="s">
        <v>4</v>
      </c>
      <c r="E2" s="38" t="s">
        <v>5</v>
      </c>
      <c r="F2" s="38" t="s">
        <v>6</v>
      </c>
      <c r="G2" s="38" t="s">
        <v>7</v>
      </c>
      <c r="H2" s="38" t="s">
        <v>9</v>
      </c>
      <c r="I2" s="38" t="s">
        <v>10</v>
      </c>
      <c r="J2" s="39" t="s">
        <v>11</v>
      </c>
      <c r="K2" s="39" t="s">
        <v>12</v>
      </c>
      <c r="L2" s="37" t="s">
        <v>417</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8" t="s">
        <v>14</v>
      </c>
      <c r="B11" s="9" t="s">
        <v>404</v>
      </c>
      <c r="C11" s="7"/>
      <c r="D11" s="7" t="s">
        <v>18</v>
      </c>
      <c r="E11" s="7"/>
      <c r="F11" s="7"/>
      <c r="G11" s="4" t="s">
        <v>17</v>
      </c>
      <c r="K11" s="4" t="s">
        <v>34</v>
      </c>
    </row>
    <row r="12" spans="1:12" x14ac:dyDescent="0.25">
      <c r="A12" s="4" t="s">
        <v>14</v>
      </c>
      <c r="B12" s="4" t="s">
        <v>60</v>
      </c>
      <c r="D12" s="4" t="s">
        <v>61</v>
      </c>
      <c r="F12" s="4" t="s">
        <v>27</v>
      </c>
      <c r="G12" s="4" t="s">
        <v>17</v>
      </c>
      <c r="H12" s="4" t="s">
        <v>62</v>
      </c>
      <c r="K12" s="4" t="s">
        <v>34</v>
      </c>
    </row>
    <row r="13" spans="1:12" x14ac:dyDescent="0.25">
      <c r="A13" s="4" t="s">
        <v>14</v>
      </c>
      <c r="B13" s="4" t="s">
        <v>63</v>
      </c>
      <c r="D13" s="4" t="s">
        <v>64</v>
      </c>
      <c r="F13" s="4" t="s">
        <v>50</v>
      </c>
      <c r="G13" s="4" t="s">
        <v>17</v>
      </c>
      <c r="H13" s="4" t="s">
        <v>65</v>
      </c>
      <c r="K13" s="4" t="s">
        <v>39</v>
      </c>
    </row>
    <row r="14" spans="1:12" ht="15.75" thickBot="1" x14ac:dyDescent="0.3">
      <c r="B14" s="11"/>
    </row>
    <row r="15" spans="1:12" ht="19.5" thickBot="1" x14ac:dyDescent="0.35">
      <c r="A15" s="51" t="s">
        <v>414</v>
      </c>
      <c r="B15" s="52">
        <f>COUNTA(B16:B17)</f>
        <v>2</v>
      </c>
    </row>
    <row r="16" spans="1:12" x14ac:dyDescent="0.25">
      <c r="A16" s="4" t="s">
        <v>14</v>
      </c>
      <c r="B16" t="s">
        <v>456</v>
      </c>
      <c r="C16" s="4" t="s">
        <v>457</v>
      </c>
      <c r="D16" s="4" t="s">
        <v>458</v>
      </c>
      <c r="F16" s="4" t="s">
        <v>459</v>
      </c>
      <c r="G16" s="4" t="s">
        <v>17</v>
      </c>
      <c r="K16" s="4" t="s">
        <v>39</v>
      </c>
      <c r="L16" s="4" t="s">
        <v>480</v>
      </c>
    </row>
    <row r="17" spans="1:12" x14ac:dyDescent="0.25">
      <c r="A17" s="4" t="s">
        <v>14</v>
      </c>
      <c r="B17" s="5" t="s">
        <v>396</v>
      </c>
      <c r="C17" s="4" t="s">
        <v>397</v>
      </c>
      <c r="D17" s="4" t="s">
        <v>52</v>
      </c>
      <c r="E17" s="4" t="s">
        <v>16</v>
      </c>
      <c r="G17" s="4" t="s">
        <v>17</v>
      </c>
      <c r="K17" s="4" t="s">
        <v>39</v>
      </c>
      <c r="L17" s="4" t="s">
        <v>464</v>
      </c>
    </row>
    <row r="18" spans="1:12" ht="15.75" thickBot="1" x14ac:dyDescent="0.3">
      <c r="A18" s="8"/>
      <c r="B18" s="5"/>
    </row>
    <row r="19" spans="1:12" ht="19.5" thickBot="1" x14ac:dyDescent="0.35">
      <c r="A19" s="53" t="s">
        <v>445</v>
      </c>
      <c r="B19" s="54">
        <f>COUNTA(B20:B23)</f>
        <v>0</v>
      </c>
    </row>
    <row r="20" spans="1:12" x14ac:dyDescent="0.25">
      <c r="B20" s="12"/>
    </row>
    <row r="21" spans="1:12" x14ac:dyDescent="0.25">
      <c r="B21" s="11"/>
    </row>
    <row r="22" spans="1:12" x14ac:dyDescent="0.25">
      <c r="B22" s="73"/>
    </row>
    <row r="25" spans="1:12" x14ac:dyDescent="0.25">
      <c r="B25" s="73"/>
    </row>
  </sheetData>
  <autoFilter ref="A2:L13">
    <sortState ref="A3:M20">
      <sortCondition ref="B2:B20"/>
    </sortState>
  </autoFilter>
  <conditionalFormatting sqref="B20:B21 F1 B23:B24 B26:B1048576 B1:B14">
    <cfRule type="duplicateValues" dxfId="58" priority="2"/>
    <cfRule type="duplicateValues" dxfId="57" priority="3"/>
  </conditionalFormatting>
  <conditionalFormatting sqref="B15">
    <cfRule type="duplicateValues" dxfId="56"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39"/>
  <sheetViews>
    <sheetView zoomScale="80" zoomScaleNormal="80" workbookViewId="0">
      <selection activeCell="B2" sqref="B2"/>
    </sheetView>
  </sheetViews>
  <sheetFormatPr defaultColWidth="69.140625" defaultRowHeight="15" x14ac:dyDescent="0.25"/>
  <cols>
    <col min="1" max="1" width="30.85546875" bestFit="1" customWidth="1"/>
    <col min="2" max="2" width="30.5703125" bestFit="1" customWidth="1"/>
    <col min="3" max="3" width="21.7109375" bestFit="1" customWidth="1"/>
    <col min="4" max="4" width="24.42578125" bestFit="1" customWidth="1"/>
    <col min="5" max="5" width="12" bestFit="1" customWidth="1"/>
    <col min="6" max="6" width="19.85546875" bestFit="1" customWidth="1"/>
    <col min="7" max="7" width="15.85546875" bestFit="1" customWidth="1"/>
    <col min="8" max="8" width="38.42578125" bestFit="1" customWidth="1"/>
    <col min="9" max="9" width="12.7109375" bestFit="1" customWidth="1"/>
    <col min="10" max="10" width="32.42578125" bestFit="1" customWidth="1"/>
    <col min="11" max="11" width="14.5703125" bestFit="1" customWidth="1"/>
    <col min="12" max="12" width="25" bestFit="1" customWidth="1"/>
  </cols>
  <sheetData>
    <row r="1" spans="1:12" s="30" customFormat="1" ht="19.5" thickBot="1" x14ac:dyDescent="0.35">
      <c r="A1" s="33" t="s">
        <v>392</v>
      </c>
      <c r="B1" s="34">
        <f>COUNTA(B3:B33)</f>
        <v>31</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417</v>
      </c>
    </row>
    <row r="3" spans="1:12" x14ac:dyDescent="0.25">
      <c r="A3" s="4" t="s">
        <v>69</v>
      </c>
      <c r="B3" s="4" t="s">
        <v>70</v>
      </c>
      <c r="C3" s="4"/>
      <c r="D3" s="4" t="s">
        <v>71</v>
      </c>
      <c r="E3" s="4"/>
      <c r="F3" s="4" t="s">
        <v>72</v>
      </c>
      <c r="G3" s="4" t="s">
        <v>73</v>
      </c>
      <c r="H3" s="4" t="s">
        <v>74</v>
      </c>
      <c r="I3" s="4"/>
      <c r="J3" s="4"/>
      <c r="K3" s="4" t="s">
        <v>39</v>
      </c>
    </row>
    <row r="4" spans="1:12" x14ac:dyDescent="0.25">
      <c r="A4" s="4" t="s">
        <v>69</v>
      </c>
      <c r="B4" s="4" t="s">
        <v>75</v>
      </c>
      <c r="C4" s="4"/>
      <c r="D4" s="4" t="s">
        <v>76</v>
      </c>
      <c r="E4" s="4" t="s">
        <v>77</v>
      </c>
      <c r="F4" s="4" t="s">
        <v>78</v>
      </c>
      <c r="G4" s="4" t="s">
        <v>73</v>
      </c>
      <c r="H4" s="4"/>
      <c r="I4" s="4"/>
      <c r="J4" s="4"/>
      <c r="K4" s="4" t="s">
        <v>47</v>
      </c>
    </row>
    <row r="5" spans="1:12" x14ac:dyDescent="0.25">
      <c r="A5" s="4" t="s">
        <v>69</v>
      </c>
      <c r="B5" s="4" t="s">
        <v>79</v>
      </c>
      <c r="C5" s="4"/>
      <c r="D5" s="4" t="s">
        <v>80</v>
      </c>
      <c r="E5" s="4" t="s">
        <v>81</v>
      </c>
      <c r="F5" s="4" t="s">
        <v>82</v>
      </c>
      <c r="G5" s="4" t="s">
        <v>73</v>
      </c>
      <c r="H5" s="4"/>
      <c r="I5" s="4"/>
      <c r="J5" s="4"/>
      <c r="K5" s="4" t="s">
        <v>47</v>
      </c>
    </row>
    <row r="6" spans="1:12" x14ac:dyDescent="0.25">
      <c r="A6" s="4" t="s">
        <v>69</v>
      </c>
      <c r="B6" s="4" t="s">
        <v>83</v>
      </c>
      <c r="C6" s="4"/>
      <c r="D6" s="4" t="s">
        <v>84</v>
      </c>
      <c r="E6" s="4"/>
      <c r="F6" s="4" t="s">
        <v>78</v>
      </c>
      <c r="G6" s="4" t="s">
        <v>73</v>
      </c>
      <c r="H6" s="4"/>
      <c r="I6" s="4"/>
      <c r="J6" s="4"/>
      <c r="K6" s="4" t="s">
        <v>47</v>
      </c>
    </row>
    <row r="7" spans="1:12" x14ac:dyDescent="0.25">
      <c r="A7" s="4" t="s">
        <v>69</v>
      </c>
      <c r="B7" s="4" t="s">
        <v>85</v>
      </c>
      <c r="C7" s="4"/>
      <c r="D7" s="4" t="s">
        <v>86</v>
      </c>
      <c r="E7" s="4" t="s">
        <v>87</v>
      </c>
      <c r="F7" s="4" t="s">
        <v>88</v>
      </c>
      <c r="G7" s="4" t="s">
        <v>73</v>
      </c>
      <c r="H7" s="4"/>
      <c r="I7" s="4"/>
      <c r="J7" s="4"/>
      <c r="K7" s="4" t="s">
        <v>47</v>
      </c>
    </row>
    <row r="8" spans="1:12" x14ac:dyDescent="0.25">
      <c r="A8" s="4" t="s">
        <v>69</v>
      </c>
      <c r="B8" s="4" t="s">
        <v>90</v>
      </c>
      <c r="C8" s="4"/>
      <c r="D8" s="4" t="s">
        <v>91</v>
      </c>
      <c r="E8" s="4"/>
      <c r="F8" s="4" t="s">
        <v>92</v>
      </c>
      <c r="G8" s="4" t="s">
        <v>73</v>
      </c>
      <c r="H8" s="4" t="s">
        <v>93</v>
      </c>
      <c r="I8" s="4"/>
      <c r="J8" s="4"/>
      <c r="K8" s="4" t="s">
        <v>405</v>
      </c>
    </row>
    <row r="9" spans="1:12" x14ac:dyDescent="0.25">
      <c r="A9" s="4" t="s">
        <v>69</v>
      </c>
      <c r="B9" s="4" t="s">
        <v>94</v>
      </c>
      <c r="C9" s="4"/>
      <c r="D9" s="4" t="s">
        <v>95</v>
      </c>
      <c r="E9" s="4"/>
      <c r="F9" s="4" t="s">
        <v>96</v>
      </c>
      <c r="G9" s="4" t="s">
        <v>73</v>
      </c>
      <c r="H9" s="4" t="s">
        <v>97</v>
      </c>
      <c r="I9" s="4"/>
      <c r="J9" s="4"/>
      <c r="K9" s="4" t="s">
        <v>28</v>
      </c>
    </row>
    <row r="10" spans="1:12" x14ac:dyDescent="0.25">
      <c r="A10" s="4" t="s">
        <v>69</v>
      </c>
      <c r="B10" s="4" t="s">
        <v>98</v>
      </c>
      <c r="C10" s="4"/>
      <c r="D10" s="4" t="s">
        <v>99</v>
      </c>
      <c r="E10" s="4"/>
      <c r="F10" s="4" t="s">
        <v>82</v>
      </c>
      <c r="G10" s="4" t="s">
        <v>73</v>
      </c>
      <c r="H10" s="4" t="s">
        <v>100</v>
      </c>
      <c r="I10" s="4"/>
      <c r="J10" s="4" t="s">
        <v>101</v>
      </c>
      <c r="K10" s="4" t="s">
        <v>39</v>
      </c>
    </row>
    <row r="11" spans="1:12" x14ac:dyDescent="0.25">
      <c r="A11" s="4" t="s">
        <v>69</v>
      </c>
      <c r="B11" s="4" t="s">
        <v>102</v>
      </c>
      <c r="C11" s="4"/>
      <c r="D11" s="4" t="s">
        <v>103</v>
      </c>
      <c r="E11" s="4"/>
      <c r="F11" s="4" t="s">
        <v>104</v>
      </c>
      <c r="G11" s="4" t="s">
        <v>73</v>
      </c>
      <c r="H11" s="4" t="s">
        <v>105</v>
      </c>
      <c r="I11" s="4"/>
      <c r="J11" s="4"/>
      <c r="K11" s="4" t="s">
        <v>39</v>
      </c>
    </row>
    <row r="12" spans="1:12" x14ac:dyDescent="0.25">
      <c r="A12" s="4" t="s">
        <v>69</v>
      </c>
      <c r="B12" s="4" t="s">
        <v>106</v>
      </c>
      <c r="C12" s="4"/>
      <c r="D12" s="4"/>
      <c r="E12" s="4"/>
      <c r="F12" s="4" t="s">
        <v>89</v>
      </c>
      <c r="G12" s="4" t="s">
        <v>73</v>
      </c>
      <c r="H12" s="4" t="s">
        <v>107</v>
      </c>
      <c r="I12" s="4"/>
      <c r="J12" s="4"/>
      <c r="K12" s="4" t="s">
        <v>39</v>
      </c>
    </row>
    <row r="13" spans="1:12" x14ac:dyDescent="0.25">
      <c r="A13" s="4" t="s">
        <v>69</v>
      </c>
      <c r="B13" s="4" t="s">
        <v>108</v>
      </c>
      <c r="C13" s="4"/>
      <c r="D13" s="4" t="s">
        <v>109</v>
      </c>
      <c r="E13" s="4"/>
      <c r="F13" s="4" t="s">
        <v>110</v>
      </c>
      <c r="G13" s="4" t="s">
        <v>73</v>
      </c>
      <c r="H13" s="4" t="s">
        <v>111</v>
      </c>
      <c r="I13" s="4"/>
      <c r="J13" s="4"/>
      <c r="K13" s="4" t="s">
        <v>405</v>
      </c>
    </row>
    <row r="14" spans="1:12" x14ac:dyDescent="0.25">
      <c r="A14" s="4" t="s">
        <v>69</v>
      </c>
      <c r="B14" s="4" t="s">
        <v>112</v>
      </c>
      <c r="C14" s="4"/>
      <c r="D14" s="4" t="s">
        <v>113</v>
      </c>
      <c r="E14" s="4"/>
      <c r="F14" s="4" t="s">
        <v>104</v>
      </c>
      <c r="G14" s="4" t="s">
        <v>73</v>
      </c>
      <c r="H14" s="4" t="s">
        <v>114</v>
      </c>
      <c r="I14" s="4"/>
      <c r="J14" s="4" t="s">
        <v>115</v>
      </c>
      <c r="K14" s="4" t="s">
        <v>39</v>
      </c>
    </row>
    <row r="15" spans="1:12" x14ac:dyDescent="0.25">
      <c r="A15" s="4" t="s">
        <v>69</v>
      </c>
      <c r="B15" s="4" t="s">
        <v>116</v>
      </c>
      <c r="C15" s="4"/>
      <c r="D15" s="4" t="s">
        <v>117</v>
      </c>
      <c r="E15" s="4"/>
      <c r="F15" s="4" t="s">
        <v>118</v>
      </c>
      <c r="G15" s="4" t="s">
        <v>73</v>
      </c>
      <c r="H15" s="4" t="s">
        <v>13</v>
      </c>
      <c r="I15" s="4" t="s">
        <v>13</v>
      </c>
      <c r="J15" s="4" t="s">
        <v>13</v>
      </c>
      <c r="K15" s="4" t="s">
        <v>59</v>
      </c>
    </row>
    <row r="16" spans="1:12" x14ac:dyDescent="0.25">
      <c r="A16" s="4" t="s">
        <v>69</v>
      </c>
      <c r="B16" s="4" t="s">
        <v>119</v>
      </c>
      <c r="C16" s="4"/>
      <c r="D16" s="4" t="s">
        <v>120</v>
      </c>
      <c r="E16" s="4"/>
      <c r="F16" s="4" t="s">
        <v>121</v>
      </c>
      <c r="G16" s="4" t="s">
        <v>73</v>
      </c>
      <c r="H16" s="4"/>
      <c r="I16" s="4"/>
      <c r="J16" s="4"/>
      <c r="K16" s="4" t="s">
        <v>47</v>
      </c>
    </row>
    <row r="17" spans="1:12" x14ac:dyDescent="0.25">
      <c r="A17" s="4" t="s">
        <v>69</v>
      </c>
      <c r="B17" s="4" t="s">
        <v>122</v>
      </c>
      <c r="C17" s="4"/>
      <c r="D17" s="4" t="s">
        <v>123</v>
      </c>
      <c r="E17" s="4"/>
      <c r="F17" s="4" t="s">
        <v>121</v>
      </c>
      <c r="G17" s="4" t="s">
        <v>73</v>
      </c>
      <c r="H17" s="4" t="s">
        <v>124</v>
      </c>
      <c r="I17" s="4"/>
      <c r="J17" s="4"/>
      <c r="K17" s="4" t="s">
        <v>28</v>
      </c>
    </row>
    <row r="18" spans="1:12" x14ac:dyDescent="0.25">
      <c r="A18" s="4" t="s">
        <v>69</v>
      </c>
      <c r="B18" s="4" t="s">
        <v>125</v>
      </c>
      <c r="C18" s="4"/>
      <c r="D18" s="4" t="s">
        <v>126</v>
      </c>
      <c r="E18" s="4" t="s">
        <v>127</v>
      </c>
      <c r="F18" s="4" t="s">
        <v>128</v>
      </c>
      <c r="G18" s="4" t="s">
        <v>73</v>
      </c>
      <c r="H18" s="4" t="s">
        <v>129</v>
      </c>
      <c r="I18" s="4" t="s">
        <v>130</v>
      </c>
      <c r="J18" s="4" t="s">
        <v>13</v>
      </c>
      <c r="K18" s="4" t="s">
        <v>66</v>
      </c>
    </row>
    <row r="19" spans="1:12" x14ac:dyDescent="0.25">
      <c r="A19" s="4" t="s">
        <v>69</v>
      </c>
      <c r="B19" s="4" t="s">
        <v>131</v>
      </c>
      <c r="C19" s="4"/>
      <c r="D19" s="4" t="s">
        <v>132</v>
      </c>
      <c r="E19" s="4"/>
      <c r="F19" s="4" t="s">
        <v>88</v>
      </c>
      <c r="G19" s="4" t="s">
        <v>73</v>
      </c>
      <c r="H19" s="4" t="s">
        <v>133</v>
      </c>
      <c r="I19" s="4"/>
      <c r="J19" s="4"/>
      <c r="K19" s="4" t="s">
        <v>39</v>
      </c>
      <c r="L19" t="s">
        <v>460</v>
      </c>
    </row>
    <row r="20" spans="1:12" x14ac:dyDescent="0.25">
      <c r="A20" s="4" t="s">
        <v>69</v>
      </c>
      <c r="B20" s="4" t="s">
        <v>134</v>
      </c>
      <c r="C20" s="4" t="s">
        <v>135</v>
      </c>
      <c r="D20" s="4" t="s">
        <v>136</v>
      </c>
      <c r="E20" s="4"/>
      <c r="F20" s="4" t="s">
        <v>137</v>
      </c>
      <c r="G20" s="4" t="s">
        <v>73</v>
      </c>
      <c r="H20" s="4" t="s">
        <v>138</v>
      </c>
      <c r="I20" s="4" t="s">
        <v>13</v>
      </c>
      <c r="J20" s="4" t="s">
        <v>13</v>
      </c>
      <c r="K20" s="4" t="s">
        <v>28</v>
      </c>
    </row>
    <row r="21" spans="1:12" x14ac:dyDescent="0.25">
      <c r="A21" s="4" t="s">
        <v>69</v>
      </c>
      <c r="B21" s="4" t="s">
        <v>139</v>
      </c>
      <c r="C21" s="4"/>
      <c r="D21" s="4" t="s">
        <v>140</v>
      </c>
      <c r="E21" s="4" t="s">
        <v>141</v>
      </c>
      <c r="F21" s="4" t="s">
        <v>121</v>
      </c>
      <c r="G21" s="4" t="s">
        <v>73</v>
      </c>
      <c r="H21" s="4" t="s">
        <v>142</v>
      </c>
      <c r="I21" s="4"/>
      <c r="J21" s="4"/>
      <c r="K21" s="4" t="s">
        <v>28</v>
      </c>
    </row>
    <row r="22" spans="1:12" x14ac:dyDescent="0.25">
      <c r="A22" s="4" t="s">
        <v>69</v>
      </c>
      <c r="B22" s="4" t="s">
        <v>143</v>
      </c>
      <c r="C22" s="4"/>
      <c r="D22" s="4" t="s">
        <v>144</v>
      </c>
      <c r="E22" s="4"/>
      <c r="F22" s="4" t="s">
        <v>92</v>
      </c>
      <c r="G22" s="4" t="s">
        <v>73</v>
      </c>
      <c r="H22" s="4" t="s">
        <v>145</v>
      </c>
      <c r="I22" s="4"/>
      <c r="J22" s="4"/>
      <c r="K22" s="4" t="s">
        <v>39</v>
      </c>
    </row>
    <row r="23" spans="1:12" x14ac:dyDescent="0.25">
      <c r="A23" s="4" t="s">
        <v>69</v>
      </c>
      <c r="B23" s="4" t="s">
        <v>146</v>
      </c>
      <c r="C23" s="4"/>
      <c r="D23" s="4" t="s">
        <v>147</v>
      </c>
      <c r="E23" s="4"/>
      <c r="F23" s="4" t="s">
        <v>128</v>
      </c>
      <c r="G23" s="4" t="s">
        <v>73</v>
      </c>
      <c r="H23" s="4" t="s">
        <v>148</v>
      </c>
      <c r="I23" s="4" t="s">
        <v>149</v>
      </c>
      <c r="J23" s="4" t="s">
        <v>150</v>
      </c>
      <c r="K23" s="4" t="s">
        <v>39</v>
      </c>
    </row>
    <row r="24" spans="1:12" x14ac:dyDescent="0.25">
      <c r="A24" s="4" t="s">
        <v>69</v>
      </c>
      <c r="B24" s="4" t="s">
        <v>151</v>
      </c>
      <c r="C24" s="4"/>
      <c r="D24" s="4" t="s">
        <v>152</v>
      </c>
      <c r="E24" s="4"/>
      <c r="F24" s="4" t="s">
        <v>153</v>
      </c>
      <c r="G24" s="4" t="s">
        <v>73</v>
      </c>
      <c r="H24" s="4" t="s">
        <v>154</v>
      </c>
      <c r="I24" s="4"/>
      <c r="J24" s="4"/>
      <c r="K24" s="4" t="s">
        <v>28</v>
      </c>
    </row>
    <row r="25" spans="1:12" x14ac:dyDescent="0.25">
      <c r="A25" s="4" t="s">
        <v>69</v>
      </c>
      <c r="B25" s="4" t="s">
        <v>155</v>
      </c>
      <c r="C25" s="4" t="s">
        <v>155</v>
      </c>
      <c r="D25" s="4" t="s">
        <v>156</v>
      </c>
      <c r="E25" s="4"/>
      <c r="F25" s="4" t="s">
        <v>121</v>
      </c>
      <c r="G25" s="4" t="s">
        <v>73</v>
      </c>
      <c r="H25" s="4" t="s">
        <v>157</v>
      </c>
      <c r="I25" s="4" t="s">
        <v>158</v>
      </c>
      <c r="J25" s="4" t="s">
        <v>159</v>
      </c>
      <c r="K25" s="4" t="s">
        <v>39</v>
      </c>
    </row>
    <row r="26" spans="1:12" x14ac:dyDescent="0.25">
      <c r="A26" s="4" t="s">
        <v>69</v>
      </c>
      <c r="B26" s="4" t="s">
        <v>160</v>
      </c>
      <c r="C26" s="4"/>
      <c r="D26" s="4" t="s">
        <v>161</v>
      </c>
      <c r="E26" s="4"/>
      <c r="F26" s="4" t="s">
        <v>162</v>
      </c>
      <c r="G26" s="4" t="s">
        <v>73</v>
      </c>
      <c r="H26" s="4" t="s">
        <v>163</v>
      </c>
      <c r="I26" s="4"/>
      <c r="J26" s="4"/>
      <c r="K26" s="4" t="s">
        <v>39</v>
      </c>
      <c r="L26" t="s">
        <v>460</v>
      </c>
    </row>
    <row r="27" spans="1:12" x14ac:dyDescent="0.25">
      <c r="A27" s="4" t="s">
        <v>69</v>
      </c>
      <c r="B27" s="4" t="s">
        <v>164</v>
      </c>
      <c r="C27" s="4"/>
      <c r="D27" s="4" t="s">
        <v>165</v>
      </c>
      <c r="E27" s="4"/>
      <c r="F27" s="4" t="s">
        <v>78</v>
      </c>
      <c r="G27" s="4" t="s">
        <v>73</v>
      </c>
      <c r="H27" s="4" t="s">
        <v>166</v>
      </c>
      <c r="I27" s="4" t="s">
        <v>13</v>
      </c>
      <c r="J27" s="4" t="s">
        <v>167</v>
      </c>
      <c r="K27" s="4" t="s">
        <v>28</v>
      </c>
      <c r="L27" t="s">
        <v>460</v>
      </c>
    </row>
    <row r="28" spans="1:12" x14ac:dyDescent="0.25">
      <c r="A28" s="4" t="s">
        <v>69</v>
      </c>
      <c r="B28" s="4" t="s">
        <v>168</v>
      </c>
      <c r="C28" s="4"/>
      <c r="D28" s="4" t="s">
        <v>169</v>
      </c>
      <c r="E28" s="4"/>
      <c r="F28" s="4" t="s">
        <v>128</v>
      </c>
      <c r="G28" s="4" t="s">
        <v>73</v>
      </c>
      <c r="H28" s="4"/>
      <c r="I28" s="4"/>
      <c r="J28" s="4"/>
      <c r="K28" s="4" t="s">
        <v>39</v>
      </c>
    </row>
    <row r="29" spans="1:12" x14ac:dyDescent="0.25">
      <c r="A29" s="4" t="s">
        <v>69</v>
      </c>
      <c r="B29" s="4" t="s">
        <v>170</v>
      </c>
      <c r="C29" s="4" t="s">
        <v>170</v>
      </c>
      <c r="D29" s="4" t="s">
        <v>171</v>
      </c>
      <c r="E29" s="4"/>
      <c r="F29" s="4" t="s">
        <v>172</v>
      </c>
      <c r="G29" s="4" t="s">
        <v>73</v>
      </c>
      <c r="H29" s="4" t="s">
        <v>173</v>
      </c>
      <c r="I29" s="4" t="s">
        <v>13</v>
      </c>
      <c r="J29" s="4" t="s">
        <v>174</v>
      </c>
      <c r="K29" s="4" t="s">
        <v>28</v>
      </c>
    </row>
    <row r="30" spans="1:12" x14ac:dyDescent="0.25">
      <c r="A30" s="4" t="s">
        <v>69</v>
      </c>
      <c r="B30" s="4" t="s">
        <v>175</v>
      </c>
      <c r="C30" s="4"/>
      <c r="D30" s="4" t="s">
        <v>176</v>
      </c>
      <c r="E30" s="4"/>
      <c r="F30" s="4" t="s">
        <v>177</v>
      </c>
      <c r="G30" s="4" t="s">
        <v>73</v>
      </c>
      <c r="H30" s="4" t="s">
        <v>178</v>
      </c>
      <c r="I30" s="4"/>
      <c r="J30" s="4"/>
      <c r="K30" s="4" t="s">
        <v>28</v>
      </c>
    </row>
    <row r="31" spans="1:12" ht="15.75" customHeight="1" x14ac:dyDescent="0.25">
      <c r="A31" s="4" t="s">
        <v>69</v>
      </c>
      <c r="B31" s="4" t="s">
        <v>179</v>
      </c>
      <c r="C31" s="4"/>
      <c r="D31" s="4" t="s">
        <v>180</v>
      </c>
      <c r="E31" s="4"/>
      <c r="F31" s="4" t="s">
        <v>181</v>
      </c>
      <c r="G31" s="4" t="s">
        <v>73</v>
      </c>
      <c r="H31" s="4"/>
      <c r="I31" s="4"/>
      <c r="J31" s="4"/>
      <c r="K31" s="4" t="s">
        <v>47</v>
      </c>
    </row>
    <row r="32" spans="1:12" x14ac:dyDescent="0.25">
      <c r="A32" s="4" t="s">
        <v>69</v>
      </c>
      <c r="B32" s="4" t="s">
        <v>182</v>
      </c>
      <c r="C32" s="4"/>
      <c r="D32" s="4" t="s">
        <v>183</v>
      </c>
      <c r="E32" s="4" t="s">
        <v>184</v>
      </c>
      <c r="F32" s="4" t="s">
        <v>78</v>
      </c>
      <c r="G32" s="4" t="s">
        <v>73</v>
      </c>
      <c r="H32" s="4" t="s">
        <v>185</v>
      </c>
      <c r="I32" s="4"/>
      <c r="J32" s="4"/>
      <c r="K32" s="4" t="s">
        <v>39</v>
      </c>
    </row>
    <row r="33" spans="1:15" x14ac:dyDescent="0.25">
      <c r="A33" s="4" t="s">
        <v>69</v>
      </c>
      <c r="B33" s="4" t="s">
        <v>187</v>
      </c>
      <c r="C33" s="4"/>
      <c r="D33" s="4" t="s">
        <v>188</v>
      </c>
      <c r="E33" s="4"/>
      <c r="F33" s="4" t="s">
        <v>186</v>
      </c>
      <c r="G33" s="4" t="s">
        <v>73</v>
      </c>
      <c r="H33" s="4" t="s">
        <v>189</v>
      </c>
      <c r="I33" s="4" t="s">
        <v>189</v>
      </c>
      <c r="J33" s="4" t="s">
        <v>13</v>
      </c>
      <c r="K33" s="4" t="s">
        <v>28</v>
      </c>
    </row>
    <row r="34" spans="1:15" ht="15.75" thickBot="1" x14ac:dyDescent="0.3"/>
    <row r="35" spans="1:15" ht="19.5" thickBot="1" x14ac:dyDescent="0.35">
      <c r="A35" s="51" t="s">
        <v>414</v>
      </c>
      <c r="B35" s="52">
        <f>COUNTA(B36)</f>
        <v>0</v>
      </c>
    </row>
    <row r="37" spans="1:15" ht="15.75" thickBot="1" x14ac:dyDescent="0.3">
      <c r="A37" s="8"/>
      <c r="B37" s="5"/>
    </row>
    <row r="38" spans="1:15" ht="19.5" thickBot="1" x14ac:dyDescent="0.35">
      <c r="A38" s="53" t="s">
        <v>445</v>
      </c>
      <c r="B38" s="54">
        <f>COUNTA(B39:B39)</f>
        <v>1</v>
      </c>
    </row>
    <row r="39" spans="1:15" x14ac:dyDescent="0.25">
      <c r="A39" t="s">
        <v>69</v>
      </c>
      <c r="B39" t="s">
        <v>483</v>
      </c>
      <c r="D39" t="s">
        <v>484</v>
      </c>
      <c r="E39" t="s">
        <v>485</v>
      </c>
      <c r="F39" t="s">
        <v>486</v>
      </c>
      <c r="G39" t="s">
        <v>73</v>
      </c>
      <c r="I39">
        <v>899406005</v>
      </c>
      <c r="J39" t="s">
        <v>487</v>
      </c>
      <c r="L39" t="s">
        <v>460</v>
      </c>
      <c r="O39" t="s">
        <v>460</v>
      </c>
    </row>
  </sheetData>
  <autoFilter ref="A2:L33">
    <sortState ref="A3:L35">
      <sortCondition ref="B2:B35"/>
    </sortState>
  </autoFilter>
  <conditionalFormatting sqref="B39:B1048576 B1:B34">
    <cfRule type="duplicateValues" dxfId="55" priority="4"/>
  </conditionalFormatting>
  <conditionalFormatting sqref="F1">
    <cfRule type="duplicateValues" dxfId="54" priority="2"/>
    <cfRule type="duplicateValues" dxfId="53" priority="3"/>
  </conditionalFormatting>
  <conditionalFormatting sqref="B35">
    <cfRule type="duplicateValues" dxfId="52"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9"/>
  <sheetViews>
    <sheetView zoomScale="80" zoomScaleNormal="80" workbookViewId="0">
      <selection activeCell="G31" sqref="G31"/>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30" customFormat="1" ht="19.5" thickBot="1" x14ac:dyDescent="0.35">
      <c r="A1" s="33" t="s">
        <v>392</v>
      </c>
      <c r="B1" s="34">
        <f>COUNTA(B3:B16)</f>
        <v>14</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417</v>
      </c>
    </row>
    <row r="3" spans="1:12" x14ac:dyDescent="0.25">
      <c r="A3" s="4" t="s">
        <v>191</v>
      </c>
      <c r="B3" s="4" t="s">
        <v>197</v>
      </c>
      <c r="C3" s="4"/>
      <c r="D3" s="4" t="s">
        <v>67</v>
      </c>
      <c r="E3" s="4"/>
      <c r="F3" s="4" t="s">
        <v>198</v>
      </c>
      <c r="G3" s="4" t="s">
        <v>190</v>
      </c>
      <c r="H3" s="4" t="s">
        <v>199</v>
      </c>
      <c r="I3" s="4"/>
      <c r="J3" s="4"/>
      <c r="K3" s="4" t="s">
        <v>39</v>
      </c>
    </row>
    <row r="4" spans="1:12" x14ac:dyDescent="0.25">
      <c r="A4" s="4" t="s">
        <v>191</v>
      </c>
      <c r="B4" s="4" t="s">
        <v>200</v>
      </c>
      <c r="C4" s="4"/>
      <c r="D4" s="4" t="s">
        <v>201</v>
      </c>
      <c r="E4" s="4"/>
      <c r="F4" s="4" t="s">
        <v>202</v>
      </c>
      <c r="G4" s="4" t="s">
        <v>190</v>
      </c>
      <c r="H4" s="4"/>
      <c r="I4" s="4"/>
      <c r="J4" s="4"/>
      <c r="K4" s="4" t="s">
        <v>47</v>
      </c>
    </row>
    <row r="5" spans="1:12" x14ac:dyDescent="0.25">
      <c r="A5" s="4" t="s">
        <v>191</v>
      </c>
      <c r="B5" s="4" t="s">
        <v>192</v>
      </c>
      <c r="C5" s="4"/>
      <c r="D5" s="4" t="s">
        <v>193</v>
      </c>
      <c r="E5" s="4"/>
      <c r="F5" s="4" t="s">
        <v>194</v>
      </c>
      <c r="G5" s="4" t="s">
        <v>190</v>
      </c>
      <c r="H5" s="4" t="s">
        <v>195</v>
      </c>
      <c r="I5" s="4"/>
      <c r="J5" s="4"/>
      <c r="K5" s="4" t="s">
        <v>39</v>
      </c>
    </row>
    <row r="6" spans="1:12" x14ac:dyDescent="0.25">
      <c r="A6" s="4" t="s">
        <v>191</v>
      </c>
      <c r="B6" s="4" t="s">
        <v>206</v>
      </c>
      <c r="C6" s="4" t="s">
        <v>13</v>
      </c>
      <c r="D6" s="4" t="s">
        <v>207</v>
      </c>
      <c r="E6" s="4"/>
      <c r="F6" s="4" t="s">
        <v>208</v>
      </c>
      <c r="G6" s="4" t="s">
        <v>190</v>
      </c>
      <c r="H6" s="4" t="s">
        <v>209</v>
      </c>
      <c r="I6" s="4" t="s">
        <v>13</v>
      </c>
      <c r="J6" s="4" t="s">
        <v>210</v>
      </c>
      <c r="K6" s="4" t="s">
        <v>28</v>
      </c>
    </row>
    <row r="7" spans="1:12" x14ac:dyDescent="0.25">
      <c r="A7" s="4" t="s">
        <v>191</v>
      </c>
      <c r="B7" s="4" t="s">
        <v>212</v>
      </c>
      <c r="C7" s="4"/>
      <c r="D7" s="4" t="s">
        <v>213</v>
      </c>
      <c r="E7" s="4"/>
      <c r="F7" s="4" t="s">
        <v>214</v>
      </c>
      <c r="G7" s="4" t="s">
        <v>190</v>
      </c>
      <c r="H7" s="4"/>
      <c r="I7" s="4"/>
      <c r="J7" s="4"/>
      <c r="K7" s="4" t="s">
        <v>47</v>
      </c>
    </row>
    <row r="8" spans="1:12" x14ac:dyDescent="0.25">
      <c r="A8" s="4" t="s">
        <v>191</v>
      </c>
      <c r="B8" s="4" t="s">
        <v>215</v>
      </c>
      <c r="C8" s="4"/>
      <c r="D8" s="4" t="s">
        <v>216</v>
      </c>
      <c r="E8" s="4" t="s">
        <v>217</v>
      </c>
      <c r="F8" s="4" t="s">
        <v>196</v>
      </c>
      <c r="G8" s="4" t="s">
        <v>190</v>
      </c>
      <c r="H8" s="4" t="s">
        <v>218</v>
      </c>
      <c r="I8" s="4"/>
      <c r="J8" s="4" t="s">
        <v>219</v>
      </c>
      <c r="K8" s="4" t="s">
        <v>39</v>
      </c>
    </row>
    <row r="9" spans="1:12" x14ac:dyDescent="0.25">
      <c r="A9" s="4" t="s">
        <v>191</v>
      </c>
      <c r="B9" s="4" t="s">
        <v>220</v>
      </c>
      <c r="C9" s="4"/>
      <c r="D9" s="4" t="s">
        <v>221</v>
      </c>
      <c r="E9" s="4"/>
      <c r="F9" s="4" t="s">
        <v>222</v>
      </c>
      <c r="G9" s="4" t="s">
        <v>190</v>
      </c>
      <c r="H9" s="4" t="s">
        <v>223</v>
      </c>
      <c r="I9" s="4"/>
      <c r="J9" s="4" t="s">
        <v>224</v>
      </c>
      <c r="K9" s="4" t="s">
        <v>39</v>
      </c>
    </row>
    <row r="10" spans="1:12" x14ac:dyDescent="0.25">
      <c r="A10" s="4" t="s">
        <v>191</v>
      </c>
      <c r="B10" s="4" t="s">
        <v>225</v>
      </c>
      <c r="C10" s="4"/>
      <c r="D10" s="4" t="s">
        <v>226</v>
      </c>
      <c r="E10" s="4"/>
      <c r="F10" s="4" t="s">
        <v>227</v>
      </c>
      <c r="G10" s="4" t="s">
        <v>190</v>
      </c>
      <c r="H10" s="4"/>
      <c r="I10" s="4"/>
      <c r="J10" s="4"/>
      <c r="K10" s="4" t="s">
        <v>47</v>
      </c>
    </row>
    <row r="11" spans="1:12" x14ac:dyDescent="0.25">
      <c r="A11" s="4" t="s">
        <v>191</v>
      </c>
      <c r="B11" s="4" t="s">
        <v>228</v>
      </c>
      <c r="C11" s="4"/>
      <c r="D11" s="4" t="s">
        <v>229</v>
      </c>
      <c r="E11" s="4"/>
      <c r="F11" s="4" t="s">
        <v>230</v>
      </c>
      <c r="G11" s="4" t="s">
        <v>190</v>
      </c>
      <c r="H11" s="4" t="s">
        <v>231</v>
      </c>
      <c r="I11" s="4"/>
      <c r="J11" s="4"/>
      <c r="K11" s="4" t="s">
        <v>39</v>
      </c>
    </row>
    <row r="12" spans="1:12" x14ac:dyDescent="0.25">
      <c r="A12" s="4" t="s">
        <v>191</v>
      </c>
      <c r="B12" s="4" t="s">
        <v>232</v>
      </c>
      <c r="C12" s="4"/>
      <c r="D12" s="4"/>
      <c r="E12" s="4"/>
      <c r="F12" s="4" t="s">
        <v>211</v>
      </c>
      <c r="G12" s="4" t="s">
        <v>190</v>
      </c>
      <c r="H12" s="4" t="s">
        <v>233</v>
      </c>
      <c r="I12" s="4"/>
      <c r="J12" s="4"/>
      <c r="K12" s="4" t="s">
        <v>39</v>
      </c>
    </row>
    <row r="13" spans="1:12" x14ac:dyDescent="0.25">
      <c r="A13" s="4" t="s">
        <v>191</v>
      </c>
      <c r="B13" s="4" t="s">
        <v>234</v>
      </c>
      <c r="C13" s="4"/>
      <c r="D13" s="4" t="s">
        <v>235</v>
      </c>
      <c r="E13" s="4"/>
      <c r="F13" s="4" t="s">
        <v>236</v>
      </c>
      <c r="G13" s="4" t="s">
        <v>190</v>
      </c>
      <c r="H13" s="4" t="s">
        <v>237</v>
      </c>
      <c r="I13" s="4"/>
      <c r="J13" s="4"/>
      <c r="K13" s="4" t="s">
        <v>39</v>
      </c>
    </row>
    <row r="14" spans="1:12" x14ac:dyDescent="0.25">
      <c r="A14" s="4" t="s">
        <v>191</v>
      </c>
      <c r="B14" s="4" t="s">
        <v>238</v>
      </c>
      <c r="C14" s="4" t="s">
        <v>238</v>
      </c>
      <c r="D14" s="4" t="s">
        <v>239</v>
      </c>
      <c r="E14" s="4"/>
      <c r="F14" s="4" t="s">
        <v>202</v>
      </c>
      <c r="G14" s="4" t="s">
        <v>190</v>
      </c>
      <c r="H14" s="4" t="s">
        <v>240</v>
      </c>
      <c r="I14" s="4" t="s">
        <v>13</v>
      </c>
      <c r="J14" s="4" t="s">
        <v>13</v>
      </c>
      <c r="K14" s="4" t="s">
        <v>28</v>
      </c>
    </row>
    <row r="15" spans="1:12" x14ac:dyDescent="0.25">
      <c r="A15" s="4" t="s">
        <v>191</v>
      </c>
      <c r="B15" s="4" t="s">
        <v>241</v>
      </c>
      <c r="C15" s="4"/>
      <c r="D15" s="4" t="s">
        <v>242</v>
      </c>
      <c r="E15" s="4"/>
      <c r="F15" s="4" t="s">
        <v>243</v>
      </c>
      <c r="G15" s="4" t="s">
        <v>190</v>
      </c>
      <c r="H15" s="4" t="s">
        <v>244</v>
      </c>
      <c r="I15" s="4"/>
      <c r="J15" s="4"/>
      <c r="K15" s="4" t="s">
        <v>39</v>
      </c>
    </row>
    <row r="16" spans="1:12" x14ac:dyDescent="0.25">
      <c r="A16" s="4" t="s">
        <v>191</v>
      </c>
      <c r="B16" s="4" t="s">
        <v>246</v>
      </c>
      <c r="C16" s="4"/>
      <c r="D16" s="4" t="s">
        <v>245</v>
      </c>
      <c r="E16" s="4"/>
      <c r="F16" s="4" t="s">
        <v>211</v>
      </c>
      <c r="G16" s="4" t="s">
        <v>190</v>
      </c>
      <c r="H16" s="4"/>
      <c r="I16" s="4" t="s">
        <v>13</v>
      </c>
      <c r="J16" s="4" t="s">
        <v>13</v>
      </c>
      <c r="K16" s="4" t="s">
        <v>59</v>
      </c>
    </row>
    <row r="17" spans="1:2" ht="15.75" thickBot="1" x14ac:dyDescent="0.3">
      <c r="B17" s="4"/>
    </row>
    <row r="18" spans="1:2" ht="19.5" thickBot="1" x14ac:dyDescent="0.35">
      <c r="A18" s="51" t="s">
        <v>414</v>
      </c>
      <c r="B18" s="52">
        <f>COUNTA(B19)</f>
        <v>0</v>
      </c>
    </row>
    <row r="20" spans="1:2" ht="15.75" thickBot="1" x14ac:dyDescent="0.3">
      <c r="A20" s="8"/>
      <c r="B20" s="5"/>
    </row>
    <row r="21" spans="1:2" ht="19.5" thickBot="1" x14ac:dyDescent="0.35">
      <c r="A21" s="53" t="s">
        <v>445</v>
      </c>
      <c r="B21" s="54">
        <f>COUNTA(B22:B23)</f>
        <v>0</v>
      </c>
    </row>
    <row r="22" spans="1:2" x14ac:dyDescent="0.25">
      <c r="B22" s="4"/>
    </row>
    <row r="23" spans="1:2" x14ac:dyDescent="0.25">
      <c r="B23" s="4"/>
    </row>
    <row r="29" spans="1:2" x14ac:dyDescent="0.25">
      <c r="B29" s="4"/>
    </row>
    <row r="30" spans="1:2" x14ac:dyDescent="0.25">
      <c r="B30" s="4"/>
    </row>
    <row r="31" spans="1:2" x14ac:dyDescent="0.25">
      <c r="B31" s="4"/>
    </row>
    <row r="32" spans="1:2" x14ac:dyDescent="0.25">
      <c r="B32" s="4"/>
    </row>
    <row r="33" spans="2:2" x14ac:dyDescent="0.25">
      <c r="B33" s="4"/>
    </row>
    <row r="34" spans="2:2" x14ac:dyDescent="0.25">
      <c r="B34" s="4"/>
    </row>
    <row r="35" spans="2:2" x14ac:dyDescent="0.25">
      <c r="B35" s="4"/>
    </row>
    <row r="36" spans="2:2" x14ac:dyDescent="0.25">
      <c r="B36" s="4"/>
    </row>
    <row r="37" spans="2:2" x14ac:dyDescent="0.25">
      <c r="B37" s="4"/>
    </row>
    <row r="38" spans="2:2" x14ac:dyDescent="0.25">
      <c r="B38" s="4"/>
    </row>
    <row r="39" spans="2:2" x14ac:dyDescent="0.25">
      <c r="B39" s="4"/>
    </row>
    <row r="40" spans="2:2" x14ac:dyDescent="0.25">
      <c r="B40" s="4"/>
    </row>
    <row r="41" spans="2:2" x14ac:dyDescent="0.25">
      <c r="B41" s="4"/>
    </row>
    <row r="42" spans="2:2" x14ac:dyDescent="0.25">
      <c r="B42" s="4"/>
    </row>
    <row r="43" spans="2:2" x14ac:dyDescent="0.25">
      <c r="B43" s="4"/>
    </row>
    <row r="44" spans="2:2" x14ac:dyDescent="0.25">
      <c r="B44" s="4"/>
    </row>
    <row r="45" spans="2:2" x14ac:dyDescent="0.25">
      <c r="B45" s="4"/>
    </row>
    <row r="46" spans="2:2" x14ac:dyDescent="0.25">
      <c r="B46" s="4"/>
    </row>
    <row r="47" spans="2:2" x14ac:dyDescent="0.25">
      <c r="B47" s="4"/>
    </row>
    <row r="48" spans="2:2" x14ac:dyDescent="0.25">
      <c r="B48" s="4"/>
    </row>
    <row r="49" spans="2:2" x14ac:dyDescent="0.25">
      <c r="B49" s="4"/>
    </row>
  </sheetData>
  <autoFilter ref="A2:L16">
    <sortState ref="A3:L21">
      <sortCondition ref="B2:B21"/>
    </sortState>
  </autoFilter>
  <conditionalFormatting sqref="F1">
    <cfRule type="duplicateValues" dxfId="51" priority="2"/>
    <cfRule type="duplicateValues" dxfId="50" priority="3"/>
  </conditionalFormatting>
  <conditionalFormatting sqref="B18">
    <cfRule type="duplicateValues" dxfId="49" priority="1"/>
  </conditionalFormatting>
  <conditionalFormatting sqref="B22:B23 B1:B5 B7 B10:B17 B29:B1048576">
    <cfRule type="duplicateValues" dxfId="48" priority="7"/>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B1" sqref="B1"/>
    </sheetView>
  </sheetViews>
  <sheetFormatPr defaultColWidth="69.140625" defaultRowHeight="15" x14ac:dyDescent="0.25"/>
  <cols>
    <col min="1" max="1" width="30.85546875" bestFit="1" customWidth="1"/>
    <col min="2" max="2" width="22.855468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30" customFormat="1" ht="19.5" thickBot="1" x14ac:dyDescent="0.35">
      <c r="A1" s="33" t="s">
        <v>392</v>
      </c>
      <c r="B1" s="34">
        <f>COUNTA(B3:B3)</f>
        <v>0</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417</v>
      </c>
    </row>
    <row r="3" spans="1:12" ht="15.75" thickBot="1" x14ac:dyDescent="0.3">
      <c r="A3" s="4"/>
      <c r="B3" s="4"/>
      <c r="C3" s="4"/>
      <c r="D3" s="4"/>
      <c r="E3" s="4"/>
      <c r="F3" s="4"/>
      <c r="G3" s="4"/>
      <c r="H3" s="4"/>
      <c r="I3" s="4"/>
      <c r="J3" s="4"/>
      <c r="K3" s="4"/>
    </row>
    <row r="4" spans="1:12" ht="19.5" thickBot="1" x14ac:dyDescent="0.35">
      <c r="A4" s="51" t="s">
        <v>414</v>
      </c>
      <c r="B4" s="52">
        <f>COUNTA(B5)</f>
        <v>1</v>
      </c>
      <c r="C4" s="4"/>
      <c r="D4" s="4"/>
      <c r="E4" s="4"/>
      <c r="F4" s="4"/>
      <c r="G4" s="4"/>
      <c r="H4" s="4"/>
      <c r="I4" s="4"/>
      <c r="J4" s="4"/>
      <c r="K4" s="4"/>
    </row>
    <row r="5" spans="1:12" x14ac:dyDescent="0.25">
      <c r="A5" t="s">
        <v>436</v>
      </c>
      <c r="B5" t="s">
        <v>441</v>
      </c>
      <c r="C5" s="4" t="s">
        <v>442</v>
      </c>
      <c r="D5" s="4" t="s">
        <v>443</v>
      </c>
      <c r="E5" s="4" t="s">
        <v>440</v>
      </c>
      <c r="F5" s="4"/>
      <c r="G5" s="4" t="s">
        <v>481</v>
      </c>
      <c r="H5" s="4" t="s">
        <v>444</v>
      </c>
      <c r="I5" s="4"/>
      <c r="J5" s="4"/>
      <c r="K5" s="4" t="s">
        <v>39</v>
      </c>
      <c r="L5" t="s">
        <v>464</v>
      </c>
    </row>
    <row r="6" spans="1:12" ht="15.75" thickBot="1" x14ac:dyDescent="0.3">
      <c r="A6" s="8"/>
      <c r="B6" s="5"/>
      <c r="C6" s="4"/>
      <c r="D6" s="4"/>
      <c r="E6" s="4"/>
      <c r="F6" s="4"/>
      <c r="G6" s="4"/>
      <c r="H6" s="4"/>
      <c r="I6" s="4"/>
      <c r="J6" s="4"/>
      <c r="K6" s="4"/>
    </row>
    <row r="7" spans="1:12" ht="19.5" thickBot="1" x14ac:dyDescent="0.35">
      <c r="A7" s="53" t="s">
        <v>445</v>
      </c>
      <c r="B7" s="54">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4"/>
      <c r="B9" s="4"/>
      <c r="C9" s="4"/>
      <c r="D9" s="4"/>
      <c r="E9" s="4"/>
      <c r="F9" s="4"/>
      <c r="G9" s="4"/>
      <c r="H9" s="4"/>
      <c r="I9" s="4"/>
      <c r="J9" s="4"/>
      <c r="K9" s="4"/>
    </row>
    <row r="10" spans="1:12" x14ac:dyDescent="0.25">
      <c r="A10" s="4"/>
      <c r="B10" s="4"/>
      <c r="C10" s="4"/>
      <c r="D10" s="4"/>
      <c r="E10" s="4"/>
      <c r="F10" s="4"/>
      <c r="G10" s="4"/>
      <c r="H10" s="4"/>
      <c r="I10" s="4"/>
      <c r="J10" s="4"/>
      <c r="K10" s="4"/>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47" priority="2"/>
    <cfRule type="duplicateValues" dxfId="46" priority="3"/>
  </conditionalFormatting>
  <conditionalFormatting sqref="B4">
    <cfRule type="duplicateValues" dxfId="45"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zoomScale="80" zoomScaleNormal="80" workbookViewId="0">
      <selection activeCell="B2" sqref="B2"/>
    </sheetView>
  </sheetViews>
  <sheetFormatPr defaultColWidth="69.140625" defaultRowHeight="15" x14ac:dyDescent="0.25"/>
  <cols>
    <col min="1" max="1" width="30.85546875" bestFit="1" customWidth="1"/>
    <col min="2" max="2" width="25.28515625" bestFit="1" customWidth="1"/>
    <col min="3" max="3" width="14.42578125" bestFit="1" customWidth="1"/>
    <col min="4" max="5" width="7.2851562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10.28515625" bestFit="1" customWidth="1"/>
  </cols>
  <sheetData>
    <row r="1" spans="1:12" s="30" customFormat="1" ht="19.5" thickBot="1" x14ac:dyDescent="0.35">
      <c r="A1" s="33" t="s">
        <v>392</v>
      </c>
      <c r="B1" s="34">
        <f>COUNTA(B3:B3)</f>
        <v>1</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417</v>
      </c>
    </row>
    <row r="3" spans="1:12" x14ac:dyDescent="0.25">
      <c r="A3" s="4" t="s">
        <v>247</v>
      </c>
      <c r="B3" s="4" t="s">
        <v>248</v>
      </c>
      <c r="C3" s="4"/>
      <c r="D3" s="4" t="s">
        <v>249</v>
      </c>
      <c r="E3" s="4"/>
      <c r="F3" s="4" t="s">
        <v>250</v>
      </c>
      <c r="G3" s="4" t="s">
        <v>251</v>
      </c>
      <c r="H3" s="4" t="s">
        <v>252</v>
      </c>
      <c r="I3" s="4"/>
      <c r="J3" s="4"/>
      <c r="K3" s="4" t="s">
        <v>39</v>
      </c>
    </row>
    <row r="4" spans="1:12" ht="15.75" thickBot="1" x14ac:dyDescent="0.3"/>
    <row r="5" spans="1:12" ht="19.5" thickBot="1" x14ac:dyDescent="0.35">
      <c r="A5" s="51" t="s">
        <v>414</v>
      </c>
      <c r="B5" s="52">
        <f>COUNTA(B6)</f>
        <v>0</v>
      </c>
    </row>
    <row r="7" spans="1:12" ht="15.75" thickBot="1" x14ac:dyDescent="0.3">
      <c r="A7" s="8"/>
      <c r="B7" s="5"/>
    </row>
    <row r="8" spans="1:12" ht="19.5" thickBot="1" x14ac:dyDescent="0.35">
      <c r="A8" s="53" t="s">
        <v>445</v>
      </c>
      <c r="B8" s="54">
        <f>COUNTA(B9:B12)</f>
        <v>0</v>
      </c>
    </row>
  </sheetData>
  <conditionalFormatting sqref="F1">
    <cfRule type="duplicateValues" dxfId="44" priority="2"/>
    <cfRule type="duplicateValues" dxfId="43" priority="3"/>
  </conditionalFormatting>
  <conditionalFormatting sqref="B5">
    <cfRule type="duplicateValues" dxfId="4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6"/>
  <sheetViews>
    <sheetView zoomScale="70" zoomScaleNormal="70" workbookViewId="0">
      <selection activeCell="E26" sqref="E26"/>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14.5703125" bestFit="1" customWidth="1"/>
    <col min="10" max="10" width="37.28515625" bestFit="1" customWidth="1"/>
    <col min="11" max="11" width="14.85546875" bestFit="1" customWidth="1"/>
    <col min="12" max="12" width="30" bestFit="1" customWidth="1"/>
  </cols>
  <sheetData>
    <row r="1" spans="1:12" s="30" customFormat="1" ht="19.5" thickBot="1" x14ac:dyDescent="0.35">
      <c r="A1" s="33" t="s">
        <v>392</v>
      </c>
      <c r="B1" s="34">
        <f>COUNTA(B3:B8)</f>
        <v>6</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472</v>
      </c>
      <c r="K2" s="39" t="s">
        <v>12</v>
      </c>
      <c r="L2" s="43" t="s">
        <v>417</v>
      </c>
    </row>
    <row r="3" spans="1:12" x14ac:dyDescent="0.25">
      <c r="A3" s="4" t="s">
        <v>253</v>
      </c>
      <c r="B3" s="4" t="s">
        <v>256</v>
      </c>
      <c r="C3" s="4"/>
      <c r="D3" s="4" t="s">
        <v>257</v>
      </c>
      <c r="E3" s="4" t="s">
        <v>258</v>
      </c>
      <c r="F3" s="4" t="s">
        <v>258</v>
      </c>
      <c r="G3" s="4" t="s">
        <v>255</v>
      </c>
      <c r="H3" s="4" t="s">
        <v>259</v>
      </c>
      <c r="I3" s="4"/>
      <c r="J3" s="4"/>
      <c r="K3" s="4" t="s">
        <v>39</v>
      </c>
    </row>
    <row r="4" spans="1:12" x14ac:dyDescent="0.25">
      <c r="A4" s="4" t="s">
        <v>253</v>
      </c>
      <c r="B4" s="4" t="s">
        <v>260</v>
      </c>
      <c r="C4" s="4"/>
      <c r="D4" s="4" t="s">
        <v>261</v>
      </c>
      <c r="E4" s="4"/>
      <c r="F4" s="4" t="s">
        <v>262</v>
      </c>
      <c r="G4" s="4" t="s">
        <v>255</v>
      </c>
      <c r="H4" s="4" t="s">
        <v>263</v>
      </c>
      <c r="I4" s="4"/>
      <c r="J4" s="4"/>
      <c r="K4" s="4" t="s">
        <v>264</v>
      </c>
    </row>
    <row r="5" spans="1:12" x14ac:dyDescent="0.25">
      <c r="A5" s="4" t="s">
        <v>253</v>
      </c>
      <c r="B5" s="4" t="s">
        <v>265</v>
      </c>
      <c r="C5" s="4" t="s">
        <v>13</v>
      </c>
      <c r="D5" s="4" t="s">
        <v>266</v>
      </c>
      <c r="E5" s="4" t="s">
        <v>267</v>
      </c>
      <c r="F5" s="4" t="s">
        <v>268</v>
      </c>
      <c r="G5" s="4" t="s">
        <v>255</v>
      </c>
      <c r="H5" s="4" t="s">
        <v>269</v>
      </c>
      <c r="I5" s="4" t="s">
        <v>269</v>
      </c>
      <c r="J5" s="4"/>
      <c r="K5" s="4" t="s">
        <v>39</v>
      </c>
    </row>
    <row r="6" spans="1:12" x14ac:dyDescent="0.25">
      <c r="A6" s="4" t="s">
        <v>253</v>
      </c>
      <c r="B6" s="4" t="s">
        <v>270</v>
      </c>
      <c r="C6" s="4"/>
      <c r="D6" s="4" t="s">
        <v>271</v>
      </c>
      <c r="E6" s="4" t="s">
        <v>272</v>
      </c>
      <c r="F6" s="4" t="s">
        <v>272</v>
      </c>
      <c r="G6" s="4" t="s">
        <v>255</v>
      </c>
      <c r="H6" s="4" t="s">
        <v>273</v>
      </c>
      <c r="I6" s="4"/>
      <c r="J6" s="4" t="s">
        <v>274</v>
      </c>
      <c r="K6" s="4" t="s">
        <v>39</v>
      </c>
    </row>
    <row r="7" spans="1:12" s="6" customFormat="1" x14ac:dyDescent="0.25">
      <c r="A7" s="4" t="s">
        <v>253</v>
      </c>
      <c r="B7" s="4" t="s">
        <v>275</v>
      </c>
      <c r="C7" s="4" t="s">
        <v>276</v>
      </c>
      <c r="D7" s="4" t="s">
        <v>277</v>
      </c>
      <c r="E7" s="4" t="s">
        <v>278</v>
      </c>
      <c r="F7" s="4" t="s">
        <v>268</v>
      </c>
      <c r="G7" s="4" t="s">
        <v>255</v>
      </c>
      <c r="H7" s="4"/>
      <c r="I7" s="4"/>
      <c r="J7" s="4"/>
      <c r="K7" s="4" t="s">
        <v>47</v>
      </c>
      <c r="L7"/>
    </row>
    <row r="8" spans="1:12" x14ac:dyDescent="0.25">
      <c r="A8" s="4" t="s">
        <v>253</v>
      </c>
      <c r="B8" s="4" t="s">
        <v>279</v>
      </c>
      <c r="C8" s="4" t="s">
        <v>279</v>
      </c>
      <c r="D8" s="4" t="s">
        <v>280</v>
      </c>
      <c r="E8" s="4"/>
      <c r="F8" s="4" t="s">
        <v>254</v>
      </c>
      <c r="G8" s="4" t="s">
        <v>255</v>
      </c>
      <c r="H8" s="4" t="s">
        <v>281</v>
      </c>
      <c r="I8" s="4" t="s">
        <v>282</v>
      </c>
      <c r="J8" s="4" t="s">
        <v>283</v>
      </c>
      <c r="K8" s="4" t="s">
        <v>39</v>
      </c>
    </row>
    <row r="9" spans="1:12" ht="15.75" thickBot="1" x14ac:dyDescent="0.3">
      <c r="A9" s="4"/>
      <c r="B9" s="4"/>
      <c r="C9" s="4"/>
      <c r="D9" s="4"/>
      <c r="E9" s="4"/>
      <c r="F9" s="4"/>
      <c r="G9" s="4"/>
      <c r="H9" s="4"/>
      <c r="I9" s="4"/>
      <c r="J9" s="4"/>
      <c r="K9" s="4"/>
    </row>
    <row r="10" spans="1:12" ht="19.5" thickBot="1" x14ac:dyDescent="0.35">
      <c r="A10" s="51" t="s">
        <v>414</v>
      </c>
      <c r="B10" s="52">
        <f>COUNTA(B11:B12)</f>
        <v>2</v>
      </c>
    </row>
    <row r="11" spans="1:12" x14ac:dyDescent="0.25">
      <c r="A11" t="s">
        <v>253</v>
      </c>
      <c r="B11" t="s">
        <v>398</v>
      </c>
      <c r="D11" t="s">
        <v>399</v>
      </c>
      <c r="E11" t="s">
        <v>258</v>
      </c>
      <c r="G11" t="s">
        <v>255</v>
      </c>
      <c r="K11" t="s">
        <v>39</v>
      </c>
      <c r="L11" t="s">
        <v>416</v>
      </c>
    </row>
    <row r="12" spans="1:12" x14ac:dyDescent="0.25">
      <c r="A12" t="s">
        <v>253</v>
      </c>
      <c r="B12" s="5" t="s">
        <v>488</v>
      </c>
      <c r="C12" t="s">
        <v>489</v>
      </c>
      <c r="D12" t="s">
        <v>490</v>
      </c>
      <c r="E12" t="s">
        <v>254</v>
      </c>
      <c r="F12" t="s">
        <v>491</v>
      </c>
      <c r="G12" t="s">
        <v>255</v>
      </c>
      <c r="H12" t="s">
        <v>492</v>
      </c>
      <c r="K12" t="s">
        <v>39</v>
      </c>
      <c r="L12" t="s">
        <v>416</v>
      </c>
    </row>
    <row r="13" spans="1:12" ht="15.75" thickBot="1" x14ac:dyDescent="0.3">
      <c r="A13" s="8"/>
      <c r="B13" s="5"/>
    </row>
    <row r="14" spans="1:12" ht="19.5" thickBot="1" x14ac:dyDescent="0.35">
      <c r="A14" s="53" t="s">
        <v>445</v>
      </c>
      <c r="B14" s="54">
        <f>COUNTA(B15:B16)</f>
        <v>2</v>
      </c>
    </row>
    <row r="15" spans="1:12" x14ac:dyDescent="0.25">
      <c r="A15" t="s">
        <v>253</v>
      </c>
      <c r="B15" t="s">
        <v>461</v>
      </c>
      <c r="D15" t="s">
        <v>462</v>
      </c>
      <c r="G15" t="s">
        <v>255</v>
      </c>
      <c r="K15" t="s">
        <v>463</v>
      </c>
      <c r="L15" t="s">
        <v>460</v>
      </c>
    </row>
    <row r="16" spans="1:12" x14ac:dyDescent="0.25">
      <c r="A16" t="s">
        <v>253</v>
      </c>
      <c r="B16" t="s">
        <v>476</v>
      </c>
      <c r="D16" t="s">
        <v>477</v>
      </c>
      <c r="E16" t="s">
        <v>475</v>
      </c>
      <c r="G16" t="s">
        <v>478</v>
      </c>
      <c r="K16" t="s">
        <v>479</v>
      </c>
      <c r="L16" t="s">
        <v>460</v>
      </c>
    </row>
  </sheetData>
  <autoFilter ref="A2:L7">
    <sortState ref="A3:L11">
      <sortCondition ref="B2:B10"/>
    </sortState>
  </autoFilter>
  <conditionalFormatting sqref="F1">
    <cfRule type="duplicateValues" dxfId="41" priority="3"/>
    <cfRule type="duplicateValues" dxfId="40" priority="4"/>
  </conditionalFormatting>
  <conditionalFormatting sqref="B10">
    <cfRule type="duplicateValues" dxfId="39" priority="2"/>
  </conditionalFormatting>
  <conditionalFormatting sqref="B8:B9">
    <cfRule type="duplicateValues" dxfId="38"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70" zoomScaleNormal="70" workbookViewId="0">
      <selection activeCell="G55" sqref="G55"/>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30" bestFit="1" customWidth="1"/>
  </cols>
  <sheetData>
    <row r="1" spans="1:12" s="30" customFormat="1" ht="19.5" thickBot="1" x14ac:dyDescent="0.35">
      <c r="A1" s="33" t="s">
        <v>392</v>
      </c>
      <c r="B1" s="34">
        <f>COUNTA(B3:B9)</f>
        <v>7</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417</v>
      </c>
    </row>
    <row r="3" spans="1:12" x14ac:dyDescent="0.25">
      <c r="A3" s="4" t="s">
        <v>284</v>
      </c>
      <c r="B3" s="4" t="s">
        <v>286</v>
      </c>
      <c r="C3" s="4"/>
      <c r="D3" s="4" t="s">
        <v>287</v>
      </c>
      <c r="E3" s="4" t="s">
        <v>15</v>
      </c>
      <c r="F3" s="4" t="s">
        <v>288</v>
      </c>
      <c r="G3" s="4" t="s">
        <v>285</v>
      </c>
      <c r="H3" s="4" t="s">
        <v>289</v>
      </c>
      <c r="I3" s="4"/>
      <c r="J3" s="4"/>
      <c r="K3" s="4" t="s">
        <v>39</v>
      </c>
    </row>
    <row r="4" spans="1:12" x14ac:dyDescent="0.25">
      <c r="A4" s="4" t="s">
        <v>284</v>
      </c>
      <c r="B4" s="4" t="s">
        <v>290</v>
      </c>
      <c r="C4" s="4"/>
      <c r="D4" s="4"/>
      <c r="E4" s="4"/>
      <c r="F4" s="4" t="s">
        <v>291</v>
      </c>
      <c r="G4" s="4" t="s">
        <v>285</v>
      </c>
      <c r="H4" s="4" t="s">
        <v>292</v>
      </c>
      <c r="I4" s="4"/>
      <c r="J4" s="4"/>
      <c r="K4" s="4" t="s">
        <v>39</v>
      </c>
    </row>
    <row r="5" spans="1:12" x14ac:dyDescent="0.25">
      <c r="A5" s="4" t="s">
        <v>284</v>
      </c>
      <c r="B5" s="4" t="s">
        <v>293</v>
      </c>
      <c r="C5" s="4"/>
      <c r="D5" s="4" t="s">
        <v>294</v>
      </c>
      <c r="E5" s="4"/>
      <c r="F5" s="4" t="s">
        <v>288</v>
      </c>
      <c r="G5" s="4" t="s">
        <v>285</v>
      </c>
      <c r="H5" s="4" t="s">
        <v>295</v>
      </c>
      <c r="I5" s="4"/>
      <c r="J5" s="4"/>
      <c r="K5" s="4" t="s">
        <v>39</v>
      </c>
    </row>
    <row r="6" spans="1:12" x14ac:dyDescent="0.25">
      <c r="A6" s="4" t="s">
        <v>284</v>
      </c>
      <c r="B6" s="4" t="s">
        <v>296</v>
      </c>
      <c r="C6" s="4"/>
      <c r="D6" s="4" t="s">
        <v>297</v>
      </c>
      <c r="E6" s="4"/>
      <c r="F6" s="4" t="s">
        <v>298</v>
      </c>
      <c r="G6" s="4" t="s">
        <v>285</v>
      </c>
      <c r="H6" s="4" t="s">
        <v>299</v>
      </c>
      <c r="I6" s="4"/>
      <c r="J6" s="4"/>
      <c r="K6" s="4" t="s">
        <v>59</v>
      </c>
    </row>
    <row r="7" spans="1:12" x14ac:dyDescent="0.25">
      <c r="A7" s="4" t="s">
        <v>284</v>
      </c>
      <c r="B7" s="4" t="s">
        <v>300</v>
      </c>
      <c r="C7" s="4"/>
      <c r="D7" s="4" t="s">
        <v>301</v>
      </c>
      <c r="E7" s="4"/>
      <c r="F7" s="4" t="s">
        <v>288</v>
      </c>
      <c r="G7" s="4" t="s">
        <v>285</v>
      </c>
      <c r="H7" s="4" t="s">
        <v>302</v>
      </c>
      <c r="I7" s="4"/>
      <c r="J7" s="4"/>
      <c r="K7" s="4" t="s">
        <v>28</v>
      </c>
    </row>
    <row r="8" spans="1:12" x14ac:dyDescent="0.25">
      <c r="A8" s="4" t="s">
        <v>284</v>
      </c>
      <c r="B8" s="4" t="s">
        <v>303</v>
      </c>
      <c r="C8" s="4"/>
      <c r="D8" s="4" t="s">
        <v>304</v>
      </c>
      <c r="E8" s="4"/>
      <c r="F8" s="4" t="s">
        <v>288</v>
      </c>
      <c r="G8" s="4" t="s">
        <v>285</v>
      </c>
      <c r="H8" s="4"/>
      <c r="I8" s="4"/>
      <c r="J8" s="4"/>
      <c r="K8" s="4" t="s">
        <v>28</v>
      </c>
    </row>
    <row r="9" spans="1:12" x14ac:dyDescent="0.25">
      <c r="A9" s="4" t="s">
        <v>284</v>
      </c>
      <c r="B9" s="4" t="s">
        <v>305</v>
      </c>
      <c r="C9" s="4"/>
      <c r="D9" s="4"/>
      <c r="E9" s="4"/>
      <c r="F9" s="4" t="s">
        <v>306</v>
      </c>
      <c r="G9" s="4" t="s">
        <v>285</v>
      </c>
      <c r="H9" s="4" t="s">
        <v>307</v>
      </c>
      <c r="I9" s="4"/>
      <c r="J9" s="4"/>
      <c r="K9" s="4" t="s">
        <v>28</v>
      </c>
      <c r="L9" s="10"/>
    </row>
    <row r="10" spans="1:12" ht="15.75" thickBot="1" x14ac:dyDescent="0.3"/>
    <row r="11" spans="1:12" ht="19.5" thickBot="1" x14ac:dyDescent="0.35">
      <c r="A11" s="51" t="s">
        <v>414</v>
      </c>
      <c r="B11" s="52">
        <f>COUNTA(B12)</f>
        <v>1</v>
      </c>
    </row>
    <row r="12" spans="1:12" x14ac:dyDescent="0.25">
      <c r="A12" t="s">
        <v>284</v>
      </c>
      <c r="B12" t="s">
        <v>400</v>
      </c>
      <c r="D12" t="s">
        <v>401</v>
      </c>
      <c r="E12" t="s">
        <v>402</v>
      </c>
      <c r="F12" t="s">
        <v>403</v>
      </c>
      <c r="G12" t="s">
        <v>285</v>
      </c>
      <c r="L12" t="s">
        <v>416</v>
      </c>
    </row>
    <row r="13" spans="1:12" ht="15.75" thickBot="1" x14ac:dyDescent="0.3">
      <c r="A13" s="8"/>
      <c r="B13" s="5"/>
    </row>
    <row r="14" spans="1:12" ht="19.5" thickBot="1" x14ac:dyDescent="0.35">
      <c r="A14" s="53" t="s">
        <v>445</v>
      </c>
      <c r="B14" s="54">
        <f>COUNTA(B15:B18)</f>
        <v>0</v>
      </c>
    </row>
  </sheetData>
  <autoFilter ref="A2:L9">
    <sortState ref="A3:L9">
      <sortCondition ref="B2:B9"/>
    </sortState>
  </autoFilter>
  <conditionalFormatting sqref="F1">
    <cfRule type="duplicateValues" dxfId="37" priority="2"/>
    <cfRule type="duplicateValues" dxfId="36" priority="3"/>
  </conditionalFormatting>
  <conditionalFormatting sqref="B11">
    <cfRule type="duplicateValues" dxfId="35"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5"/>
  <sheetViews>
    <sheetView zoomScale="70" zoomScaleNormal="70" workbookViewId="0">
      <selection activeCell="B2" sqref="B2"/>
    </sheetView>
  </sheetViews>
  <sheetFormatPr defaultColWidth="69.140625" defaultRowHeight="15" x14ac:dyDescent="0.25"/>
  <cols>
    <col min="1" max="1" width="30.85546875" bestFit="1" customWidth="1"/>
    <col min="2" max="2" width="33.5703125" bestFit="1" customWidth="1"/>
    <col min="3" max="3" width="17.140625" bestFit="1" customWidth="1"/>
    <col min="4" max="4" width="26.42578125" bestFit="1" customWidth="1"/>
    <col min="5" max="5" width="12.140625" bestFit="1" customWidth="1"/>
    <col min="6" max="6" width="21.5703125" bestFit="1" customWidth="1"/>
    <col min="7" max="7" width="17.140625" bestFit="1" customWidth="1"/>
    <col min="8" max="8" width="28.7109375" bestFit="1" customWidth="1"/>
    <col min="9" max="9" width="14" bestFit="1" customWidth="1"/>
    <col min="10" max="10" width="9.7109375" bestFit="1" customWidth="1"/>
    <col min="11" max="11" width="14.85546875" bestFit="1" customWidth="1"/>
    <col min="12" max="12" width="24" bestFit="1" customWidth="1"/>
    <col min="13" max="13" width="7.42578125" bestFit="1" customWidth="1"/>
  </cols>
  <sheetData>
    <row r="1" spans="1:12" s="30" customFormat="1" ht="19.5" thickBot="1" x14ac:dyDescent="0.35">
      <c r="A1" s="33" t="s">
        <v>392</v>
      </c>
      <c r="B1" s="34">
        <f>COUNTA(B3:B12)</f>
        <v>10</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417</v>
      </c>
    </row>
    <row r="3" spans="1:12" x14ac:dyDescent="0.25">
      <c r="A3" s="4" t="s">
        <v>308</v>
      </c>
      <c r="B3" s="4" t="s">
        <v>315</v>
      </c>
      <c r="C3" s="4" t="s">
        <v>13</v>
      </c>
      <c r="D3" s="4" t="s">
        <v>316</v>
      </c>
      <c r="E3" s="4"/>
      <c r="F3" s="4" t="s">
        <v>317</v>
      </c>
      <c r="G3" s="4" t="s">
        <v>312</v>
      </c>
      <c r="H3" s="4" t="s">
        <v>318</v>
      </c>
      <c r="I3" s="4" t="s">
        <v>13</v>
      </c>
      <c r="J3" s="4" t="s">
        <v>13</v>
      </c>
      <c r="K3" s="4" t="s">
        <v>39</v>
      </c>
    </row>
    <row r="4" spans="1:12" x14ac:dyDescent="0.25">
      <c r="A4" s="4" t="s">
        <v>308</v>
      </c>
      <c r="B4" s="4" t="s">
        <v>319</v>
      </c>
      <c r="C4" s="4" t="s">
        <v>13</v>
      </c>
      <c r="D4" s="4" t="s">
        <v>320</v>
      </c>
      <c r="E4" s="4" t="s">
        <v>321</v>
      </c>
      <c r="F4" s="4" t="s">
        <v>322</v>
      </c>
      <c r="G4" s="4" t="s">
        <v>312</v>
      </c>
      <c r="H4" s="4" t="s">
        <v>323</v>
      </c>
      <c r="I4" s="4" t="s">
        <v>324</v>
      </c>
      <c r="J4" s="4" t="s">
        <v>13</v>
      </c>
      <c r="K4" s="4" t="s">
        <v>39</v>
      </c>
    </row>
    <row r="5" spans="1:12" x14ac:dyDescent="0.25">
      <c r="A5" s="4" t="s">
        <v>308</v>
      </c>
      <c r="B5" s="4" t="s">
        <v>325</v>
      </c>
      <c r="C5" s="4" t="s">
        <v>13</v>
      </c>
      <c r="D5" s="4" t="s">
        <v>326</v>
      </c>
      <c r="E5" s="4"/>
      <c r="F5" s="4" t="s">
        <v>327</v>
      </c>
      <c r="G5" s="4" t="s">
        <v>312</v>
      </c>
      <c r="H5" s="4" t="s">
        <v>328</v>
      </c>
      <c r="I5" s="4" t="s">
        <v>13</v>
      </c>
      <c r="J5" s="4"/>
      <c r="K5" s="4" t="s">
        <v>39</v>
      </c>
    </row>
    <row r="6" spans="1:12" x14ac:dyDescent="0.25">
      <c r="A6" s="4" t="s">
        <v>308</v>
      </c>
      <c r="B6" s="4" t="s">
        <v>339</v>
      </c>
      <c r="C6" s="4"/>
      <c r="D6" s="4" t="s">
        <v>340</v>
      </c>
      <c r="E6" s="4"/>
      <c r="F6" s="4" t="s">
        <v>202</v>
      </c>
      <c r="G6" s="4" t="s">
        <v>312</v>
      </c>
      <c r="H6" s="4"/>
      <c r="I6" s="4"/>
      <c r="J6" s="4"/>
      <c r="K6" s="4" t="s">
        <v>28</v>
      </c>
    </row>
    <row r="7" spans="1:12" x14ac:dyDescent="0.25">
      <c r="A7" s="4" t="s">
        <v>308</v>
      </c>
      <c r="B7" s="4" t="s">
        <v>329</v>
      </c>
      <c r="C7" s="4" t="s">
        <v>13</v>
      </c>
      <c r="D7" s="4" t="s">
        <v>330</v>
      </c>
      <c r="E7" s="4"/>
      <c r="F7" s="4" t="s">
        <v>322</v>
      </c>
      <c r="G7" s="4" t="s">
        <v>312</v>
      </c>
      <c r="H7" s="4" t="s">
        <v>331</v>
      </c>
      <c r="I7" s="4" t="s">
        <v>332</v>
      </c>
      <c r="J7" s="4"/>
      <c r="K7" s="4" t="s">
        <v>39</v>
      </c>
    </row>
    <row r="8" spans="1:12" x14ac:dyDescent="0.25">
      <c r="A8" s="4" t="s">
        <v>308</v>
      </c>
      <c r="B8" s="4" t="s">
        <v>309</v>
      </c>
      <c r="C8" s="4" t="s">
        <v>13</v>
      </c>
      <c r="D8" s="4" t="s">
        <v>310</v>
      </c>
      <c r="E8" s="4"/>
      <c r="F8" s="4" t="s">
        <v>311</v>
      </c>
      <c r="G8" s="4" t="s">
        <v>312</v>
      </c>
      <c r="H8" s="4" t="s">
        <v>313</v>
      </c>
      <c r="I8" s="4" t="s">
        <v>314</v>
      </c>
      <c r="J8" s="4"/>
      <c r="K8" s="4" t="s">
        <v>39</v>
      </c>
    </row>
    <row r="9" spans="1:12" ht="17.25" customHeight="1" x14ac:dyDescent="0.25">
      <c r="A9" s="4" t="s">
        <v>308</v>
      </c>
      <c r="B9" s="4" t="s">
        <v>333</v>
      </c>
      <c r="C9" s="4" t="s">
        <v>333</v>
      </c>
      <c r="D9" s="4" t="s">
        <v>334</v>
      </c>
      <c r="E9" s="4"/>
      <c r="F9" s="4" t="s">
        <v>202</v>
      </c>
      <c r="G9" s="4" t="s">
        <v>312</v>
      </c>
      <c r="H9" s="4" t="s">
        <v>335</v>
      </c>
      <c r="I9" s="4" t="s">
        <v>13</v>
      </c>
      <c r="J9" s="4" t="s">
        <v>13</v>
      </c>
      <c r="K9" s="4" t="s">
        <v>28</v>
      </c>
    </row>
    <row r="10" spans="1:12" x14ac:dyDescent="0.25">
      <c r="A10" s="4" t="s">
        <v>308</v>
      </c>
      <c r="B10" s="4" t="s">
        <v>341</v>
      </c>
      <c r="C10" s="4"/>
      <c r="D10" s="4" t="s">
        <v>342</v>
      </c>
      <c r="E10" s="4" t="s">
        <v>343</v>
      </c>
      <c r="F10" s="4" t="s">
        <v>311</v>
      </c>
      <c r="G10" s="4" t="s">
        <v>312</v>
      </c>
      <c r="H10" s="4" t="s">
        <v>344</v>
      </c>
      <c r="I10" s="4"/>
      <c r="J10" s="4"/>
      <c r="K10" s="4" t="s">
        <v>405</v>
      </c>
    </row>
    <row r="11" spans="1:12" s="71" customFormat="1" x14ac:dyDescent="0.25">
      <c r="A11" s="4" t="s">
        <v>308</v>
      </c>
      <c r="B11" s="4" t="s">
        <v>336</v>
      </c>
      <c r="C11" s="4"/>
      <c r="D11" s="4" t="s">
        <v>337</v>
      </c>
      <c r="E11" s="4"/>
      <c r="F11" s="4" t="s">
        <v>338</v>
      </c>
      <c r="G11" s="4" t="s">
        <v>312</v>
      </c>
      <c r="H11" s="4" t="s">
        <v>13</v>
      </c>
      <c r="I11" s="4" t="s">
        <v>13</v>
      </c>
      <c r="J11" s="4" t="s">
        <v>13</v>
      </c>
      <c r="K11" s="4" t="s">
        <v>59</v>
      </c>
      <c r="L11"/>
    </row>
    <row r="12" spans="1:12" x14ac:dyDescent="0.25">
      <c r="A12" s="4" t="s">
        <v>308</v>
      </c>
      <c r="B12" s="4" t="s">
        <v>203</v>
      </c>
      <c r="C12" s="4"/>
      <c r="D12" s="4" t="s">
        <v>204</v>
      </c>
      <c r="E12" s="4"/>
      <c r="F12" s="4" t="s">
        <v>202</v>
      </c>
      <c r="G12" s="4" t="s">
        <v>312</v>
      </c>
      <c r="H12" s="4" t="s">
        <v>205</v>
      </c>
      <c r="I12" s="4"/>
      <c r="J12" s="4"/>
      <c r="K12" s="4" t="s">
        <v>39</v>
      </c>
    </row>
    <row r="13" spans="1:12" ht="15.75" thickBot="1" x14ac:dyDescent="0.3">
      <c r="A13" s="4"/>
      <c r="B13" s="4"/>
      <c r="C13" s="4"/>
      <c r="D13" s="4"/>
      <c r="E13" s="4"/>
      <c r="F13" s="4"/>
      <c r="G13" s="4"/>
      <c r="H13" s="4"/>
      <c r="I13" s="4"/>
      <c r="J13" s="4"/>
      <c r="K13" s="4"/>
    </row>
    <row r="14" spans="1:12" ht="19.5" thickBot="1" x14ac:dyDescent="0.35">
      <c r="A14" s="51" t="s">
        <v>414</v>
      </c>
      <c r="B14" s="52">
        <f>COUNTA(B15)</f>
        <v>0</v>
      </c>
    </row>
    <row r="15" spans="1:12" ht="15.75" thickBot="1" x14ac:dyDescent="0.3">
      <c r="A15" s="8"/>
      <c r="B15" s="5"/>
    </row>
    <row r="16" spans="1:12" ht="19.5" thickBot="1" x14ac:dyDescent="0.35">
      <c r="A16" s="53" t="s">
        <v>445</v>
      </c>
      <c r="B16" s="54">
        <f>COUNTA(B17:B20)</f>
        <v>1</v>
      </c>
    </row>
    <row r="17" spans="1:13" x14ac:dyDescent="0.25">
      <c r="A17" t="s">
        <v>465</v>
      </c>
      <c r="B17" t="s">
        <v>466</v>
      </c>
      <c r="D17" t="s">
        <v>467</v>
      </c>
      <c r="E17" t="s">
        <v>468</v>
      </c>
      <c r="G17" t="s">
        <v>312</v>
      </c>
      <c r="H17" s="4">
        <v>861283650</v>
      </c>
      <c r="K17" t="s">
        <v>469</v>
      </c>
      <c r="L17" t="s">
        <v>460</v>
      </c>
      <c r="M17">
        <v>43194</v>
      </c>
    </row>
    <row r="19" spans="1:13" x14ac:dyDescent="0.25">
      <c r="B19" s="7"/>
    </row>
    <row r="25" spans="1:13" x14ac:dyDescent="0.25">
      <c r="B25" s="72"/>
    </row>
  </sheetData>
  <autoFilter ref="A2:L10">
    <sortState ref="A3:L13">
      <sortCondition ref="B2:B12"/>
    </sortState>
  </autoFilter>
  <conditionalFormatting sqref="B17:B18 B26:B1048576 B20:B24 B1:B10">
    <cfRule type="duplicateValues" dxfId="34" priority="6"/>
  </conditionalFormatting>
  <conditionalFormatting sqref="F1">
    <cfRule type="duplicateValues" dxfId="33" priority="4"/>
    <cfRule type="duplicateValues" dxfId="32" priority="5"/>
  </conditionalFormatting>
  <conditionalFormatting sqref="B14">
    <cfRule type="duplicateValues" dxfId="31" priority="3"/>
  </conditionalFormatting>
  <conditionalFormatting sqref="B19">
    <cfRule type="duplicateValues" dxfId="30" priority="2"/>
  </conditionalFormatting>
  <conditionalFormatting sqref="B12:B13">
    <cfRule type="duplicateValues" dxfId="29"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2018-06-12T14:54:53Z</cp:lastPrinted>
  <dcterms:created xsi:type="dcterms:W3CDTF">2017-12-07T14:35:07Z</dcterms:created>
  <dcterms:modified xsi:type="dcterms:W3CDTF">2018-06-12T15:04:49Z</dcterms:modified>
</cp:coreProperties>
</file>