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Co'!$A$2:$L$30</definedName>
    <definedName name="_xlnm._FilterDatabase" localSheetId="4" hidden="1">'Galway City '!$A$2:$K$2</definedName>
    <definedName name="_xlnm._FilterDatabase" localSheetId="3" hidden="1">'Galway Co'!$A$2:$L$3</definedName>
    <definedName name="_xlnm._FilterDatabase" localSheetId="6" hidden="1">'Mayo Co'!$A$2:$L$6</definedName>
    <definedName name="_xlnm._FilterDatabase" localSheetId="7" hidden="1">'Monaghan Co'!$A$2:$L$9</definedName>
    <definedName name="_xlnm._FilterDatabase" localSheetId="8" hidden="1">'Roscommon Co'!$A$2:$L$9</definedName>
    <definedName name="_xlnm._FilterDatabase" localSheetId="9" hidden="1">'Sligo Co'!$A$2:$L$9</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5" l="1"/>
  <c r="Q4" i="35"/>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B1" i="30" l="1"/>
  <c r="B1" i="18" l="1"/>
  <c r="B1" i="29" l="1"/>
  <c r="B1" i="28"/>
  <c r="B12" i="26"/>
  <c r="B11" i="28"/>
  <c r="B1" i="26"/>
  <c r="B1" i="22"/>
  <c r="B4" i="37"/>
  <c r="B1" i="10"/>
  <c r="B1" i="2"/>
  <c r="D5" i="35" l="1"/>
  <c r="D8" i="35"/>
  <c r="E5" i="35"/>
  <c r="E6" i="35"/>
  <c r="B8" i="26" l="1"/>
  <c r="D6" i="35" s="1"/>
  <c r="Q34" i="35" l="1"/>
  <c r="B1" i="37" l="1"/>
  <c r="B14" i="2"/>
  <c r="D9" i="35" s="1"/>
  <c r="C3" i="35" l="1"/>
  <c r="B3" i="35"/>
  <c r="B13" i="29" l="1"/>
  <c r="D10" i="35" s="1"/>
  <c r="B15" i="29" l="1"/>
  <c r="E10" i="35" s="1"/>
  <c r="B35" i="10"/>
  <c r="E11" i="35" s="1"/>
  <c r="D3" i="35" l="1"/>
  <c r="P34" i="35" l="1"/>
  <c r="K34" i="35" l="1"/>
  <c r="L34" i="35"/>
  <c r="M34" i="35"/>
  <c r="N34" i="35"/>
  <c r="O34" i="35"/>
  <c r="F4" i="35"/>
  <c r="F8" i="35"/>
  <c r="C10" i="35"/>
  <c r="C5" i="35"/>
  <c r="B5" i="35"/>
  <c r="C6" i="35" l="1"/>
  <c r="C8" i="35"/>
  <c r="C7" i="35"/>
  <c r="C9" i="35"/>
  <c r="C4" i="35"/>
  <c r="C11" i="35"/>
  <c r="B6" i="35"/>
  <c r="B8" i="35"/>
  <c r="B10" i="35"/>
  <c r="B7" i="35"/>
  <c r="B9" i="35"/>
  <c r="B4" i="35"/>
  <c r="B11" i="35"/>
  <c r="G8" i="35" l="1"/>
  <c r="H8" i="35" s="1"/>
  <c r="G4" i="35"/>
  <c r="H4" i="35" s="1"/>
  <c r="B14" i="30" l="1"/>
  <c r="E7" i="35" s="1"/>
  <c r="B11" i="30"/>
  <c r="D7" i="35" s="1"/>
  <c r="B16" i="28" l="1"/>
  <c r="E8" i="35" s="1"/>
  <c r="B8" i="22"/>
  <c r="B5" i="22"/>
  <c r="B7" i="37"/>
  <c r="B8" i="18"/>
  <c r="B5" i="18"/>
  <c r="D4" i="35" s="1"/>
  <c r="B32" i="10"/>
  <c r="D11" i="35" s="1"/>
  <c r="B18" i="2"/>
  <c r="E9" i="35" s="1"/>
  <c r="E4" i="35" l="1"/>
  <c r="E3" i="35"/>
  <c r="D12" i="35"/>
  <c r="E12" i="35" l="1"/>
  <c r="F7" i="35"/>
  <c r="G7" i="35" s="1"/>
  <c r="H7" i="35" s="1"/>
  <c r="F10" i="35"/>
  <c r="G10" i="35" s="1"/>
  <c r="H10" i="35" s="1"/>
  <c r="F5" i="35"/>
  <c r="G5" i="35" s="1"/>
  <c r="H5" i="35" s="1"/>
  <c r="F3" i="35"/>
  <c r="G3" i="35" s="1"/>
  <c r="F11" i="35"/>
  <c r="G11" i="35" s="1"/>
  <c r="H11" i="35" s="1"/>
  <c r="H3" i="35" l="1"/>
  <c r="F6" i="35"/>
  <c r="G6" i="35" s="1"/>
  <c r="H6" i="35" s="1"/>
  <c r="F9" i="35"/>
  <c r="F12" i="35" l="1"/>
  <c r="G9" i="35"/>
  <c r="B12" i="35"/>
  <c r="C12" i="35"/>
  <c r="H9" i="35" l="1"/>
  <c r="H12" i="35" s="1"/>
  <c r="G12" i="35"/>
</calcChain>
</file>

<file path=xl/sharedStrings.xml><?xml version="1.0" encoding="utf-8"?>
<sst xmlns="http://schemas.openxmlformats.org/spreadsheetml/2006/main" count="878" uniqueCount="409">
  <si>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</si>
  <si>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</si>
  <si>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</si>
  <si>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</si>
  <si>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</si>
  <si>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</si>
  <si>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</si>
  <si>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</si>
  <si>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</si>
  <si>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</si>
  <si>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</si>
  <si>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</si>
  <si>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</si>
  <si>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</si>
  <si>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</si>
  <si>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</si>
  <si>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</si>
  <si>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</si>
  <si>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</si>
  <si>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</si>
  <si>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</si>
  <si>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</si>
  <si>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</si>
  <si>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</si>
  <si>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</si>
  <si>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</si>
  <si>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</si>
  <si>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</si>
  <si>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</si>
  <si>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</si>
  <si>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</si>
  <si>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</si>
  <si>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</si>
  <si>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</si>
  <si>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</si>
  <si>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</si>
  <si>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</si>
  <si>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</si>
  <si>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</si>
  <si>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</si>
  <si>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</si>
  <si>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</si>
  <si>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</si>
  <si>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</si>
  <si>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</si>
  <si>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</si>
  <si>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</si>
  <si>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</si>
  <si>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</si>
  <si>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</si>
  <si>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</si>
  <si>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</si>
  <si>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</si>
  <si>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</si>
  <si>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</si>
  <si>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</si>
  <si>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</si>
  <si>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</si>
  <si>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</si>
  <si>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</si>
  <si>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</si>
  <si>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</si>
  <si>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</si>
  <si>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</si>
  <si>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</si>
  <si>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</si>
  <si>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</si>
  <si>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</si>
  <si>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Brown Suzuki</t>
  </si>
  <si>
    <t>The Lagg</t>
  </si>
  <si>
    <t>Milford</t>
  </si>
  <si>
    <t>Co. Donegal</t>
  </si>
  <si>
    <t>074 9153656</t>
  </si>
  <si>
    <t>Carl Mc Daid Recycling</t>
  </si>
  <si>
    <t>Druminor</t>
  </si>
  <si>
    <t>Meenagory</t>
  </si>
  <si>
    <t>Buncrana</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</si>
  <si>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</si>
  <si>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</si>
  <si>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</si>
  <si>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</si>
  <si>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</si>
  <si>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</si>
  <si>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</si>
  <si>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</si>
  <si>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</si>
  <si>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</si>
  <si>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</si>
  <si>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</si>
  <si>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</si>
  <si>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</si>
  <si>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</si>
  <si>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</si>
  <si>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</si>
  <si>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</si>
  <si>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</si>
  <si>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</si>
  <si>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</si>
  <si>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</si>
  <si>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</si>
  <si>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</si>
  <si>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</si>
  <si>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</si>
  <si>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</si>
  <si>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</si>
  <si>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</si>
  <si>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</si>
  <si>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</si>
  <si>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</si>
  <si>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</si>
  <si>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</si>
  <si>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</si>
  <si>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</si>
  <si>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</si>
  <si>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</si>
  <si>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</si>
  <si>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</si>
  <si>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</si>
  <si>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</si>
  <si>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</si>
  <si>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</si>
  <si>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</si>
  <si>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</si>
  <si>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</si>
  <si>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</si>
  <si>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</si>
  <si>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</si>
  <si>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</si>
  <si>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</si>
  <si>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</si>
  <si>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</si>
  <si>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</si>
  <si>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</si>
  <si>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</si>
  <si>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</si>
  <si>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</si>
  <si>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</si>
  <si>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</si>
  <si>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</si>
  <si>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</si>
  <si>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</si>
  <si>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</si>
  <si>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</si>
  <si>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</si>
  <si>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</si>
  <si>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</si>
  <si>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</si>
  <si>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</si>
  <si>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</si>
  <si>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</si>
  <si>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</si>
  <si>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</si>
  <si>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</si>
  <si>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</si>
  <si>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</si>
  <si>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</si>
  <si>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</si>
  <si>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</si>
  <si>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</si>
  <si>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</si>
  <si>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</si>
  <si>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</si>
  <si>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</si>
  <si>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</si>
  <si>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</si>
  <si>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</si>
  <si>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</si>
  <si>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</si>
  <si>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</si>
  <si>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</si>
  <si>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</si>
  <si>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</si>
  <si>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</si>
  <si>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</si>
  <si>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</si>
  <si>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</si>
  <si>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</si>
  <si>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</si>
  <si>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</si>
  <si>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</si>
  <si>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Co. Galway</t>
  </si>
  <si>
    <t>Galway County Council</t>
  </si>
  <si>
    <t>Ballinasloe</t>
  </si>
  <si>
    <t>Cathal Johnson Autos</t>
  </si>
  <si>
    <t>Culliagh</t>
  </si>
  <si>
    <t>(087) 7809056</t>
  </si>
  <si>
    <t>Loughrea</t>
  </si>
  <si>
    <t>Noel Turley Autosales</t>
  </si>
  <si>
    <t>091 871720</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</si>
  <si>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</si>
  <si>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</si>
  <si>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</si>
  <si>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</si>
  <si>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</si>
  <si>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</si>
  <si>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</si>
  <si>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</si>
  <si>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</si>
  <si>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</si>
  <si>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</si>
  <si>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</si>
  <si>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</si>
  <si>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</si>
  <si>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</si>
  <si>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</si>
  <si>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</si>
  <si>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</si>
  <si>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</si>
  <si>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</si>
  <si>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</si>
  <si>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</si>
  <si>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</si>
  <si>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</si>
  <si>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</si>
  <si>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</si>
  <si>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</si>
  <si>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</si>
  <si>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</si>
  <si>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</si>
  <si>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</si>
  <si>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</si>
  <si>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</si>
  <si>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</si>
  <si>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</si>
  <si>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</si>
  <si>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</si>
  <si>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</si>
  <si>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</si>
  <si>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</si>
  <si>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</si>
  <si>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</si>
  <si>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</si>
  <si>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</si>
  <si>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</si>
  <si>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</si>
  <si>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</si>
  <si>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</si>
  <si>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</si>
  <si>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</si>
  <si>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</si>
  <si>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</si>
  <si>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</si>
  <si>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</si>
  <si>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</si>
  <si>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</si>
  <si>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</si>
  <si>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</si>
  <si>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</si>
  <si>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Ballinameen Mobile Motor Repairs</t>
  </si>
  <si>
    <t>Ballinameen</t>
  </si>
  <si>
    <t>Boyle</t>
  </si>
  <si>
    <t>087 7767506 / 071 9668364</t>
  </si>
  <si>
    <t>Castlerea</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</si>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</sst>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numFmt numFmtId="0" formatCode="General"/>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1" formatCode="0"/>
    </dxf>
    <dxf>
      <border diagonalUp="0" diagonalDown="0" outline="0">
        <left/>
        <right/>
        <top style="medium">
          <color indexed="64"/>
        </top>
        <bottom/>
      </border>
    </dxf>
    <dxf>
      <numFmt numFmtId="1" formatCode="0"/>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26/07/2018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Galway County Council</c:v>
                </c:pt>
                <c:pt idx="3">
                  <c:v>Cork County Council</c:v>
                </c:pt>
                <c:pt idx="4">
                  <c:v>Leitrim County Council</c:v>
                </c:pt>
                <c:pt idx="5">
                  <c:v>Laois County Council</c:v>
                </c:pt>
                <c:pt idx="6">
                  <c:v>Mayo County Council</c:v>
                </c:pt>
                <c:pt idx="7">
                  <c:v>South Dublin County Council</c:v>
                </c:pt>
                <c:pt idx="8">
                  <c:v>Wicklow County Council</c:v>
                </c:pt>
                <c:pt idx="9">
                  <c:v>Tipperary County Council</c:v>
                </c:pt>
                <c:pt idx="10">
                  <c:v>Louth County Council</c:v>
                </c:pt>
                <c:pt idx="11">
                  <c:v>Clare County Council</c:v>
                </c:pt>
                <c:pt idx="12">
                  <c:v>Longford County Council</c:v>
                </c:pt>
                <c:pt idx="13">
                  <c:v>Waterford City &amp;County Council</c:v>
                </c:pt>
                <c:pt idx="14">
                  <c:v>Cork City Council</c:v>
                </c:pt>
                <c:pt idx="15">
                  <c:v>Meath County Council</c:v>
                </c:pt>
                <c:pt idx="16">
                  <c:v>Dun Laoghaire Rathdown</c:v>
                </c:pt>
                <c:pt idx="17">
                  <c:v>Dublin City Council</c:v>
                </c:pt>
                <c:pt idx="18">
                  <c:v>Sligo County Council</c:v>
                </c:pt>
                <c:pt idx="19">
                  <c:v>Monaghan County Council</c:v>
                </c:pt>
                <c:pt idx="20">
                  <c:v>Kerry County Council</c:v>
                </c:pt>
                <c:pt idx="21">
                  <c:v>Cavan County Council</c:v>
                </c:pt>
                <c:pt idx="22">
                  <c:v>Wexford County Council</c:v>
                </c:pt>
                <c:pt idx="23">
                  <c:v>Carlow County Council</c:v>
                </c:pt>
                <c:pt idx="24">
                  <c:v>Kilkenny County Council</c:v>
                </c:pt>
                <c:pt idx="25">
                  <c:v>Roscommon County Council</c:v>
                </c:pt>
                <c:pt idx="26">
                  <c:v>Fingal County Council</c:v>
                </c:pt>
                <c:pt idx="27">
                  <c:v>Offaly County Council</c:v>
                </c:pt>
                <c:pt idx="28">
                  <c:v>Westmeath County Council</c:v>
                </c:pt>
                <c:pt idx="29">
                  <c:v>Donegal County Council</c:v>
                </c:pt>
                <c:pt idx="30">
                  <c:v>Kildare County Council</c:v>
                </c:pt>
              </c:strCache>
            </c:strRef>
          </c:cat>
          <c:val>
            <c:numRef>
              <c:f>'Overview '!$Q$3:$Q$33</c:f>
              <c:numCache>
                <c:formatCode>0%</c:formatCode>
                <c:ptCount val="31"/>
                <c:pt idx="0">
                  <c:v>1</c:v>
                </c:pt>
                <c:pt idx="1">
                  <c:v>0.99328859060402686</c:v>
                </c:pt>
                <c:pt idx="2">
                  <c:v>0.99180327868852458</c:v>
                </c:pt>
                <c:pt idx="3">
                  <c:v>0.98713826366559487</c:v>
                </c:pt>
                <c:pt idx="4">
                  <c:v>0.97499999999999998</c:v>
                </c:pt>
                <c:pt idx="5">
                  <c:v>0.96721311475409832</c:v>
                </c:pt>
                <c:pt idx="6">
                  <c:v>0.9652173913043478</c:v>
                </c:pt>
                <c:pt idx="7">
                  <c:v>0.96453900709219853</c:v>
                </c:pt>
                <c:pt idx="8">
                  <c:v>0.96078431372549022</c:v>
                </c:pt>
                <c:pt idx="9">
                  <c:v>0.96031746031746035</c:v>
                </c:pt>
                <c:pt idx="10">
                  <c:v>0.94736842105263153</c:v>
                </c:pt>
                <c:pt idx="11">
                  <c:v>0.93421052631578949</c:v>
                </c:pt>
                <c:pt idx="12">
                  <c:v>0.9285714285714286</c:v>
                </c:pt>
                <c:pt idx="13">
                  <c:v>0.92537313432835822</c:v>
                </c:pt>
                <c:pt idx="14">
                  <c:v>0.8928571428571429</c:v>
                </c:pt>
                <c:pt idx="15">
                  <c:v>0.88811188811188813</c:v>
                </c:pt>
                <c:pt idx="16">
                  <c:v>0.87272727272727268</c:v>
                </c:pt>
                <c:pt idx="17">
                  <c:v>0.8571428571428571</c:v>
                </c:pt>
                <c:pt idx="18">
                  <c:v>0.85416666666666663</c:v>
                </c:pt>
                <c:pt idx="19">
                  <c:v>0.85106382978723405</c:v>
                </c:pt>
                <c:pt idx="20">
                  <c:v>0.85064935064935066</c:v>
                </c:pt>
                <c:pt idx="21">
                  <c:v>0.84615384615384615</c:v>
                </c:pt>
                <c:pt idx="22">
                  <c:v>0.84375</c:v>
                </c:pt>
                <c:pt idx="23">
                  <c:v>0.84210526315789469</c:v>
                </c:pt>
                <c:pt idx="24">
                  <c:v>0.83116883116883122</c:v>
                </c:pt>
                <c:pt idx="25">
                  <c:v>0.82692307692307687</c:v>
                </c:pt>
                <c:pt idx="26">
                  <c:v>0.79365079365079361</c:v>
                </c:pt>
                <c:pt idx="27">
                  <c:v>0.78723404255319152</c:v>
                </c:pt>
                <c:pt idx="28">
                  <c:v>0.76388888888888884</c:v>
                </c:pt>
                <c:pt idx="29">
                  <c:v>0.73831775700934577</c:v>
                </c:pt>
                <c:pt idx="30">
                  <c:v>0.71333333333333337</c:v>
                </c:pt>
              </c:numCache>
            </c:numRef>
          </c:val>
        </c:ser>
        <c:dLbls>
          <c:showLegendKey val="0"/>
          <c:showVal val="1"/>
          <c:showCatName val="0"/>
          <c:showSerName val="0"/>
          <c:showPercent val="0"/>
          <c:showBubbleSize val="0"/>
        </c:dLbls>
        <c:gapWidth val="219"/>
        <c:overlap val="-27"/>
        <c:axId val="1044432264"/>
        <c:axId val="1044426384"/>
      </c:barChart>
      <c:catAx>
        <c:axId val="104443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4426384"/>
        <c:crosses val="autoZero"/>
        <c:auto val="1"/>
        <c:lblAlgn val="ctr"/>
        <c:lblOffset val="100"/>
        <c:noMultiLvlLbl val="0"/>
      </c:catAx>
      <c:valAx>
        <c:axId val="1044426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4432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Leitrim County Council</c:v>
                </c:pt>
                <c:pt idx="3">
                  <c:v>Mayo County Council</c:v>
                </c:pt>
                <c:pt idx="4">
                  <c:v>Sligo County Council</c:v>
                </c:pt>
                <c:pt idx="5">
                  <c:v>Monaghan County Council</c:v>
                </c:pt>
                <c:pt idx="6">
                  <c:v>Cavan County Council</c:v>
                </c:pt>
                <c:pt idx="7">
                  <c:v>Roscommon County Council</c:v>
                </c:pt>
                <c:pt idx="8">
                  <c:v>Donegal County Council</c:v>
                </c:pt>
              </c:strCache>
            </c:strRef>
          </c:cat>
          <c:val>
            <c:numRef>
              <c:f>'Overview '!$H$3:$H$11</c:f>
              <c:numCache>
                <c:formatCode>0%</c:formatCode>
                <c:ptCount val="9"/>
                <c:pt idx="0">
                  <c:v>1</c:v>
                </c:pt>
                <c:pt idx="1">
                  <c:v>0.99180327868852458</c:v>
                </c:pt>
                <c:pt idx="2">
                  <c:v>0.97499999999999998</c:v>
                </c:pt>
                <c:pt idx="3">
                  <c:v>0.9652173913043478</c:v>
                </c:pt>
                <c:pt idx="4">
                  <c:v>0.85416666666666663</c:v>
                </c:pt>
                <c:pt idx="5">
                  <c:v>0.85106382978723405</c:v>
                </c:pt>
                <c:pt idx="6">
                  <c:v>0.84615384615384615</c:v>
                </c:pt>
                <c:pt idx="7">
                  <c:v>0.82692307692307687</c:v>
                </c:pt>
                <c:pt idx="8">
                  <c:v>0.73831775700934577</c:v>
                </c:pt>
              </c:numCache>
            </c:numRef>
          </c:val>
        </c:ser>
        <c:dLbls>
          <c:showLegendKey val="0"/>
          <c:showVal val="0"/>
          <c:showCatName val="0"/>
          <c:showSerName val="0"/>
          <c:showPercent val="0"/>
          <c:showBubbleSize val="0"/>
        </c:dLbls>
        <c:gapWidth val="75"/>
        <c:overlap val="40"/>
        <c:axId val="1044429520"/>
        <c:axId val="1044424816"/>
      </c:barChart>
      <c:catAx>
        <c:axId val="104442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4424816"/>
        <c:crosses val="autoZero"/>
        <c:auto val="1"/>
        <c:lblAlgn val="ctr"/>
        <c:lblOffset val="100"/>
        <c:noMultiLvlLbl val="0"/>
      </c:catAx>
      <c:valAx>
        <c:axId val="1044424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442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9523</xdr:colOff>
      <xdr:row>0</xdr:row>
      <xdr:rowOff>236537</xdr:rowOff>
    </xdr:from>
    <xdr:to>
      <xdr:col>31</xdr:col>
      <xdr:colOff>174624</xdr:colOff>
      <xdr:row>29</xdr:row>
      <xdr:rowOff>22225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descending="1" ref="H2:H11"/>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totalsRowFunction="sum" dataDxfId="65" totalsRowDxfId="64">
      <calculatedColumnFormula>VLOOKUP(Table2[[#This Row],[LA]],$J:$Q,3,FALSE)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Co'!B8</calculatedColumnFormula>
    </tableColumn>
    <tableColumn id="5" name="Potential Members" totalsRowFunction="sum" totalsRowDxfId="59"/>
    <tableColumn id="2" name="Column1" totalsRowFunction="sum" dataDxfId="58" totalsRowDxfId="57">
      <calculatedColumnFormula>Table2[[#This Row],[Members Premises]]+Table2[[#This Row],[Potential Members]]</calculatedColumnFormula>
    </tableColumn>
    <tableColumn id="7" name="% Registered" totalsRowFunction="average" dataDxfId="56" totalsRowDxfId="55">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4" dataDxfId="52" headerRowBorderDxfId="53" tableBorderDxfId="51" totalsRowBorderDxfId="50" headerRowCellStyle="60% - Accent1">
  <autoFilter ref="J2:Q33"/>
  <sortState ref="J3:Q33">
    <sortCondition descending="1" ref="Q2:Q33"/>
  </sortState>
  <tableColumns count="8">
    <tableColumn id="1" name="LA" totalsRowLabel="Total " dataDxfId="49" totalsRowDxfId="48"/>
    <tableColumn id="2" name="Members" totalsRowFunction="sum" dataDxfId="47" totalsRowDxfId="46"/>
    <tableColumn id="3" name="Member Premises " totalsRowFunction="sum" dataDxfId="45" totalsRowDxfId="44"/>
    <tableColumn id="6" name="Revoked Members" totalsRowFunction="sum" dataDxfId="43" totalsRowDxfId="42"/>
    <tableColumn id="7" name="Obligated &amp; Reinstated" totalsRowFunction="sum" dataDxfId="41" totalsRowDxfId="40"/>
    <tableColumn id="4" name="Potential Members " totalsRowFunction="sum" dataDxfId="39" totalsRowDxfId="38"/>
    <tableColumn id="5" name="Total" totalsRowFunction="sum" dataDxfId="37" totalsRowDxfId="36"/>
    <tableColumn id="8" name="% Registered" totalsRowFunction="average" dataDxfId="35" totalsRowDxfId="34">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M38" sqref="M38"/>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2" customWidth="1"/>
    <col min="14" max="14" width="15.85546875" style="22"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4" t="s">
        <v>320</v>
      </c>
      <c r="B1" s="85"/>
      <c r="C1" s="85"/>
      <c r="D1" s="85"/>
      <c r="E1" s="85"/>
      <c r="F1" s="85"/>
      <c r="G1" s="85"/>
      <c r="H1" s="86"/>
      <c r="I1" s="23"/>
      <c r="J1" s="84" t="s">
        <v>322</v>
      </c>
      <c r="K1" s="85"/>
      <c r="L1" s="85"/>
      <c r="M1" s="85"/>
      <c r="N1" s="85"/>
      <c r="O1" s="85"/>
      <c r="P1" s="85"/>
      <c r="Q1" s="86"/>
      <c r="S1" s="75"/>
    </row>
    <row r="2" spans="1:19" s="67" customFormat="1" ht="30.75" thickBot="1" x14ac:dyDescent="0.3">
      <c r="A2" s="59" t="s">
        <v>303</v>
      </c>
      <c r="B2" s="60" t="s">
        <v>316</v>
      </c>
      <c r="C2" s="60" t="s">
        <v>346</v>
      </c>
      <c r="D2" s="43" t="s">
        <v>321</v>
      </c>
      <c r="E2" s="64" t="s">
        <v>345</v>
      </c>
      <c r="F2" s="65" t="s">
        <v>302</v>
      </c>
      <c r="G2" s="65" t="s">
        <v>380</v>
      </c>
      <c r="H2" s="66" t="s">
        <v>319</v>
      </c>
      <c r="J2" s="61" t="s">
        <v>303</v>
      </c>
      <c r="K2" s="62" t="s">
        <v>317</v>
      </c>
      <c r="L2" s="62" t="s">
        <v>377</v>
      </c>
      <c r="M2" s="56" t="s">
        <v>321</v>
      </c>
      <c r="N2" s="57" t="s">
        <v>345</v>
      </c>
      <c r="O2" s="58" t="s">
        <v>318</v>
      </c>
      <c r="P2" s="55" t="s">
        <v>378</v>
      </c>
      <c r="Q2" s="68" t="s">
        <v>319</v>
      </c>
    </row>
    <row r="3" spans="1:19" x14ac:dyDescent="0.25">
      <c r="A3" s="26" t="s">
        <v>343</v>
      </c>
      <c r="B3" s="15">
        <f>VLOOKUP(Table2[[#This Row],[LA]],$J:$Q,2,FALSE)</f>
        <v>26</v>
      </c>
      <c r="C3" s="15">
        <f>VLOOKUP(Table2[[#This Row],[LA]],$J:$Q,3,FALSE)</f>
        <v>37</v>
      </c>
      <c r="D3" s="69">
        <f>'Galway City '!B4</f>
        <v>1</v>
      </c>
      <c r="E3" s="25">
        <f>'Galway Co'!B8</f>
        <v>0</v>
      </c>
      <c r="F3" s="15">
        <f>'Galway City '!B1</f>
        <v>0</v>
      </c>
      <c r="G3" s="15">
        <f>Table2[[#This Row],[Members Premises]]+Table2[[#This Row],[Potential Members]]</f>
        <v>37</v>
      </c>
      <c r="H3" s="34">
        <f>Table2[[#This Row],[Members Premises]]/Table2[[#This Row],[Column1]]</f>
        <v>1</v>
      </c>
      <c r="J3" s="76" t="s">
        <v>343</v>
      </c>
      <c r="K3" s="13">
        <v>26</v>
      </c>
      <c r="L3" s="13">
        <v>37</v>
      </c>
      <c r="M3" s="17">
        <v>1</v>
      </c>
      <c r="N3" s="24" t="s">
        <v>408</v>
      </c>
      <c r="O3" s="17">
        <v>0</v>
      </c>
      <c r="P3" s="17">
        <v>37</v>
      </c>
      <c r="Q3" s="73">
        <f>Table216[[#This Row],[Member Premises ]]/Table216[[#This Row],[Total]]</f>
        <v>1</v>
      </c>
    </row>
    <row r="4" spans="1:19" x14ac:dyDescent="0.25">
      <c r="A4" s="27" t="s">
        <v>181</v>
      </c>
      <c r="B4" s="13">
        <f>VLOOKUP(Table2[[#This Row],[LA]],$J:$Q,2,FALSE)</f>
        <v>115</v>
      </c>
      <c r="C4" s="13">
        <f>VLOOKUP(Table2[[#This Row],[LA]],$J:$Q,3,FALSE)</f>
        <v>121</v>
      </c>
      <c r="D4" s="17">
        <f>'Galway Co'!B5</f>
        <v>0</v>
      </c>
      <c r="E4" s="17">
        <f>'Galway Co'!B8</f>
        <v>0</v>
      </c>
      <c r="F4" s="13">
        <f>'Galway Co'!B1</f>
        <v>1</v>
      </c>
      <c r="G4" s="13">
        <f>Table2[[#This Row],[Members Premises]]+Table2[[#This Row],[Potential Members]]</f>
        <v>122</v>
      </c>
      <c r="H4" s="35">
        <f>Table2[[#This Row],[Members Premises]]/Table2[[#This Row],[Column1]]</f>
        <v>0.99180327868852458</v>
      </c>
      <c r="J4" s="77" t="s">
        <v>333</v>
      </c>
      <c r="K4" s="13">
        <v>132</v>
      </c>
      <c r="L4" s="13">
        <v>148</v>
      </c>
      <c r="M4" s="24" t="s">
        <v>408</v>
      </c>
      <c r="N4" s="24" t="s">
        <v>408</v>
      </c>
      <c r="O4" s="17">
        <v>1</v>
      </c>
      <c r="P4" s="17">
        <v>149</v>
      </c>
      <c r="Q4" s="73">
        <f>Table216[[#This Row],[Member Premises ]]/Table216[[#This Row],[Total]]</f>
        <v>0.99328859060402686</v>
      </c>
    </row>
    <row r="5" spans="1:19" x14ac:dyDescent="0.25">
      <c r="A5" s="27" t="s">
        <v>189</v>
      </c>
      <c r="B5" s="13">
        <f>VLOOKUP(Table2[[#This Row],[LA]],$J:$Q,2,FALSE)</f>
        <v>39</v>
      </c>
      <c r="C5" s="13">
        <f>VLOOKUP(Table2[[#This Row],[LA]],$J:$Q,3,FALSE)</f>
        <v>39</v>
      </c>
      <c r="D5" s="17">
        <f>'Leitrim Co'!B5</f>
        <v>0</v>
      </c>
      <c r="E5" s="17">
        <f>'Leitrim Co'!B8</f>
        <v>0</v>
      </c>
      <c r="F5" s="13">
        <f>'Leitrim Co'!B1</f>
        <v>1</v>
      </c>
      <c r="G5" s="13">
        <f>Table2[[#This Row],[Members Premises]]+Table2[[#This Row],[Potential Members]]</f>
        <v>40</v>
      </c>
      <c r="H5" s="35">
        <f>Table2[[#This Row],[Members Premises]]/Table2[[#This Row],[Column1]]</f>
        <v>0.97499999999999998</v>
      </c>
      <c r="J5" s="77" t="s">
        <v>181</v>
      </c>
      <c r="K5" s="13">
        <v>115</v>
      </c>
      <c r="L5" s="13">
        <v>121</v>
      </c>
      <c r="M5" s="24" t="s">
        <v>408</v>
      </c>
      <c r="N5" s="17" t="s">
        <v>408</v>
      </c>
      <c r="O5" s="17">
        <v>1</v>
      </c>
      <c r="P5" s="17">
        <v>122</v>
      </c>
      <c r="Q5" s="73">
        <f>Table216[[#This Row],[Member Premises ]]/Table216[[#This Row],[Total]]</f>
        <v>0.99180327868852458</v>
      </c>
    </row>
    <row r="6" spans="1:19" ht="14.25" customHeight="1" x14ac:dyDescent="0.25">
      <c r="A6" s="27" t="s">
        <v>195</v>
      </c>
      <c r="B6" s="13">
        <f>VLOOKUP(Table2[[#This Row],[LA]],$J:$Q,2,FALSE)</f>
        <v>98</v>
      </c>
      <c r="C6" s="13">
        <f>VLOOKUP(Table2[[#This Row],[LA]],$J:$Q,3,FALSE)</f>
        <v>111</v>
      </c>
      <c r="D6" s="17">
        <f>'Mayo Co'!B8</f>
        <v>2</v>
      </c>
      <c r="E6" s="17">
        <f>'Mayo Co'!B12</f>
        <v>2</v>
      </c>
      <c r="F6" s="13">
        <f>'Mayo Co'!B1</f>
        <v>4</v>
      </c>
      <c r="G6" s="13">
        <f>Table2[[#This Row],[Members Premises]]+Table2[[#This Row],[Potential Members]]</f>
        <v>115</v>
      </c>
      <c r="H6" s="35">
        <f>Table2[[#This Row],[Members Premises]]/Table2[[#This Row],[Column1]]</f>
        <v>0.9652173913043478</v>
      </c>
      <c r="J6" s="77" t="s">
        <v>327</v>
      </c>
      <c r="K6" s="13">
        <v>284</v>
      </c>
      <c r="L6" s="13">
        <v>307</v>
      </c>
      <c r="M6" s="24">
        <v>3</v>
      </c>
      <c r="N6" s="24" t="s">
        <v>408</v>
      </c>
      <c r="O6" s="17">
        <v>4</v>
      </c>
      <c r="P6" s="17">
        <v>311</v>
      </c>
      <c r="Q6" s="73">
        <f>Table216[[#This Row],[Member Premises ]]/Table216[[#This Row],[Total]]</f>
        <v>0.98713826366559487</v>
      </c>
    </row>
    <row r="7" spans="1:19" x14ac:dyDescent="0.25">
      <c r="A7" s="27" t="s">
        <v>273</v>
      </c>
      <c r="B7" s="13">
        <f>VLOOKUP(Table2[[#This Row],[LA]],$J:$Q,2,FALSE)</f>
        <v>35</v>
      </c>
      <c r="C7" s="13">
        <f>VLOOKUP(Table2[[#This Row],[LA]],$J:$Q,3,FALSE)</f>
        <v>41</v>
      </c>
      <c r="D7" s="17">
        <f>'Sligo Co'!B11</f>
        <v>0</v>
      </c>
      <c r="E7" s="17">
        <f>'Sligo Co'!B14</f>
        <v>0</v>
      </c>
      <c r="F7" s="13">
        <f>'Sligo Co'!B1</f>
        <v>7</v>
      </c>
      <c r="G7" s="13">
        <f>Table2[[#This Row],[Members Premises]]+Table2[[#This Row],[Potential Members]]</f>
        <v>48</v>
      </c>
      <c r="H7" s="35">
        <f>Table2[[#This Row],[Members Premises]]/Table2[[#This Row],[Column1]]</f>
        <v>0.85416666666666663</v>
      </c>
      <c r="J7" s="77" t="s">
        <v>189</v>
      </c>
      <c r="K7" s="13">
        <v>39</v>
      </c>
      <c r="L7" s="13">
        <v>39</v>
      </c>
      <c r="M7" s="17" t="s">
        <v>408</v>
      </c>
      <c r="N7" s="24" t="s">
        <v>408</v>
      </c>
      <c r="O7" s="17">
        <v>1</v>
      </c>
      <c r="P7" s="17">
        <v>40</v>
      </c>
      <c r="Q7" s="73">
        <f>Table216[[#This Row],[Member Premises ]]/Table216[[#This Row],[Total]]</f>
        <v>0.97499999999999998</v>
      </c>
    </row>
    <row r="8" spans="1:19" x14ac:dyDescent="0.25">
      <c r="A8" s="27" t="s">
        <v>217</v>
      </c>
      <c r="B8" s="13">
        <f>VLOOKUP(Table2[[#This Row],[LA]],$J:$Q,2,FALSE)</f>
        <v>38</v>
      </c>
      <c r="C8" s="13">
        <f>VLOOKUP(Table2[[#This Row],[LA]],$J:$Q,3,FALSE)</f>
        <v>40</v>
      </c>
      <c r="D8" s="17">
        <f>'Monaghan Co'!B11</f>
        <v>3</v>
      </c>
      <c r="E8" s="17">
        <f>'Monaghan Co'!B16</f>
        <v>0</v>
      </c>
      <c r="F8" s="13">
        <f>'Monaghan Co'!B1</f>
        <v>7</v>
      </c>
      <c r="G8" s="13">
        <f>Table2[[#This Row],[Members Premises]]+Table2[[#This Row],[Potential Members]]</f>
        <v>47</v>
      </c>
      <c r="H8" s="35">
        <f>Table2[[#This Row],[Members Premises]]/Table2[[#This Row],[Column1]]</f>
        <v>0.85106382978723405</v>
      </c>
      <c r="J8" s="77" t="s">
        <v>332</v>
      </c>
      <c r="K8" s="13">
        <v>55</v>
      </c>
      <c r="L8" s="13">
        <v>59</v>
      </c>
      <c r="M8" s="17">
        <v>2</v>
      </c>
      <c r="N8" s="24" t="s">
        <v>408</v>
      </c>
      <c r="O8" s="17">
        <v>2</v>
      </c>
      <c r="P8" s="17">
        <v>61</v>
      </c>
      <c r="Q8" s="73">
        <f>Table216[[#This Row],[Member Premises ]]/Table216[[#This Row],[Total]]</f>
        <v>0.96721311475409832</v>
      </c>
    </row>
    <row r="9" spans="1:19" x14ac:dyDescent="0.25">
      <c r="A9" s="27" t="s">
        <v>14</v>
      </c>
      <c r="B9" s="13">
        <f>VLOOKUP(Table2[[#This Row],[LA]],$J:$Q,2,FALSE)</f>
        <v>51</v>
      </c>
      <c r="C9" s="13">
        <f>VLOOKUP(Table2[[#This Row],[LA]],$J:$Q,3,FALSE)</f>
        <v>55</v>
      </c>
      <c r="D9" s="17">
        <f>'Cavan Co'!B14</f>
        <v>2</v>
      </c>
      <c r="E9" s="17">
        <f>'Cavan Co'!B18</f>
        <v>0</v>
      </c>
      <c r="F9" s="13">
        <f>'Cavan Co'!B1</f>
        <v>10</v>
      </c>
      <c r="G9" s="13">
        <f>Table2[[#This Row],[Members Premises]]+Table2[[#This Row],[Potential Members]]</f>
        <v>65</v>
      </c>
      <c r="H9" s="35">
        <f>Table2[[#This Row],[Members Premises]]/Table2[[#This Row],[Column1]]</f>
        <v>0.84615384615384615</v>
      </c>
      <c r="J9" s="77" t="s">
        <v>195</v>
      </c>
      <c r="K9" s="13">
        <v>98</v>
      </c>
      <c r="L9" s="13">
        <v>111</v>
      </c>
      <c r="M9" s="17">
        <v>2</v>
      </c>
      <c r="N9" s="17">
        <v>2</v>
      </c>
      <c r="O9" s="17">
        <v>4</v>
      </c>
      <c r="P9" s="17">
        <v>115</v>
      </c>
      <c r="Q9" s="73">
        <f>Table216[[#This Row],[Member Premises ]]/Table216[[#This Row],[Total]]</f>
        <v>0.9652173913043478</v>
      </c>
    </row>
    <row r="10" spans="1:19" x14ac:dyDescent="0.25">
      <c r="A10" s="27" t="s">
        <v>241</v>
      </c>
      <c r="B10" s="13">
        <f>VLOOKUP(Table2[[#This Row],[LA]],$J:$Q,2,FALSE)</f>
        <v>39</v>
      </c>
      <c r="C10" s="13">
        <f>VLOOKUP(Table2[[#This Row],[LA]],$J:$Q,3,FALSE)</f>
        <v>43</v>
      </c>
      <c r="D10" s="17">
        <f>'Roscommon Co'!B13</f>
        <v>0</v>
      </c>
      <c r="E10" s="17">
        <f>'Roscommon Co'!B15</f>
        <v>1</v>
      </c>
      <c r="F10" s="13">
        <f>'Roscommon Co'!B1</f>
        <v>9</v>
      </c>
      <c r="G10" s="13">
        <f>Table2[[#This Row],[Members Premises]]+Table2[[#This Row],[Potential Members]]</f>
        <v>52</v>
      </c>
      <c r="H10" s="35">
        <f>Table2[[#This Row],[Members Premises]]/Table2[[#This Row],[Column1]]</f>
        <v>0.82692307692307687</v>
      </c>
      <c r="J10" s="77" t="s">
        <v>313</v>
      </c>
      <c r="K10" s="13">
        <v>110</v>
      </c>
      <c r="L10" s="13">
        <v>136</v>
      </c>
      <c r="M10" s="17">
        <v>2</v>
      </c>
      <c r="N10" s="17">
        <v>1</v>
      </c>
      <c r="O10" s="17">
        <v>5</v>
      </c>
      <c r="P10" s="17">
        <v>141</v>
      </c>
      <c r="Q10" s="73">
        <f>Table216[[#This Row],[Member Premises ]]/Table216[[#This Row],[Total]]</f>
        <v>0.96453900709219853</v>
      </c>
    </row>
    <row r="11" spans="1:19" ht="15.75" thickBot="1" x14ac:dyDescent="0.3">
      <c r="A11" s="18" t="s">
        <v>67</v>
      </c>
      <c r="B11" s="19">
        <f>VLOOKUP(Table2[[#This Row],[LA]],$J:$Q,2,FALSE)</f>
        <v>75</v>
      </c>
      <c r="C11" s="19">
        <f>VLOOKUP(Table2[[#This Row],[LA]],$J:$Q,3,FALSE)</f>
        <v>79</v>
      </c>
      <c r="D11" s="21">
        <f>'Donegal Co'!B32</f>
        <v>0</v>
      </c>
      <c r="E11" s="21">
        <f>'Donegal Co'!B35</f>
        <v>1</v>
      </c>
      <c r="F11" s="19">
        <f>'Donegal Co'!B1</f>
        <v>28</v>
      </c>
      <c r="G11" s="19">
        <f>Table2[[#This Row],[Members Premises]]+Table2[[#This Row],[Potential Members]]</f>
        <v>107</v>
      </c>
      <c r="H11" s="20">
        <f>Table2[[#This Row],[Members Premises]]/Table2[[#This Row],[Column1]]</f>
        <v>0.73831775700934577</v>
      </c>
      <c r="J11" s="77" t="s">
        <v>342</v>
      </c>
      <c r="K11" s="13">
        <v>92</v>
      </c>
      <c r="L11" s="13">
        <v>98</v>
      </c>
      <c r="M11" s="24">
        <v>3</v>
      </c>
      <c r="N11" s="24" t="s">
        <v>408</v>
      </c>
      <c r="O11" s="17">
        <v>4</v>
      </c>
      <c r="P11" s="17">
        <v>102</v>
      </c>
      <c r="Q11" s="73">
        <f>Table216[[#This Row],[Member Premises ]]/Table216[[#This Row],[Total]]</f>
        <v>0.96078431372549022</v>
      </c>
    </row>
    <row r="12" spans="1:19" ht="15.75" thickBot="1" x14ac:dyDescent="0.3">
      <c r="A12" s="18" t="s">
        <v>301</v>
      </c>
      <c r="B12" s="19">
        <f>SUBTOTAL(109,Table2[[Members ]])</f>
        <v>516</v>
      </c>
      <c r="C12" s="19">
        <f>SUBTOTAL(109,Table2[Members Premises])</f>
        <v>566</v>
      </c>
      <c r="D12" s="21">
        <f>SUBTOTAL(109,Table2[Revoked Members])</f>
        <v>8</v>
      </c>
      <c r="E12" s="19">
        <f>SUBTOTAL(109,Table2[Obligated &amp; Reinstated])</f>
        <v>4</v>
      </c>
      <c r="F12" s="21">
        <f>SUBTOTAL(109,Table2[Potential Members])</f>
        <v>67</v>
      </c>
      <c r="G12" s="21">
        <f>SUBTOTAL(109,Table2[Column1])</f>
        <v>633</v>
      </c>
      <c r="H12" s="20">
        <f>SUBTOTAL(101,Table2[% Registered])</f>
        <v>0.89429398294811568</v>
      </c>
      <c r="J12" s="77" t="s">
        <v>338</v>
      </c>
      <c r="K12" s="14">
        <v>114</v>
      </c>
      <c r="L12" s="14">
        <v>121</v>
      </c>
      <c r="M12" s="17" t="s">
        <v>408</v>
      </c>
      <c r="N12" s="17">
        <v>2</v>
      </c>
      <c r="O12" s="17">
        <v>5</v>
      </c>
      <c r="P12" s="17">
        <v>126</v>
      </c>
      <c r="Q12" s="73">
        <f>Table216[[#This Row],[Member Premises ]]/Table216[[#This Row],[Total]]</f>
        <v>0.96031746031746035</v>
      </c>
    </row>
    <row r="13" spans="1:19" x14ac:dyDescent="0.25">
      <c r="J13" s="77" t="s">
        <v>335</v>
      </c>
      <c r="K13" s="13">
        <v>64</v>
      </c>
      <c r="L13" s="13">
        <v>72</v>
      </c>
      <c r="M13" s="24">
        <v>2</v>
      </c>
      <c r="N13" s="24">
        <v>1</v>
      </c>
      <c r="O13" s="17">
        <v>4</v>
      </c>
      <c r="P13" s="17">
        <v>76</v>
      </c>
      <c r="Q13" s="73">
        <f>Table216[[#This Row],[Member Premises ]]/Table216[[#This Row],[Total]]</f>
        <v>0.94736842105263153</v>
      </c>
    </row>
    <row r="14" spans="1:19" x14ac:dyDescent="0.25">
      <c r="J14" s="77" t="s">
        <v>326</v>
      </c>
      <c r="K14" s="14">
        <v>68</v>
      </c>
      <c r="L14" s="14">
        <v>71</v>
      </c>
      <c r="M14" s="17">
        <v>1</v>
      </c>
      <c r="N14" s="24">
        <v>3</v>
      </c>
      <c r="O14" s="17">
        <v>5</v>
      </c>
      <c r="P14" s="17">
        <v>76</v>
      </c>
      <c r="Q14" s="73">
        <f>Table216[[#This Row],[Member Premises ]]/Table216[[#This Row],[Total]]</f>
        <v>0.93421052631578949</v>
      </c>
    </row>
    <row r="15" spans="1:19" x14ac:dyDescent="0.25">
      <c r="J15" s="77" t="s">
        <v>334</v>
      </c>
      <c r="K15" s="24">
        <v>37</v>
      </c>
      <c r="L15" s="14">
        <v>39</v>
      </c>
      <c r="M15" s="17" t="s">
        <v>408</v>
      </c>
      <c r="N15" s="24" t="s">
        <v>408</v>
      </c>
      <c r="O15" s="17">
        <v>3</v>
      </c>
      <c r="P15" s="17">
        <v>42</v>
      </c>
      <c r="Q15" s="73">
        <f>Table216[[#This Row],[Member Premises ]]/Table216[[#This Row],[Total]]</f>
        <v>0.9285714285714286</v>
      </c>
    </row>
    <row r="16" spans="1:19" x14ac:dyDescent="0.25">
      <c r="J16" s="77" t="s">
        <v>339</v>
      </c>
      <c r="K16" s="13">
        <v>56</v>
      </c>
      <c r="L16" s="13">
        <v>62</v>
      </c>
      <c r="M16" s="17">
        <v>2</v>
      </c>
      <c r="N16" s="17" t="s">
        <v>408</v>
      </c>
      <c r="O16" s="17">
        <v>5</v>
      </c>
      <c r="P16" s="17">
        <v>67</v>
      </c>
      <c r="Q16" s="73">
        <f>Table216[[#This Row],[Member Premises ]]/Table216[[#This Row],[Total]]</f>
        <v>0.92537313432835822</v>
      </c>
    </row>
    <row r="17" spans="1:17" x14ac:dyDescent="0.25">
      <c r="J17" s="77" t="s">
        <v>344</v>
      </c>
      <c r="K17" s="13">
        <v>37</v>
      </c>
      <c r="L17" s="13">
        <v>50</v>
      </c>
      <c r="M17" s="17">
        <v>3</v>
      </c>
      <c r="N17" s="24" t="s">
        <v>408</v>
      </c>
      <c r="O17" s="17">
        <v>6</v>
      </c>
      <c r="P17" s="17">
        <v>56</v>
      </c>
      <c r="Q17" s="73">
        <f>Table216[[#This Row],[Member Premises ]]/Table216[[#This Row],[Total]]</f>
        <v>0.8928571428571429</v>
      </c>
    </row>
    <row r="18" spans="1:17" x14ac:dyDescent="0.25">
      <c r="J18" s="77" t="s">
        <v>336</v>
      </c>
      <c r="K18" s="13">
        <v>115</v>
      </c>
      <c r="L18" s="13">
        <v>127</v>
      </c>
      <c r="M18" s="24" t="s">
        <v>408</v>
      </c>
      <c r="N18" s="24" t="s">
        <v>408</v>
      </c>
      <c r="O18" s="17">
        <v>16</v>
      </c>
      <c r="P18" s="17">
        <v>143</v>
      </c>
      <c r="Q18" s="73">
        <f>Table216[[#This Row],[Member Premises ]]/Table216[[#This Row],[Total]]</f>
        <v>0.88811188811188813</v>
      </c>
    </row>
    <row r="19" spans="1:17" x14ac:dyDescent="0.25">
      <c r="J19" s="77" t="s">
        <v>315</v>
      </c>
      <c r="K19" s="13">
        <v>38</v>
      </c>
      <c r="L19" s="13">
        <v>48</v>
      </c>
      <c r="M19" s="17" t="s">
        <v>408</v>
      </c>
      <c r="N19" s="24" t="s">
        <v>408</v>
      </c>
      <c r="O19" s="17">
        <v>7</v>
      </c>
      <c r="P19" s="17">
        <v>55</v>
      </c>
      <c r="Q19" s="73">
        <f>Table216[[#This Row],[Member Premises ]]/Table216[[#This Row],[Total]]</f>
        <v>0.87272727272727268</v>
      </c>
    </row>
    <row r="20" spans="1:17" x14ac:dyDescent="0.25">
      <c r="J20" s="77" t="s">
        <v>328</v>
      </c>
      <c r="K20" s="14">
        <v>133</v>
      </c>
      <c r="L20" s="14">
        <v>162</v>
      </c>
      <c r="M20" s="24">
        <v>1</v>
      </c>
      <c r="N20" s="24">
        <v>7</v>
      </c>
      <c r="O20" s="17">
        <v>27</v>
      </c>
      <c r="P20" s="17">
        <v>189</v>
      </c>
      <c r="Q20" s="73">
        <f>Table216[[#This Row],[Member Premises ]]/Table216[[#This Row],[Total]]</f>
        <v>0.8571428571428571</v>
      </c>
    </row>
    <row r="21" spans="1:17" x14ac:dyDescent="0.25">
      <c r="J21" s="77" t="s">
        <v>273</v>
      </c>
      <c r="K21" s="13">
        <v>35</v>
      </c>
      <c r="L21" s="13">
        <v>41</v>
      </c>
      <c r="M21" s="24" t="s">
        <v>408</v>
      </c>
      <c r="N21" s="24" t="s">
        <v>408</v>
      </c>
      <c r="O21" s="17">
        <v>7</v>
      </c>
      <c r="P21" s="17">
        <v>48</v>
      </c>
      <c r="Q21" s="73">
        <f>Table216[[#This Row],[Member Premises ]]/Table216[[#This Row],[Total]]</f>
        <v>0.85416666666666663</v>
      </c>
    </row>
    <row r="22" spans="1:17" x14ac:dyDescent="0.25">
      <c r="J22" s="77" t="s">
        <v>217</v>
      </c>
      <c r="K22" s="14">
        <v>38</v>
      </c>
      <c r="L22" s="14">
        <v>40</v>
      </c>
      <c r="M22" s="17">
        <v>3</v>
      </c>
      <c r="N22" s="24" t="s">
        <v>408</v>
      </c>
      <c r="O22" s="17">
        <v>7</v>
      </c>
      <c r="P22" s="17">
        <v>47</v>
      </c>
      <c r="Q22" s="73">
        <f>Table216[[#This Row],[Member Premises ]]/Table216[[#This Row],[Total]]</f>
        <v>0.85106382978723405</v>
      </c>
    </row>
    <row r="23" spans="1:17" x14ac:dyDescent="0.25">
      <c r="J23" s="77" t="s">
        <v>329</v>
      </c>
      <c r="K23" s="13">
        <v>124</v>
      </c>
      <c r="L23" s="13">
        <v>131</v>
      </c>
      <c r="M23" s="24">
        <v>1</v>
      </c>
      <c r="N23" s="24" t="s">
        <v>408</v>
      </c>
      <c r="O23" s="17">
        <v>23</v>
      </c>
      <c r="P23" s="17">
        <v>154</v>
      </c>
      <c r="Q23" s="73">
        <f>Table216[[#This Row],[Member Premises ]]/Table216[[#This Row],[Total]]</f>
        <v>0.85064935064935066</v>
      </c>
    </row>
    <row r="24" spans="1:17" x14ac:dyDescent="0.25">
      <c r="J24" s="77" t="s">
        <v>14</v>
      </c>
      <c r="K24" s="13">
        <v>51</v>
      </c>
      <c r="L24" s="13">
        <v>55</v>
      </c>
      <c r="M24" s="24">
        <v>2</v>
      </c>
      <c r="N24" s="24" t="s">
        <v>408</v>
      </c>
      <c r="O24" s="17">
        <v>10</v>
      </c>
      <c r="P24" s="17">
        <v>65</v>
      </c>
      <c r="Q24" s="73">
        <f>Table216[[#This Row],[Member Premises ]]/Table216[[#This Row],[Total]]</f>
        <v>0.84615384615384615</v>
      </c>
    </row>
    <row r="25" spans="1:17" x14ac:dyDescent="0.25">
      <c r="J25" s="77" t="s">
        <v>341</v>
      </c>
      <c r="K25" s="13">
        <v>75</v>
      </c>
      <c r="L25" s="13">
        <v>81</v>
      </c>
      <c r="M25" s="24">
        <v>1</v>
      </c>
      <c r="N25" s="24" t="s">
        <v>408</v>
      </c>
      <c r="O25" s="17">
        <v>15</v>
      </c>
      <c r="P25" s="17">
        <v>96</v>
      </c>
      <c r="Q25" s="73">
        <f>Table216[[#This Row],[Member Premises ]]/Table216[[#This Row],[Total]]</f>
        <v>0.84375</v>
      </c>
    </row>
    <row r="26" spans="1:17" x14ac:dyDescent="0.25">
      <c r="A26" s="12"/>
      <c r="B26" s="12"/>
      <c r="C26" s="12"/>
      <c r="J26" s="77" t="s">
        <v>325</v>
      </c>
      <c r="K26" s="13">
        <v>28</v>
      </c>
      <c r="L26" s="13">
        <v>32</v>
      </c>
      <c r="M26" s="17" t="s">
        <v>408</v>
      </c>
      <c r="N26" s="17" t="s">
        <v>408</v>
      </c>
      <c r="O26" s="17">
        <v>6</v>
      </c>
      <c r="P26" s="17">
        <v>38</v>
      </c>
      <c r="Q26" s="73">
        <f>Table216[[#This Row],[Member Premises ]]/Table216[[#This Row],[Total]]</f>
        <v>0.84210526315789469</v>
      </c>
    </row>
    <row r="27" spans="1:17" x14ac:dyDescent="0.25">
      <c r="J27" s="77" t="s">
        <v>331</v>
      </c>
      <c r="K27" s="13">
        <v>62</v>
      </c>
      <c r="L27" s="13">
        <v>64</v>
      </c>
      <c r="M27" s="24">
        <v>2</v>
      </c>
      <c r="N27" s="24" t="s">
        <v>408</v>
      </c>
      <c r="O27" s="17">
        <v>13</v>
      </c>
      <c r="P27" s="17">
        <v>77</v>
      </c>
      <c r="Q27" s="73">
        <f>Table216[[#This Row],[Member Premises ]]/Table216[[#This Row],[Total]]</f>
        <v>0.83116883116883122</v>
      </c>
    </row>
    <row r="28" spans="1:17" x14ac:dyDescent="0.25">
      <c r="J28" s="77" t="s">
        <v>241</v>
      </c>
      <c r="K28" s="13">
        <v>39</v>
      </c>
      <c r="L28" s="13">
        <v>43</v>
      </c>
      <c r="M28" s="17" t="s">
        <v>408</v>
      </c>
      <c r="N28" s="24">
        <v>1</v>
      </c>
      <c r="O28" s="17">
        <v>9</v>
      </c>
      <c r="P28" s="17">
        <v>52</v>
      </c>
      <c r="Q28" s="73">
        <f>Table216[[#This Row],[Member Premises ]]/Table216[[#This Row],[Total]]</f>
        <v>0.82692307692307687</v>
      </c>
    </row>
    <row r="29" spans="1:17" x14ac:dyDescent="0.25">
      <c r="J29" s="77" t="s">
        <v>314</v>
      </c>
      <c r="K29" s="13">
        <v>130</v>
      </c>
      <c r="L29" s="13">
        <v>150</v>
      </c>
      <c r="M29" s="17" t="s">
        <v>408</v>
      </c>
      <c r="N29" s="24" t="s">
        <v>408</v>
      </c>
      <c r="O29" s="17">
        <v>39</v>
      </c>
      <c r="P29" s="17">
        <v>189</v>
      </c>
      <c r="Q29" s="73">
        <f>Table216[[#This Row],[Member Premises ]]/Table216[[#This Row],[Total]]</f>
        <v>0.79365079365079361</v>
      </c>
    </row>
    <row r="30" spans="1:17" x14ac:dyDescent="0.25">
      <c r="J30" s="77" t="s">
        <v>337</v>
      </c>
      <c r="K30" s="13">
        <v>36</v>
      </c>
      <c r="L30" s="13">
        <v>37</v>
      </c>
      <c r="M30" s="17">
        <v>2</v>
      </c>
      <c r="N30" s="17" t="s">
        <v>408</v>
      </c>
      <c r="O30" s="17">
        <v>10</v>
      </c>
      <c r="P30" s="17">
        <v>47</v>
      </c>
      <c r="Q30" s="73">
        <f>Table216[[#This Row],[Member Premises ]]/Table216[[#This Row],[Total]]</f>
        <v>0.78723404255319152</v>
      </c>
    </row>
    <row r="31" spans="1:17" x14ac:dyDescent="0.25">
      <c r="J31" s="77" t="s">
        <v>340</v>
      </c>
      <c r="K31" s="13">
        <v>52</v>
      </c>
      <c r="L31" s="13">
        <v>55</v>
      </c>
      <c r="M31" s="24" t="s">
        <v>408</v>
      </c>
      <c r="N31" s="17">
        <v>2</v>
      </c>
      <c r="O31" s="17">
        <v>17</v>
      </c>
      <c r="P31" s="17">
        <v>72</v>
      </c>
      <c r="Q31" s="73">
        <f>Table216[[#This Row],[Member Premises ]]/Table216[[#This Row],[Total]]</f>
        <v>0.76388888888888884</v>
      </c>
    </row>
    <row r="32" spans="1:17" x14ac:dyDescent="0.25">
      <c r="J32" s="77" t="s">
        <v>67</v>
      </c>
      <c r="K32" s="13">
        <v>75</v>
      </c>
      <c r="L32" s="13">
        <v>79</v>
      </c>
      <c r="M32" s="24" t="s">
        <v>408</v>
      </c>
      <c r="N32" s="24">
        <v>1</v>
      </c>
      <c r="O32" s="17">
        <v>28</v>
      </c>
      <c r="P32" s="17">
        <v>107</v>
      </c>
      <c r="Q32" s="73">
        <f>Table216[[#This Row],[Member Premises ]]/Table216[[#This Row],[Total]]</f>
        <v>0.73831775700934577</v>
      </c>
    </row>
    <row r="33" spans="1:21" ht="15.75" thickBot="1" x14ac:dyDescent="0.3">
      <c r="J33" s="78" t="s">
        <v>330</v>
      </c>
      <c r="K33" s="13">
        <v>99</v>
      </c>
      <c r="L33" s="13">
        <v>107</v>
      </c>
      <c r="M33" s="17">
        <v>2</v>
      </c>
      <c r="N33" s="24" t="s">
        <v>408</v>
      </c>
      <c r="O33" s="17">
        <v>43</v>
      </c>
      <c r="P33" s="17">
        <v>150</v>
      </c>
      <c r="Q33" s="73">
        <f>Table216[[#This Row],[Member Premises ]]/Table216[[#This Row],[Total]]</f>
        <v>0.71333333333333337</v>
      </c>
    </row>
    <row r="34" spans="1:21" x14ac:dyDescent="0.25">
      <c r="J34" s="15" t="s">
        <v>301</v>
      </c>
      <c r="K34" s="15">
        <f>SUBTOTAL(109,Table216[Members])</f>
        <v>2457</v>
      </c>
      <c r="L34" s="15">
        <f>SUBTOTAL(109,Table216[[Member Premises ]])</f>
        <v>2723</v>
      </c>
      <c r="M34" s="25">
        <f>SUBTOTAL(109,Table216[Revoked Members])</f>
        <v>35</v>
      </c>
      <c r="N34" s="25">
        <f>SUBTOTAL(109,Table216[Obligated &amp; Reinstated])</f>
        <v>20</v>
      </c>
      <c r="O34" s="15">
        <f>SUBTOTAL(109,Table216[[Potential Members ]])</f>
        <v>327</v>
      </c>
      <c r="P34" s="63">
        <f>SUBTOTAL(109,Table216[Total])</f>
        <v>3050</v>
      </c>
      <c r="Q34" s="16">
        <f>SUBTOTAL(101,Table216[% Registered])</f>
        <v>0.88884096036134086</v>
      </c>
    </row>
    <row r="35" spans="1:21" ht="15.75" thickBot="1" x14ac:dyDescent="0.3"/>
    <row r="36" spans="1:21" ht="21.75" thickBot="1" x14ac:dyDescent="0.3">
      <c r="A36" s="91" t="s">
        <v>353</v>
      </c>
      <c r="B36" s="92"/>
      <c r="C36" s="92"/>
      <c r="D36" s="92"/>
      <c r="E36" s="92"/>
      <c r="F36" s="92"/>
      <c r="G36" s="92"/>
      <c r="H36" s="92"/>
      <c r="I36" s="93"/>
    </row>
    <row r="37" spans="1:21" ht="73.5" customHeight="1" thickBot="1" x14ac:dyDescent="0.3">
      <c r="A37" s="44" t="s">
        <v>316</v>
      </c>
      <c r="B37" s="89" t="s">
        <v>354</v>
      </c>
      <c r="C37" s="89"/>
      <c r="D37" s="89"/>
      <c r="E37" s="89"/>
      <c r="F37" s="89"/>
      <c r="G37" s="89"/>
      <c r="H37" s="89"/>
      <c r="I37" s="90"/>
    </row>
    <row r="38" spans="1:21" ht="70.5" customHeight="1" thickBot="1" x14ac:dyDescent="0.3">
      <c r="A38" s="45" t="s">
        <v>346</v>
      </c>
      <c r="B38" s="89" t="s">
        <v>355</v>
      </c>
      <c r="C38" s="89"/>
      <c r="D38" s="89"/>
      <c r="E38" s="89"/>
      <c r="F38" s="89"/>
      <c r="G38" s="89"/>
      <c r="H38" s="89"/>
      <c r="I38" s="90"/>
    </row>
    <row r="39" spans="1:21" ht="93.75" customHeight="1" thickBot="1" x14ac:dyDescent="0.3">
      <c r="A39" s="46" t="s">
        <v>356</v>
      </c>
      <c r="B39" s="87" t="s">
        <v>357</v>
      </c>
      <c r="C39" s="87"/>
      <c r="D39" s="87"/>
      <c r="E39" s="87"/>
      <c r="F39" s="87"/>
      <c r="G39" s="87"/>
      <c r="H39" s="87"/>
      <c r="I39" s="88"/>
    </row>
    <row r="40" spans="1:21" ht="156" customHeight="1" thickBot="1" x14ac:dyDescent="0.3">
      <c r="A40" s="47" t="s">
        <v>358</v>
      </c>
      <c r="B40" s="89" t="s">
        <v>359</v>
      </c>
      <c r="C40" s="89"/>
      <c r="D40" s="89"/>
      <c r="E40" s="89"/>
      <c r="F40" s="89"/>
      <c r="G40" s="89"/>
      <c r="H40" s="89"/>
      <c r="I40" s="90"/>
      <c r="M40" s="22" t="s">
        <v>381</v>
      </c>
    </row>
    <row r="41" spans="1:21" ht="69" customHeight="1" thickBot="1" x14ac:dyDescent="0.3">
      <c r="A41" s="48" t="s">
        <v>360</v>
      </c>
      <c r="B41" s="87" t="s">
        <v>361</v>
      </c>
      <c r="C41" s="87"/>
      <c r="D41" s="87"/>
      <c r="E41" s="87"/>
      <c r="F41" s="87"/>
      <c r="G41" s="87"/>
      <c r="H41" s="87"/>
      <c r="I41" s="88"/>
    </row>
    <row r="42" spans="1:21" ht="58.5" customHeight="1" thickBot="1" x14ac:dyDescent="0.3">
      <c r="A42" s="49" t="s">
        <v>319</v>
      </c>
      <c r="B42" s="89" t="s">
        <v>362</v>
      </c>
      <c r="C42" s="89"/>
      <c r="D42" s="89"/>
      <c r="E42" s="89"/>
      <c r="F42" s="89"/>
      <c r="G42" s="89"/>
      <c r="H42" s="89"/>
      <c r="I42" s="90"/>
    </row>
    <row r="45" spans="1:21" x14ac:dyDescent="0.25">
      <c r="U45" s="6"/>
    </row>
    <row r="46" spans="1:21" x14ac:dyDescent="0.25">
      <c r="J46" s="6"/>
      <c r="M46" s="12"/>
    </row>
    <row r="47" spans="1:21" x14ac:dyDescent="0.25">
      <c r="J47" s="80"/>
      <c r="K47" s="12"/>
      <c r="L47" s="12"/>
      <c r="M47" s="12"/>
      <c r="N47" s="12"/>
      <c r="O47" s="12"/>
    </row>
    <row r="48" spans="1:21" x14ac:dyDescent="0.25">
      <c r="J48" s="80"/>
      <c r="K48" s="12"/>
      <c r="L48" s="12"/>
      <c r="M48" s="12"/>
      <c r="N48" s="12"/>
      <c r="O48" s="12"/>
    </row>
    <row r="49" spans="10:22" x14ac:dyDescent="0.25">
      <c r="J49" s="80"/>
      <c r="K49" s="12"/>
      <c r="L49" s="12"/>
      <c r="M49" s="12"/>
      <c r="N49" s="12"/>
      <c r="O49" s="12"/>
    </row>
    <row r="50" spans="10:22" x14ac:dyDescent="0.25">
      <c r="J50" s="80"/>
      <c r="K50" s="12"/>
      <c r="L50" s="12"/>
      <c r="M50" s="12"/>
      <c r="N50" s="12"/>
      <c r="O50" s="12"/>
    </row>
    <row r="51" spans="10:22" x14ac:dyDescent="0.25">
      <c r="J51" s="80"/>
      <c r="K51" s="12"/>
      <c r="L51" s="12"/>
      <c r="M51" s="12"/>
      <c r="N51" s="12"/>
      <c r="O51" s="12"/>
    </row>
    <row r="52" spans="10:22" x14ac:dyDescent="0.25">
      <c r="J52" s="80"/>
      <c r="K52" s="12"/>
      <c r="L52" s="12"/>
      <c r="M52" s="12"/>
      <c r="N52" s="12"/>
      <c r="O52" s="12"/>
    </row>
    <row r="53" spans="10:22" x14ac:dyDescent="0.25">
      <c r="J53" s="80"/>
      <c r="K53" s="80"/>
      <c r="L53" s="80"/>
      <c r="M53" s="80"/>
      <c r="N53" s="80"/>
      <c r="O53" s="80"/>
      <c r="P53" s="6"/>
      <c r="Q53" s="6"/>
      <c r="R53" s="6"/>
      <c r="S53" s="6"/>
      <c r="T53" s="6"/>
      <c r="U53" s="6"/>
      <c r="V53" s="6"/>
    </row>
    <row r="54" spans="10:22" x14ac:dyDescent="0.25">
      <c r="J54" s="80"/>
      <c r="K54" s="80"/>
      <c r="L54" s="80"/>
      <c r="M54" s="80"/>
      <c r="N54" s="80"/>
      <c r="O54" s="80"/>
      <c r="P54" s="6"/>
      <c r="Q54" s="6"/>
      <c r="R54" s="6"/>
      <c r="S54" s="6"/>
      <c r="T54" s="6"/>
      <c r="U54" s="6"/>
      <c r="V54" s="6"/>
    </row>
    <row r="55" spans="10:22" x14ac:dyDescent="0.25">
      <c r="J55" s="80"/>
      <c r="K55" s="80"/>
      <c r="L55" s="80"/>
      <c r="M55" s="80"/>
      <c r="N55" s="80"/>
      <c r="O55" s="80"/>
      <c r="P55" s="6"/>
    </row>
    <row r="56" spans="10:22" x14ac:dyDescent="0.25">
      <c r="J56" s="80"/>
      <c r="K56" s="80"/>
      <c r="L56" s="80"/>
      <c r="M56" s="80"/>
      <c r="N56" s="80"/>
      <c r="O56" s="80"/>
      <c r="P56" s="6"/>
      <c r="Q56" s="6"/>
      <c r="R56" s="6"/>
      <c r="S56" s="6"/>
      <c r="T56" s="6"/>
      <c r="U56" s="6"/>
      <c r="V56" s="6"/>
    </row>
    <row r="57" spans="10:22" x14ac:dyDescent="0.25">
      <c r="J57" s="80"/>
      <c r="K57" s="80"/>
      <c r="L57" s="80"/>
      <c r="M57" s="80"/>
      <c r="N57" s="80"/>
      <c r="O57" s="80"/>
      <c r="P57" s="6"/>
      <c r="Q57" s="6"/>
      <c r="R57" s="6"/>
      <c r="S57" s="6"/>
      <c r="T57" s="6"/>
      <c r="U57" s="6"/>
      <c r="V57" s="6"/>
    </row>
    <row r="58" spans="10:22" x14ac:dyDescent="0.25">
      <c r="J58" s="80"/>
      <c r="K58" s="80"/>
      <c r="L58" s="80"/>
      <c r="M58" s="80"/>
      <c r="N58" s="80"/>
      <c r="O58" s="80"/>
      <c r="P58" s="6"/>
      <c r="Q58" s="6"/>
      <c r="R58" s="6"/>
      <c r="S58" s="6"/>
      <c r="T58" s="6"/>
      <c r="U58" s="6"/>
      <c r="V58" s="6"/>
    </row>
    <row r="59" spans="10:22" x14ac:dyDescent="0.25">
      <c r="J59" s="80"/>
      <c r="K59" s="80"/>
      <c r="L59" s="80"/>
      <c r="M59" s="80"/>
      <c r="N59" s="80"/>
      <c r="O59" s="80"/>
      <c r="P59" s="6"/>
      <c r="Q59" s="6"/>
      <c r="R59" s="6"/>
      <c r="S59" s="6"/>
      <c r="T59" s="6"/>
      <c r="U59" s="6"/>
      <c r="V59" s="6"/>
    </row>
    <row r="60" spans="10:22" x14ac:dyDescent="0.25">
      <c r="J60" s="80"/>
      <c r="K60" s="80"/>
      <c r="L60" s="80"/>
      <c r="M60" s="80"/>
      <c r="N60" s="80"/>
      <c r="O60" s="80"/>
      <c r="P60" s="6"/>
      <c r="Q60" s="6"/>
      <c r="R60" s="6"/>
      <c r="S60" s="6"/>
      <c r="T60" s="6"/>
      <c r="U60" s="6"/>
      <c r="V60" s="6"/>
    </row>
    <row r="61" spans="10:22" x14ac:dyDescent="0.25">
      <c r="J61" s="80"/>
      <c r="K61" s="80"/>
      <c r="L61" s="80"/>
      <c r="M61" s="80"/>
      <c r="N61" s="80"/>
      <c r="O61" s="80"/>
      <c r="P61" s="6"/>
      <c r="Q61" s="6"/>
      <c r="R61" s="6"/>
      <c r="S61" s="6"/>
      <c r="T61" s="6"/>
      <c r="U61" s="6"/>
      <c r="V61" s="6"/>
    </row>
    <row r="62" spans="10:22" x14ac:dyDescent="0.25">
      <c r="J62" s="80"/>
      <c r="K62" s="80"/>
      <c r="L62" s="80"/>
      <c r="M62" s="80"/>
      <c r="N62" s="80"/>
      <c r="O62" s="80"/>
      <c r="P62" s="6"/>
      <c r="Q62" s="6"/>
      <c r="R62" s="6"/>
      <c r="S62" s="6"/>
      <c r="T62" s="6"/>
      <c r="U62" s="6"/>
      <c r="V62" s="6"/>
    </row>
    <row r="63" spans="10:22" x14ac:dyDescent="0.25">
      <c r="J63" s="80"/>
      <c r="K63" s="80"/>
      <c r="L63" s="80"/>
      <c r="M63" s="80"/>
      <c r="N63" s="80"/>
      <c r="O63" s="80"/>
      <c r="P63" s="6"/>
      <c r="Q63" s="6"/>
      <c r="R63" s="6"/>
      <c r="S63" s="6"/>
      <c r="T63" s="6"/>
      <c r="U63" s="6"/>
      <c r="V63" s="6"/>
    </row>
    <row r="64" spans="10:22" x14ac:dyDescent="0.25">
      <c r="J64" s="80"/>
      <c r="K64" s="80"/>
      <c r="L64" s="80"/>
      <c r="M64" s="80"/>
      <c r="N64" s="80"/>
      <c r="O64" s="80"/>
      <c r="P64" s="6"/>
      <c r="Q64" s="6"/>
      <c r="R64" s="6"/>
      <c r="S64" s="6"/>
      <c r="T64" s="6"/>
      <c r="U64" s="6"/>
      <c r="V64" s="6"/>
    </row>
    <row r="65" spans="10:22" x14ac:dyDescent="0.25">
      <c r="J65" s="6"/>
      <c r="K65" s="6"/>
      <c r="L65" s="6"/>
      <c r="M65" s="74"/>
      <c r="N65" s="74"/>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1" sqref="C21"/>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29" customFormat="1" ht="19.5" thickBot="1" x14ac:dyDescent="0.35">
      <c r="A1" s="32" t="s">
        <v>300</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x14ac:dyDescent="0.25">
      <c r="A3" s="4" t="s">
        <v>273</v>
      </c>
      <c r="B3" s="4" t="s">
        <v>285</v>
      </c>
      <c r="C3" s="4"/>
      <c r="D3" s="4" t="s">
        <v>286</v>
      </c>
      <c r="E3" s="4"/>
      <c r="F3" s="4" t="s">
        <v>287</v>
      </c>
      <c r="G3" s="4" t="s">
        <v>274</v>
      </c>
      <c r="H3" s="4" t="s">
        <v>288</v>
      </c>
      <c r="I3" s="4"/>
      <c r="J3" s="4" t="s">
        <v>289</v>
      </c>
      <c r="K3" s="4" t="s">
        <v>39</v>
      </c>
    </row>
    <row r="4" spans="1:12" x14ac:dyDescent="0.25">
      <c r="A4" s="4" t="s">
        <v>273</v>
      </c>
      <c r="B4" s="4" t="s">
        <v>275</v>
      </c>
      <c r="C4" s="4" t="s">
        <v>13</v>
      </c>
      <c r="D4" s="4" t="s">
        <v>276</v>
      </c>
      <c r="E4" s="4"/>
      <c r="F4" s="4" t="s">
        <v>277</v>
      </c>
      <c r="G4" s="4" t="s">
        <v>274</v>
      </c>
      <c r="H4" s="4" t="s">
        <v>278</v>
      </c>
      <c r="I4" s="4" t="s">
        <v>13</v>
      </c>
      <c r="J4" s="4" t="s">
        <v>13</v>
      </c>
      <c r="K4" s="4" t="s">
        <v>39</v>
      </c>
    </row>
    <row r="5" spans="1:12" ht="15.75" customHeight="1" x14ac:dyDescent="0.25">
      <c r="A5" s="4" t="s">
        <v>273</v>
      </c>
      <c r="B5" s="4" t="s">
        <v>279</v>
      </c>
      <c r="C5" s="4" t="s">
        <v>13</v>
      </c>
      <c r="D5" s="4" t="s">
        <v>280</v>
      </c>
      <c r="E5" s="4"/>
      <c r="F5" s="4" t="s">
        <v>250</v>
      </c>
      <c r="G5" s="4" t="s">
        <v>274</v>
      </c>
      <c r="H5" s="4" t="s">
        <v>13</v>
      </c>
      <c r="I5" s="4" t="s">
        <v>13</v>
      </c>
      <c r="J5" s="4" t="s">
        <v>13</v>
      </c>
      <c r="K5" s="4" t="s">
        <v>28</v>
      </c>
    </row>
    <row r="6" spans="1:12" x14ac:dyDescent="0.25">
      <c r="A6" s="4" t="s">
        <v>273</v>
      </c>
      <c r="B6" s="4" t="s">
        <v>294</v>
      </c>
      <c r="C6" s="4"/>
      <c r="D6" s="4"/>
      <c r="E6" s="4"/>
      <c r="F6" s="4" t="s">
        <v>295</v>
      </c>
      <c r="G6" s="4" t="s">
        <v>274</v>
      </c>
      <c r="H6" s="4" t="s">
        <v>296</v>
      </c>
      <c r="I6" s="4"/>
      <c r="J6" s="4"/>
      <c r="K6" s="4" t="s">
        <v>39</v>
      </c>
    </row>
    <row r="7" spans="1:12" x14ac:dyDescent="0.25">
      <c r="A7" s="4" t="s">
        <v>273</v>
      </c>
      <c r="B7" s="4" t="s">
        <v>297</v>
      </c>
      <c r="C7" s="4"/>
      <c r="D7" s="4" t="s">
        <v>298</v>
      </c>
      <c r="E7" s="4"/>
      <c r="F7" s="4" t="s">
        <v>287</v>
      </c>
      <c r="G7" s="4" t="s">
        <v>274</v>
      </c>
      <c r="H7" s="4" t="s">
        <v>299</v>
      </c>
      <c r="I7" s="4"/>
      <c r="J7" s="4"/>
      <c r="K7" s="4" t="s">
        <v>28</v>
      </c>
    </row>
    <row r="8" spans="1:12" x14ac:dyDescent="0.25">
      <c r="A8" s="4" t="s">
        <v>273</v>
      </c>
      <c r="B8" s="4" t="s">
        <v>290</v>
      </c>
      <c r="C8" s="4"/>
      <c r="D8" s="4" t="s">
        <v>291</v>
      </c>
      <c r="E8" s="4"/>
      <c r="F8" s="4" t="s">
        <v>292</v>
      </c>
      <c r="G8" s="4" t="s">
        <v>274</v>
      </c>
      <c r="H8" s="4" t="s">
        <v>293</v>
      </c>
      <c r="I8" s="4"/>
      <c r="J8" s="4"/>
      <c r="K8" s="4" t="s">
        <v>39</v>
      </c>
    </row>
    <row r="9" spans="1:12" x14ac:dyDescent="0.25">
      <c r="A9" s="4" t="s">
        <v>273</v>
      </c>
      <c r="B9" s="4" t="s">
        <v>281</v>
      </c>
      <c r="C9" s="4" t="s">
        <v>13</v>
      </c>
      <c r="D9" s="4" t="s">
        <v>282</v>
      </c>
      <c r="E9" s="4"/>
      <c r="F9" s="4" t="s">
        <v>283</v>
      </c>
      <c r="G9" s="4" t="s">
        <v>274</v>
      </c>
      <c r="H9" s="4" t="s">
        <v>284</v>
      </c>
      <c r="I9" s="4" t="s">
        <v>13</v>
      </c>
      <c r="J9" s="4" t="s">
        <v>13</v>
      </c>
      <c r="K9" s="4" t="s">
        <v>39</v>
      </c>
    </row>
    <row r="10" spans="1:12" ht="15.75" thickBot="1" x14ac:dyDescent="0.3">
      <c r="A10" s="13"/>
      <c r="B10" s="13"/>
    </row>
    <row r="11" spans="1:12" ht="19.5" thickBot="1" x14ac:dyDescent="0.35">
      <c r="A11" s="50" t="s">
        <v>321</v>
      </c>
      <c r="B11" s="51">
        <f>COUNTA(B12)</f>
        <v>0</v>
      </c>
    </row>
    <row r="13" spans="1:12" ht="15.75" thickBot="1" x14ac:dyDescent="0.3">
      <c r="A13" s="8"/>
      <c r="B13" s="5"/>
    </row>
    <row r="14" spans="1:12" ht="19.5" thickBot="1" x14ac:dyDescent="0.35">
      <c r="A14" s="52" t="s">
        <v>352</v>
      </c>
      <c r="B14" s="53">
        <f>COUNTA(B15:B18)</f>
        <v>0</v>
      </c>
    </row>
  </sheetData>
  <autoFilter ref="A2:L9">
    <sortState ref="A3:L14">
      <sortCondition ref="B2:B14"/>
    </sortState>
  </autoFilter>
  <conditionalFormatting sqref="B15:B1048576 B1:B10">
    <cfRule type="duplicateValues" dxfId="7" priority="4"/>
  </conditionalFormatting>
  <conditionalFormatting sqref="F1">
    <cfRule type="duplicateValues" dxfId="6" priority="2"/>
    <cfRule type="duplicateValues" dxfId="5" priority="3"/>
  </conditionalFormatting>
  <conditionalFormatting sqref="B11">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12" sqref="B1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300</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324</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321</v>
      </c>
      <c r="B14" s="51">
        <f>COUNTA(B15:B16)</f>
        <v>2</v>
      </c>
    </row>
    <row r="15" spans="1:12" x14ac:dyDescent="0.25">
      <c r="A15" s="4" t="s">
        <v>14</v>
      </c>
      <c r="B15" t="s">
        <v>363</v>
      </c>
      <c r="C15" s="4" t="s">
        <v>364</v>
      </c>
      <c r="D15" s="4" t="s">
        <v>365</v>
      </c>
      <c r="F15" s="4" t="s">
        <v>366</v>
      </c>
      <c r="G15" s="4" t="s">
        <v>17</v>
      </c>
      <c r="K15" s="4" t="s">
        <v>39</v>
      </c>
      <c r="L15" s="4" t="s">
        <v>387</v>
      </c>
    </row>
    <row r="16" spans="1:12" x14ac:dyDescent="0.25">
      <c r="A16" s="4" t="s">
        <v>14</v>
      </c>
      <c r="B16" s="5" t="s">
        <v>304</v>
      </c>
      <c r="C16" s="4" t="s">
        <v>305</v>
      </c>
      <c r="D16" s="4" t="s">
        <v>52</v>
      </c>
      <c r="E16" s="4" t="s">
        <v>16</v>
      </c>
      <c r="G16" s="4" t="s">
        <v>17</v>
      </c>
      <c r="K16" s="4" t="s">
        <v>39</v>
      </c>
      <c r="L16" s="4" t="s">
        <v>371</v>
      </c>
    </row>
    <row r="17" spans="1:2" ht="15.75" thickBot="1" x14ac:dyDescent="0.3">
      <c r="A17" s="8"/>
      <c r="B17" s="5"/>
    </row>
    <row r="18" spans="1:2" ht="19.5" thickBot="1" x14ac:dyDescent="0.35">
      <c r="A18" s="52" t="s">
        <v>352</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M20">
      <sortCondition ref="B2:B20"/>
    </sortState>
  </autoFilter>
  <conditionalFormatting sqref="B19:B20 F1 B22:B23 B25:B1048576 B1:B13">
    <cfRule type="duplicateValues" dxfId="33" priority="2"/>
    <cfRule type="duplicateValues" dxfId="32" priority="3"/>
  </conditionalFormatting>
  <conditionalFormatting sqref="B14">
    <cfRule type="duplicateValues" dxfId="3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6"/>
  <sheetViews>
    <sheetView zoomScale="80" zoomScaleNormal="80" workbookViewId="0">
      <selection activeCell="B29" sqref="B29"/>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29" customFormat="1" ht="19.5" thickBot="1" x14ac:dyDescent="0.35">
      <c r="A1" s="32" t="s">
        <v>300</v>
      </c>
      <c r="B1" s="33">
        <f>COUNTA(B3:B30)</f>
        <v>28</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x14ac:dyDescent="0.25">
      <c r="A3" s="4" t="s">
        <v>67</v>
      </c>
      <c r="B3" s="4" t="s">
        <v>68</v>
      </c>
      <c r="C3" s="4"/>
      <c r="D3" s="4" t="s">
        <v>69</v>
      </c>
      <c r="E3" s="4"/>
      <c r="F3" s="4" t="s">
        <v>70</v>
      </c>
      <c r="G3" s="4" t="s">
        <v>71</v>
      </c>
      <c r="H3" s="4" t="s">
        <v>72</v>
      </c>
      <c r="I3" s="4"/>
      <c r="J3" s="4"/>
      <c r="K3" s="4" t="s">
        <v>39</v>
      </c>
    </row>
    <row r="4" spans="1:12" x14ac:dyDescent="0.25">
      <c r="A4" s="4" t="s">
        <v>67</v>
      </c>
      <c r="B4" s="4" t="s">
        <v>73</v>
      </c>
      <c r="C4" s="4"/>
      <c r="D4" s="4" t="s">
        <v>74</v>
      </c>
      <c r="E4" s="4" t="s">
        <v>75</v>
      </c>
      <c r="F4" s="4" t="s">
        <v>76</v>
      </c>
      <c r="G4" s="4" t="s">
        <v>71</v>
      </c>
      <c r="H4" s="4"/>
      <c r="I4" s="4"/>
      <c r="J4" s="4"/>
      <c r="K4" s="4" t="s">
        <v>47</v>
      </c>
    </row>
    <row r="5" spans="1:12" x14ac:dyDescent="0.25">
      <c r="A5" s="4" t="s">
        <v>67</v>
      </c>
      <c r="B5" s="4" t="s">
        <v>78</v>
      </c>
      <c r="C5" s="4"/>
      <c r="D5" s="4" t="s">
        <v>79</v>
      </c>
      <c r="E5" s="4"/>
      <c r="F5" s="4" t="s">
        <v>76</v>
      </c>
      <c r="G5" s="4" t="s">
        <v>71</v>
      </c>
      <c r="H5" s="4"/>
      <c r="I5" s="4"/>
      <c r="J5" s="4"/>
      <c r="K5" s="4" t="s">
        <v>47</v>
      </c>
    </row>
    <row r="6" spans="1:12" x14ac:dyDescent="0.25">
      <c r="A6" s="4" t="s">
        <v>67</v>
      </c>
      <c r="B6" s="4" t="s">
        <v>80</v>
      </c>
      <c r="C6" s="4"/>
      <c r="D6" s="4" t="s">
        <v>81</v>
      </c>
      <c r="E6" s="4" t="s">
        <v>82</v>
      </c>
      <c r="F6" s="4" t="s">
        <v>83</v>
      </c>
      <c r="G6" s="4" t="s">
        <v>71</v>
      </c>
      <c r="H6" s="4"/>
      <c r="I6" s="4"/>
      <c r="J6" s="4"/>
      <c r="K6" s="4" t="s">
        <v>47</v>
      </c>
    </row>
    <row r="7" spans="1:12" x14ac:dyDescent="0.25">
      <c r="A7" s="4" t="s">
        <v>67</v>
      </c>
      <c r="B7" s="4" t="s">
        <v>85</v>
      </c>
      <c r="C7" s="4"/>
      <c r="D7" s="4" t="s">
        <v>86</v>
      </c>
      <c r="E7" s="4"/>
      <c r="F7" s="4" t="s">
        <v>87</v>
      </c>
      <c r="G7" s="4" t="s">
        <v>71</v>
      </c>
      <c r="H7" s="4" t="s">
        <v>88</v>
      </c>
      <c r="I7" s="4"/>
      <c r="J7" s="4"/>
      <c r="K7" s="4" t="s">
        <v>312</v>
      </c>
    </row>
    <row r="8" spans="1:12" x14ac:dyDescent="0.25">
      <c r="A8" s="4" t="s">
        <v>67</v>
      </c>
      <c r="B8" s="4" t="s">
        <v>89</v>
      </c>
      <c r="C8" s="4"/>
      <c r="D8" s="4" t="s">
        <v>90</v>
      </c>
      <c r="E8" s="4"/>
      <c r="F8" s="4" t="s">
        <v>91</v>
      </c>
      <c r="G8" s="4" t="s">
        <v>71</v>
      </c>
      <c r="H8" s="4" t="s">
        <v>92</v>
      </c>
      <c r="I8" s="4"/>
      <c r="J8" s="4"/>
      <c r="K8" s="4" t="s">
        <v>28</v>
      </c>
    </row>
    <row r="9" spans="1:12" x14ac:dyDescent="0.25">
      <c r="A9" s="4" t="s">
        <v>67</v>
      </c>
      <c r="B9" s="4" t="s">
        <v>93</v>
      </c>
      <c r="C9" s="4"/>
      <c r="D9" s="4" t="s">
        <v>94</v>
      </c>
      <c r="E9" s="4"/>
      <c r="F9" s="4" t="s">
        <v>77</v>
      </c>
      <c r="G9" s="4" t="s">
        <v>71</v>
      </c>
      <c r="H9" s="4" t="s">
        <v>95</v>
      </c>
      <c r="I9" s="4"/>
      <c r="J9" s="4" t="s">
        <v>96</v>
      </c>
      <c r="K9" s="4" t="s">
        <v>39</v>
      </c>
    </row>
    <row r="10" spans="1:12" x14ac:dyDescent="0.25">
      <c r="A10" s="4" t="s">
        <v>67</v>
      </c>
      <c r="B10" s="4" t="s">
        <v>97</v>
      </c>
      <c r="C10" s="4"/>
      <c r="D10" s="4" t="s">
        <v>98</v>
      </c>
      <c r="E10" s="4"/>
      <c r="F10" s="4" t="s">
        <v>99</v>
      </c>
      <c r="G10" s="4" t="s">
        <v>71</v>
      </c>
      <c r="H10" s="4" t="s">
        <v>100</v>
      </c>
      <c r="I10" s="4"/>
      <c r="J10" s="4"/>
      <c r="K10" s="4" t="s">
        <v>39</v>
      </c>
    </row>
    <row r="11" spans="1:12" x14ac:dyDescent="0.25">
      <c r="A11" s="4" t="s">
        <v>67</v>
      </c>
      <c r="B11" s="4" t="s">
        <v>101</v>
      </c>
      <c r="C11" s="4"/>
      <c r="D11" s="4"/>
      <c r="E11" s="4"/>
      <c r="F11" s="4" t="s">
        <v>84</v>
      </c>
      <c r="G11" s="4" t="s">
        <v>71</v>
      </c>
      <c r="H11" s="4" t="s">
        <v>102</v>
      </c>
      <c r="I11" s="4"/>
      <c r="J11" s="4"/>
      <c r="K11" s="4" t="s">
        <v>39</v>
      </c>
    </row>
    <row r="12" spans="1:12" x14ac:dyDescent="0.25">
      <c r="A12" s="4" t="s">
        <v>67</v>
      </c>
      <c r="B12" s="4" t="s">
        <v>103</v>
      </c>
      <c r="C12" s="4"/>
      <c r="D12" s="4" t="s">
        <v>104</v>
      </c>
      <c r="E12" s="4"/>
      <c r="F12" s="4" t="s">
        <v>105</v>
      </c>
      <c r="G12" s="4" t="s">
        <v>71</v>
      </c>
      <c r="H12" s="4" t="s">
        <v>106</v>
      </c>
      <c r="I12" s="4"/>
      <c r="J12" s="4"/>
      <c r="K12" s="4" t="s">
        <v>312</v>
      </c>
    </row>
    <row r="13" spans="1:12" x14ac:dyDescent="0.25">
      <c r="A13" s="4" t="s">
        <v>67</v>
      </c>
      <c r="B13" s="4" t="s">
        <v>107</v>
      </c>
      <c r="C13" s="4"/>
      <c r="D13" s="4" t="s">
        <v>108</v>
      </c>
      <c r="E13" s="4"/>
      <c r="F13" s="4" t="s">
        <v>99</v>
      </c>
      <c r="G13" s="4" t="s">
        <v>71</v>
      </c>
      <c r="H13" s="4" t="s">
        <v>109</v>
      </c>
      <c r="I13" s="4"/>
      <c r="J13" s="4" t="s">
        <v>110</v>
      </c>
      <c r="K13" s="4" t="s">
        <v>39</v>
      </c>
    </row>
    <row r="14" spans="1:12" x14ac:dyDescent="0.25">
      <c r="A14" s="4" t="s">
        <v>67</v>
      </c>
      <c r="B14" s="4" t="s">
        <v>111</v>
      </c>
      <c r="C14" s="4"/>
      <c r="D14" s="4" t="s">
        <v>112</v>
      </c>
      <c r="E14" s="4"/>
      <c r="F14" s="4" t="s">
        <v>113</v>
      </c>
      <c r="G14" s="4" t="s">
        <v>71</v>
      </c>
      <c r="H14" s="4" t="s">
        <v>13</v>
      </c>
      <c r="I14" s="4" t="s">
        <v>13</v>
      </c>
      <c r="J14" s="4" t="s">
        <v>13</v>
      </c>
      <c r="K14" s="4" t="s">
        <v>59</v>
      </c>
    </row>
    <row r="15" spans="1:12" x14ac:dyDescent="0.25">
      <c r="A15" s="4" t="s">
        <v>67</v>
      </c>
      <c r="B15" s="4" t="s">
        <v>115</v>
      </c>
      <c r="C15" s="4"/>
      <c r="D15" s="4" t="s">
        <v>116</v>
      </c>
      <c r="E15" s="4"/>
      <c r="F15" s="4" t="s">
        <v>114</v>
      </c>
      <c r="G15" s="4" t="s">
        <v>71</v>
      </c>
      <c r="H15" s="4" t="s">
        <v>117</v>
      </c>
      <c r="I15" s="4"/>
      <c r="J15" s="4"/>
      <c r="K15" s="4" t="s">
        <v>28</v>
      </c>
    </row>
    <row r="16" spans="1:12" x14ac:dyDescent="0.25">
      <c r="A16" s="4" t="s">
        <v>67</v>
      </c>
      <c r="B16" s="4" t="s">
        <v>118</v>
      </c>
      <c r="C16" s="4"/>
      <c r="D16" s="4" t="s">
        <v>119</v>
      </c>
      <c r="E16" s="4" t="s">
        <v>120</v>
      </c>
      <c r="F16" s="4" t="s">
        <v>121</v>
      </c>
      <c r="G16" s="4" t="s">
        <v>71</v>
      </c>
      <c r="H16" s="4" t="s">
        <v>122</v>
      </c>
      <c r="I16" s="4" t="s">
        <v>123</v>
      </c>
      <c r="J16" s="4" t="s">
        <v>13</v>
      </c>
      <c r="K16" s="4" t="s">
        <v>66</v>
      </c>
    </row>
    <row r="17" spans="1:12" x14ac:dyDescent="0.25">
      <c r="A17" s="4" t="s">
        <v>67</v>
      </c>
      <c r="B17" s="4" t="s">
        <v>124</v>
      </c>
      <c r="C17" s="4"/>
      <c r="D17" s="4" t="s">
        <v>125</v>
      </c>
      <c r="E17" s="4"/>
      <c r="F17" s="4" t="s">
        <v>83</v>
      </c>
      <c r="G17" s="4" t="s">
        <v>71</v>
      </c>
      <c r="H17" s="4" t="s">
        <v>126</v>
      </c>
      <c r="I17" s="4"/>
      <c r="J17" s="4"/>
      <c r="K17" s="4" t="s">
        <v>39</v>
      </c>
      <c r="L17" t="s">
        <v>367</v>
      </c>
    </row>
    <row r="18" spans="1:12" x14ac:dyDescent="0.25">
      <c r="A18" s="4" t="s">
        <v>67</v>
      </c>
      <c r="B18" s="4" t="s">
        <v>127</v>
      </c>
      <c r="C18" s="4" t="s">
        <v>128</v>
      </c>
      <c r="D18" s="4" t="s">
        <v>129</v>
      </c>
      <c r="E18" s="4"/>
      <c r="F18" s="4" t="s">
        <v>130</v>
      </c>
      <c r="G18" s="4" t="s">
        <v>71</v>
      </c>
      <c r="H18" s="4" t="s">
        <v>131</v>
      </c>
      <c r="I18" s="4" t="s">
        <v>13</v>
      </c>
      <c r="J18" s="4" t="s">
        <v>13</v>
      </c>
      <c r="K18" s="4" t="s">
        <v>28</v>
      </c>
    </row>
    <row r="19" spans="1:12" x14ac:dyDescent="0.25">
      <c r="A19" s="4" t="s">
        <v>67</v>
      </c>
      <c r="B19" s="4" t="s">
        <v>132</v>
      </c>
      <c r="C19" s="4"/>
      <c r="D19" s="4" t="s">
        <v>133</v>
      </c>
      <c r="E19" s="4" t="s">
        <v>134</v>
      </c>
      <c r="F19" s="4" t="s">
        <v>114</v>
      </c>
      <c r="G19" s="4" t="s">
        <v>71</v>
      </c>
      <c r="H19" s="4" t="s">
        <v>135</v>
      </c>
      <c r="I19" s="4"/>
      <c r="J19" s="4"/>
      <c r="K19" s="4" t="s">
        <v>28</v>
      </c>
    </row>
    <row r="20" spans="1:12" x14ac:dyDescent="0.25">
      <c r="A20" s="4" t="s">
        <v>67</v>
      </c>
      <c r="B20" s="4" t="s">
        <v>136</v>
      </c>
      <c r="C20" s="4"/>
      <c r="D20" s="4" t="s">
        <v>137</v>
      </c>
      <c r="E20" s="4"/>
      <c r="F20" s="4" t="s">
        <v>87</v>
      </c>
      <c r="G20" s="4" t="s">
        <v>71</v>
      </c>
      <c r="H20" s="4" t="s">
        <v>138</v>
      </c>
      <c r="I20" s="4"/>
      <c r="J20" s="4"/>
      <c r="K20" s="4" t="s">
        <v>39</v>
      </c>
    </row>
    <row r="21" spans="1:12" x14ac:dyDescent="0.25">
      <c r="A21" s="4" t="s">
        <v>67</v>
      </c>
      <c r="B21" s="4" t="s">
        <v>139</v>
      </c>
      <c r="C21" s="4"/>
      <c r="D21" s="4" t="s">
        <v>140</v>
      </c>
      <c r="E21" s="4"/>
      <c r="F21" s="4" t="s">
        <v>121</v>
      </c>
      <c r="G21" s="4" t="s">
        <v>71</v>
      </c>
      <c r="H21" s="4" t="s">
        <v>141</v>
      </c>
      <c r="I21" s="4" t="s">
        <v>142</v>
      </c>
      <c r="J21" s="4" t="s">
        <v>143</v>
      </c>
      <c r="K21" s="4" t="s">
        <v>39</v>
      </c>
    </row>
    <row r="22" spans="1:12" x14ac:dyDescent="0.25">
      <c r="A22" s="4" t="s">
        <v>67</v>
      </c>
      <c r="B22" s="4" t="s">
        <v>144</v>
      </c>
      <c r="C22" s="4"/>
      <c r="D22" s="4" t="s">
        <v>145</v>
      </c>
      <c r="E22" s="4"/>
      <c r="F22" s="4" t="s">
        <v>146</v>
      </c>
      <c r="G22" s="4" t="s">
        <v>71</v>
      </c>
      <c r="H22" s="4" t="s">
        <v>147</v>
      </c>
      <c r="I22" s="4"/>
      <c r="J22" s="4"/>
      <c r="K22" s="4" t="s">
        <v>28</v>
      </c>
    </row>
    <row r="23" spans="1:12" x14ac:dyDescent="0.25">
      <c r="A23" s="4" t="s">
        <v>67</v>
      </c>
      <c r="B23" s="4" t="s">
        <v>148</v>
      </c>
      <c r="C23" s="4" t="s">
        <v>148</v>
      </c>
      <c r="D23" s="4" t="s">
        <v>149</v>
      </c>
      <c r="E23" s="4"/>
      <c r="F23" s="4" t="s">
        <v>114</v>
      </c>
      <c r="G23" s="4" t="s">
        <v>71</v>
      </c>
      <c r="H23" s="4" t="s">
        <v>150</v>
      </c>
      <c r="I23" s="4" t="s">
        <v>151</v>
      </c>
      <c r="J23" s="4" t="s">
        <v>152</v>
      </c>
      <c r="K23" s="4" t="s">
        <v>39</v>
      </c>
    </row>
    <row r="24" spans="1:12" x14ac:dyDescent="0.25">
      <c r="A24" s="4" t="s">
        <v>67</v>
      </c>
      <c r="B24" s="4" t="s">
        <v>153</v>
      </c>
      <c r="C24" s="4"/>
      <c r="D24" s="4" t="s">
        <v>154</v>
      </c>
      <c r="E24" s="4"/>
      <c r="F24" s="4" t="s">
        <v>155</v>
      </c>
      <c r="G24" s="4" t="s">
        <v>71</v>
      </c>
      <c r="H24" s="4" t="s">
        <v>156</v>
      </c>
      <c r="I24" s="4"/>
      <c r="J24" s="4"/>
      <c r="K24" s="4" t="s">
        <v>39</v>
      </c>
      <c r="L24" t="s">
        <v>367</v>
      </c>
    </row>
    <row r="25" spans="1:12" x14ac:dyDescent="0.25">
      <c r="A25" s="4" t="s">
        <v>67</v>
      </c>
      <c r="B25" s="4" t="s">
        <v>157</v>
      </c>
      <c r="C25" s="4"/>
      <c r="D25" s="4" t="s">
        <v>158</v>
      </c>
      <c r="E25" s="4"/>
      <c r="F25" s="4" t="s">
        <v>76</v>
      </c>
      <c r="G25" s="4" t="s">
        <v>71</v>
      </c>
      <c r="H25" s="4" t="s">
        <v>159</v>
      </c>
      <c r="I25" s="4" t="s">
        <v>13</v>
      </c>
      <c r="J25" s="4" t="s">
        <v>160</v>
      </c>
      <c r="K25" s="4" t="s">
        <v>28</v>
      </c>
      <c r="L25" t="s">
        <v>367</v>
      </c>
    </row>
    <row r="26" spans="1:12" x14ac:dyDescent="0.25">
      <c r="A26" s="4" t="s">
        <v>67</v>
      </c>
      <c r="B26" s="4" t="s">
        <v>161</v>
      </c>
      <c r="C26" s="4"/>
      <c r="D26" s="4" t="s">
        <v>162</v>
      </c>
      <c r="E26" s="4"/>
      <c r="F26" s="4" t="s">
        <v>121</v>
      </c>
      <c r="G26" s="4" t="s">
        <v>71</v>
      </c>
      <c r="H26" s="4"/>
      <c r="I26" s="4"/>
      <c r="J26" s="4"/>
      <c r="K26" s="4" t="s">
        <v>39</v>
      </c>
    </row>
    <row r="27" spans="1:12" x14ac:dyDescent="0.25">
      <c r="A27" s="4" t="s">
        <v>67</v>
      </c>
      <c r="B27" s="4" t="s">
        <v>163</v>
      </c>
      <c r="C27" s="4" t="s">
        <v>163</v>
      </c>
      <c r="D27" s="4" t="s">
        <v>164</v>
      </c>
      <c r="E27" s="4"/>
      <c r="F27" s="4" t="s">
        <v>165</v>
      </c>
      <c r="G27" s="4" t="s">
        <v>71</v>
      </c>
      <c r="H27" s="4" t="s">
        <v>166</v>
      </c>
      <c r="I27" s="4" t="s">
        <v>13</v>
      </c>
      <c r="J27" s="4" t="s">
        <v>167</v>
      </c>
      <c r="K27" s="4" t="s">
        <v>28</v>
      </c>
    </row>
    <row r="28" spans="1:12" x14ac:dyDescent="0.25">
      <c r="A28" s="4" t="s">
        <v>67</v>
      </c>
      <c r="B28" s="4" t="s">
        <v>168</v>
      </c>
      <c r="C28" s="4"/>
      <c r="D28" s="4" t="s">
        <v>169</v>
      </c>
      <c r="E28" s="4"/>
      <c r="F28" s="4" t="s">
        <v>170</v>
      </c>
      <c r="G28" s="4" t="s">
        <v>71</v>
      </c>
      <c r="H28" s="4" t="s">
        <v>171</v>
      </c>
      <c r="I28" s="4"/>
      <c r="J28" s="4"/>
      <c r="K28" s="4" t="s">
        <v>28</v>
      </c>
    </row>
    <row r="29" spans="1:12" x14ac:dyDescent="0.25">
      <c r="A29" s="4" t="s">
        <v>67</v>
      </c>
      <c r="B29" s="4" t="s">
        <v>172</v>
      </c>
      <c r="C29" s="4"/>
      <c r="D29" s="4" t="s">
        <v>173</v>
      </c>
      <c r="E29" s="4" t="s">
        <v>174</v>
      </c>
      <c r="F29" s="4" t="s">
        <v>76</v>
      </c>
      <c r="G29" s="4" t="s">
        <v>71</v>
      </c>
      <c r="H29" s="4" t="s">
        <v>175</v>
      </c>
      <c r="I29" s="4"/>
      <c r="J29" s="4"/>
      <c r="K29" s="4" t="s">
        <v>39</v>
      </c>
    </row>
    <row r="30" spans="1:12" x14ac:dyDescent="0.25">
      <c r="A30" s="4" t="s">
        <v>67</v>
      </c>
      <c r="B30" s="4" t="s">
        <v>177</v>
      </c>
      <c r="C30" s="4"/>
      <c r="D30" s="4" t="s">
        <v>178</v>
      </c>
      <c r="E30" s="4"/>
      <c r="F30" s="4" t="s">
        <v>176</v>
      </c>
      <c r="G30" s="4" t="s">
        <v>71</v>
      </c>
      <c r="H30" s="4" t="s">
        <v>179</v>
      </c>
      <c r="I30" s="4" t="s">
        <v>179</v>
      </c>
      <c r="J30" s="4" t="s">
        <v>13</v>
      </c>
      <c r="K30" s="4" t="s">
        <v>28</v>
      </c>
    </row>
    <row r="31" spans="1:12" ht="15.75" thickBot="1" x14ac:dyDescent="0.3"/>
    <row r="32" spans="1:12" ht="19.5" thickBot="1" x14ac:dyDescent="0.35">
      <c r="A32" s="50" t="s">
        <v>321</v>
      </c>
      <c r="B32" s="51">
        <f>COUNTA(B33)</f>
        <v>0</v>
      </c>
    </row>
    <row r="34" spans="1:15" ht="15.75" thickBot="1" x14ac:dyDescent="0.3">
      <c r="A34" s="8"/>
      <c r="B34" s="5"/>
    </row>
    <row r="35" spans="1:15" ht="19.5" thickBot="1" x14ac:dyDescent="0.35">
      <c r="A35" s="52" t="s">
        <v>352</v>
      </c>
      <c r="B35" s="53">
        <f>COUNTA(B36:B36)</f>
        <v>1</v>
      </c>
    </row>
    <row r="36" spans="1:15" x14ac:dyDescent="0.25">
      <c r="A36" t="s">
        <v>67</v>
      </c>
      <c r="B36" t="s">
        <v>389</v>
      </c>
      <c r="D36" t="s">
        <v>390</v>
      </c>
      <c r="E36" t="s">
        <v>391</v>
      </c>
      <c r="F36" t="s">
        <v>392</v>
      </c>
      <c r="G36" t="s">
        <v>71</v>
      </c>
      <c r="I36">
        <v>899406005</v>
      </c>
      <c r="J36" t="s">
        <v>393</v>
      </c>
      <c r="L36" t="s">
        <v>367</v>
      </c>
      <c r="O36" t="s">
        <v>367</v>
      </c>
    </row>
  </sheetData>
  <autoFilter ref="A2:L30">
    <sortState ref="A3:L31">
      <sortCondition ref="B2:B31"/>
    </sortState>
  </autoFilter>
  <conditionalFormatting sqref="B36:B1048576 B1:B31">
    <cfRule type="duplicateValues" dxfId="30" priority="4"/>
  </conditionalFormatting>
  <conditionalFormatting sqref="F1">
    <cfRule type="duplicateValues" dxfId="29" priority="2"/>
    <cfRule type="duplicateValues" dxfId="28" priority="3"/>
  </conditionalFormatting>
  <conditionalFormatting sqref="B32">
    <cfRule type="duplicateValues" dxfId="27"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6"/>
  <sheetViews>
    <sheetView zoomScale="80" zoomScaleNormal="80" workbookViewId="0">
      <selection activeCell="F19" sqref="F19"/>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300</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x14ac:dyDescent="0.25">
      <c r="A3" s="4" t="s">
        <v>181</v>
      </c>
      <c r="B3" s="4" t="s">
        <v>187</v>
      </c>
      <c r="C3" s="4"/>
      <c r="D3" s="4"/>
      <c r="E3" s="4"/>
      <c r="F3" s="4" t="s">
        <v>186</v>
      </c>
      <c r="G3" s="4" t="s">
        <v>180</v>
      </c>
      <c r="H3" s="4" t="s">
        <v>188</v>
      </c>
      <c r="I3" s="4"/>
      <c r="J3" s="4"/>
      <c r="K3" s="4" t="s">
        <v>39</v>
      </c>
    </row>
    <row r="4" spans="1:12" ht="15.75" thickBot="1" x14ac:dyDescent="0.3">
      <c r="B4" s="4"/>
    </row>
    <row r="5" spans="1:12" ht="19.5" thickBot="1" x14ac:dyDescent="0.35">
      <c r="A5" s="50" t="s">
        <v>321</v>
      </c>
      <c r="B5" s="51">
        <f>COUNTA(B6)</f>
        <v>0</v>
      </c>
    </row>
    <row r="7" spans="1:12" ht="15.75" thickBot="1" x14ac:dyDescent="0.3">
      <c r="A7" s="8"/>
      <c r="B7" s="5"/>
    </row>
    <row r="8" spans="1:12" ht="19.5" thickBot="1" x14ac:dyDescent="0.35">
      <c r="A8" s="52" t="s">
        <v>352</v>
      </c>
      <c r="B8" s="53">
        <f>COUNTA(B9:B10)</f>
        <v>0</v>
      </c>
    </row>
    <row r="9" spans="1:12" x14ac:dyDescent="0.25">
      <c r="B9"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row r="36" spans="2:2" x14ac:dyDescent="0.25">
      <c r="B36" s="4"/>
    </row>
  </sheetData>
  <autoFilter ref="A2:L3">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300</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ht="15.75" thickBot="1" x14ac:dyDescent="0.3">
      <c r="A3" s="4"/>
      <c r="B3" s="4"/>
      <c r="C3" s="4"/>
      <c r="D3" s="4"/>
      <c r="E3" s="4"/>
      <c r="F3" s="4"/>
      <c r="G3" s="4"/>
      <c r="H3" s="4"/>
      <c r="I3" s="4"/>
      <c r="J3" s="4"/>
      <c r="K3" s="4"/>
    </row>
    <row r="4" spans="1:12" ht="19.5" thickBot="1" x14ac:dyDescent="0.35">
      <c r="A4" s="50" t="s">
        <v>321</v>
      </c>
      <c r="B4" s="51">
        <f>COUNTA(B5:B5)</f>
        <v>1</v>
      </c>
      <c r="C4" s="4"/>
      <c r="D4" s="4"/>
      <c r="E4" s="4"/>
      <c r="F4" s="4"/>
      <c r="G4" s="4"/>
      <c r="H4" s="4"/>
      <c r="I4" s="4"/>
      <c r="J4" s="4"/>
      <c r="K4" s="4"/>
    </row>
    <row r="5" spans="1:12" x14ac:dyDescent="0.25">
      <c r="A5" t="s">
        <v>343</v>
      </c>
      <c r="B5" t="s">
        <v>348</v>
      </c>
      <c r="C5" s="4" t="s">
        <v>349</v>
      </c>
      <c r="D5" s="4" t="s">
        <v>350</v>
      </c>
      <c r="E5" s="4" t="s">
        <v>347</v>
      </c>
      <c r="F5" s="4"/>
      <c r="G5" s="4" t="s">
        <v>388</v>
      </c>
      <c r="H5" s="4" t="s">
        <v>351</v>
      </c>
      <c r="I5" s="4"/>
      <c r="J5" s="4"/>
      <c r="K5" s="4" t="s">
        <v>39</v>
      </c>
      <c r="L5" s="6" t="s">
        <v>399</v>
      </c>
    </row>
    <row r="6" spans="1:12" ht="15.75" thickBot="1" x14ac:dyDescent="0.3">
      <c r="A6" s="8"/>
      <c r="B6" s="6"/>
      <c r="C6" s="4"/>
      <c r="D6" s="4"/>
      <c r="E6" s="4"/>
      <c r="F6" s="4"/>
      <c r="G6" s="4"/>
      <c r="H6" s="4"/>
      <c r="I6" s="4"/>
      <c r="J6" s="4"/>
      <c r="K6" s="4"/>
    </row>
    <row r="7" spans="1:12" ht="19.5" thickBot="1" x14ac:dyDescent="0.35">
      <c r="A7" s="52" t="s">
        <v>352</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26" priority="2"/>
    <cfRule type="duplicateValues" dxfId="25" priority="3"/>
  </conditionalFormatting>
  <conditionalFormatting sqref="B4">
    <cfRule type="duplicateValues" dxfId="2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C21" sqref="C21"/>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300</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x14ac:dyDescent="0.25">
      <c r="A3" s="4" t="s">
        <v>189</v>
      </c>
      <c r="B3" s="4" t="s">
        <v>190</v>
      </c>
      <c r="C3" s="4"/>
      <c r="D3" s="4" t="s">
        <v>191</v>
      </c>
      <c r="E3" s="4"/>
      <c r="F3" s="4" t="s">
        <v>192</v>
      </c>
      <c r="G3" s="4" t="s">
        <v>193</v>
      </c>
      <c r="H3" s="4" t="s">
        <v>194</v>
      </c>
      <c r="I3" s="4"/>
      <c r="J3" s="4"/>
      <c r="K3" s="4" t="s">
        <v>39</v>
      </c>
    </row>
    <row r="4" spans="1:12" ht="15.75" thickBot="1" x14ac:dyDescent="0.3"/>
    <row r="5" spans="1:12" ht="19.5" thickBot="1" x14ac:dyDescent="0.35">
      <c r="A5" s="50" t="s">
        <v>321</v>
      </c>
      <c r="B5" s="51">
        <f>COUNTA(B6)</f>
        <v>0</v>
      </c>
    </row>
    <row r="7" spans="1:12" ht="15.75" thickBot="1" x14ac:dyDescent="0.3">
      <c r="A7" s="8"/>
      <c r="B7" s="5"/>
    </row>
    <row r="8" spans="1:12" ht="19.5" thickBot="1" x14ac:dyDescent="0.35">
      <c r="A8" s="52" t="s">
        <v>352</v>
      </c>
      <c r="B8" s="53">
        <f>COUNTA(B9:B12)</f>
        <v>0</v>
      </c>
    </row>
  </sheetData>
  <conditionalFormatting sqref="F1">
    <cfRule type="duplicateValues" dxfId="23" priority="2"/>
    <cfRule type="duplicateValues" dxfId="22" priority="3"/>
  </conditionalFormatting>
  <conditionalFormatting sqref="B5">
    <cfRule type="duplicateValues" dxfId="2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70" zoomScaleNormal="70" workbookViewId="0">
      <selection activeCell="B10" sqref="B10"/>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3" s="29" customFormat="1" ht="19.5" thickBot="1" x14ac:dyDescent="0.35">
      <c r="A1" s="32" t="s">
        <v>300</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379</v>
      </c>
      <c r="K2" s="38" t="s">
        <v>12</v>
      </c>
      <c r="L2" s="42" t="s">
        <v>324</v>
      </c>
    </row>
    <row r="3" spans="1:13" x14ac:dyDescent="0.25">
      <c r="A3" s="4" t="s">
        <v>195</v>
      </c>
      <c r="B3" s="4" t="s">
        <v>198</v>
      </c>
      <c r="C3" s="4"/>
      <c r="D3" s="4" t="s">
        <v>199</v>
      </c>
      <c r="E3" s="4" t="s">
        <v>200</v>
      </c>
      <c r="F3" s="4" t="s">
        <v>200</v>
      </c>
      <c r="G3" s="4" t="s">
        <v>197</v>
      </c>
      <c r="H3" s="4" t="s">
        <v>201</v>
      </c>
      <c r="I3" s="4"/>
      <c r="J3" s="4"/>
      <c r="K3" s="4" t="s">
        <v>39</v>
      </c>
    </row>
    <row r="4" spans="1:13" x14ac:dyDescent="0.25">
      <c r="A4" s="4" t="s">
        <v>195</v>
      </c>
      <c r="B4" s="4" t="s">
        <v>202</v>
      </c>
      <c r="C4" s="4"/>
      <c r="D4" s="4" t="s">
        <v>203</v>
      </c>
      <c r="E4" s="4"/>
      <c r="F4" s="4" t="s">
        <v>204</v>
      </c>
      <c r="G4" s="4" t="s">
        <v>197</v>
      </c>
      <c r="H4" s="4" t="s">
        <v>205</v>
      </c>
      <c r="I4" s="4"/>
      <c r="J4" s="4"/>
      <c r="K4" s="4" t="s">
        <v>206</v>
      </c>
    </row>
    <row r="5" spans="1:13" x14ac:dyDescent="0.25">
      <c r="A5" s="4" t="s">
        <v>195</v>
      </c>
      <c r="B5" s="4" t="s">
        <v>208</v>
      </c>
      <c r="C5" s="4"/>
      <c r="D5" s="4" t="s">
        <v>209</v>
      </c>
      <c r="E5" s="4" t="s">
        <v>210</v>
      </c>
      <c r="F5" s="4" t="s">
        <v>210</v>
      </c>
      <c r="G5" s="4" t="s">
        <v>197</v>
      </c>
      <c r="H5" s="4" t="s">
        <v>211</v>
      </c>
      <c r="I5" s="4"/>
      <c r="J5" s="4" t="s">
        <v>212</v>
      </c>
      <c r="K5" s="4" t="s">
        <v>39</v>
      </c>
    </row>
    <row r="6" spans="1:13" s="6" customFormat="1" x14ac:dyDescent="0.25">
      <c r="A6" s="4" t="s">
        <v>195</v>
      </c>
      <c r="B6" s="4" t="s">
        <v>213</v>
      </c>
      <c r="C6" s="4" t="s">
        <v>214</v>
      </c>
      <c r="D6" s="4" t="s">
        <v>215</v>
      </c>
      <c r="E6" s="4" t="s">
        <v>216</v>
      </c>
      <c r="F6" s="4" t="s">
        <v>207</v>
      </c>
      <c r="G6" s="4" t="s">
        <v>197</v>
      </c>
      <c r="H6" s="4"/>
      <c r="I6" s="4"/>
      <c r="J6" s="4"/>
      <c r="K6" s="4" t="s">
        <v>47</v>
      </c>
      <c r="L6"/>
    </row>
    <row r="7" spans="1:13" ht="15.75" thickBot="1" x14ac:dyDescent="0.3">
      <c r="A7" s="4"/>
      <c r="B7" s="4"/>
      <c r="C7" s="4"/>
      <c r="D7" s="4"/>
      <c r="E7" s="4"/>
      <c r="F7" s="4"/>
      <c r="G7" s="4"/>
      <c r="H7" s="4"/>
      <c r="I7" s="4"/>
      <c r="J7" s="4"/>
      <c r="K7" s="4"/>
    </row>
    <row r="8" spans="1:13" ht="19.5" thickBot="1" x14ac:dyDescent="0.35">
      <c r="A8" s="50" t="s">
        <v>321</v>
      </c>
      <c r="B8" s="51">
        <f>COUNTA(B9:B10)</f>
        <v>2</v>
      </c>
    </row>
    <row r="9" spans="1:13" x14ac:dyDescent="0.25">
      <c r="A9" t="s">
        <v>195</v>
      </c>
      <c r="B9" t="s">
        <v>306</v>
      </c>
      <c r="D9" t="s">
        <v>307</v>
      </c>
      <c r="E9" t="s">
        <v>200</v>
      </c>
      <c r="G9" t="s">
        <v>197</v>
      </c>
      <c r="K9" t="s">
        <v>39</v>
      </c>
      <c r="L9" t="s">
        <v>323</v>
      </c>
    </row>
    <row r="10" spans="1:13" x14ac:dyDescent="0.25">
      <c r="A10" t="s">
        <v>195</v>
      </c>
      <c r="B10" s="5" t="s">
        <v>394</v>
      </c>
      <c r="C10" t="s">
        <v>395</v>
      </c>
      <c r="D10" t="s">
        <v>396</v>
      </c>
      <c r="E10" t="s">
        <v>196</v>
      </c>
      <c r="F10" t="s">
        <v>397</v>
      </c>
      <c r="G10" t="s">
        <v>197</v>
      </c>
      <c r="H10" t="s">
        <v>398</v>
      </c>
      <c r="K10" t="s">
        <v>39</v>
      </c>
      <c r="L10" t="s">
        <v>323</v>
      </c>
    </row>
    <row r="11" spans="1:13" ht="15.75" thickBot="1" x14ac:dyDescent="0.3">
      <c r="A11" s="8"/>
      <c r="B11" s="5"/>
    </row>
    <row r="12" spans="1:13" ht="19.5" thickBot="1" x14ac:dyDescent="0.35">
      <c r="A12" s="52" t="s">
        <v>352</v>
      </c>
      <c r="B12" s="53">
        <f>COUNTA(B13:B14)</f>
        <v>2</v>
      </c>
    </row>
    <row r="13" spans="1:13" x14ac:dyDescent="0.25">
      <c r="A13" t="s">
        <v>195</v>
      </c>
      <c r="B13" t="s">
        <v>368</v>
      </c>
      <c r="D13" t="s">
        <v>369</v>
      </c>
      <c r="G13" t="s">
        <v>197</v>
      </c>
      <c r="K13" t="s">
        <v>370</v>
      </c>
      <c r="L13" t="s">
        <v>367</v>
      </c>
    </row>
    <row r="14" spans="1:13" x14ac:dyDescent="0.25">
      <c r="A14" t="s">
        <v>195</v>
      </c>
      <c r="B14" t="s">
        <v>383</v>
      </c>
      <c r="D14" t="s">
        <v>384</v>
      </c>
      <c r="E14" t="s">
        <v>382</v>
      </c>
      <c r="G14" t="s">
        <v>385</v>
      </c>
      <c r="K14" t="s">
        <v>386</v>
      </c>
      <c r="L14" t="s">
        <v>367</v>
      </c>
    </row>
    <row r="16" spans="1:13" x14ac:dyDescent="0.25">
      <c r="B16" s="6"/>
      <c r="C16" s="6"/>
      <c r="D16" s="74"/>
      <c r="E16" s="74"/>
      <c r="F16" s="6"/>
      <c r="G16" s="6"/>
      <c r="H16" s="6"/>
      <c r="I16" s="6"/>
      <c r="J16" s="6"/>
      <c r="K16" s="6"/>
      <c r="L16" s="6"/>
      <c r="M16" s="6"/>
    </row>
    <row r="17" spans="2:13" x14ac:dyDescent="0.25">
      <c r="B17" s="6"/>
      <c r="C17" s="6"/>
      <c r="D17" s="74"/>
      <c r="E17" s="74"/>
      <c r="F17" s="6"/>
      <c r="G17" s="6"/>
      <c r="H17" s="6"/>
      <c r="I17" s="6"/>
      <c r="J17" s="6"/>
      <c r="K17" s="6"/>
      <c r="L17" s="6"/>
      <c r="M17" s="6"/>
    </row>
    <row r="21" spans="2:13" x14ac:dyDescent="0.25">
      <c r="B21" s="79"/>
    </row>
    <row r="22" spans="2:13" x14ac:dyDescent="0.25">
      <c r="B22" s="79"/>
    </row>
    <row r="23" spans="2:13" x14ac:dyDescent="0.25">
      <c r="B23" s="79"/>
    </row>
    <row r="24" spans="2:13" x14ac:dyDescent="0.25">
      <c r="B24" s="79"/>
    </row>
    <row r="25" spans="2:13" x14ac:dyDescent="0.25">
      <c r="B25" s="79"/>
    </row>
  </sheetData>
  <autoFilter ref="A2:L6">
    <sortState ref="A3:L11">
      <sortCondition ref="B2:B10"/>
    </sortState>
  </autoFilter>
  <conditionalFormatting sqref="F1">
    <cfRule type="duplicateValues" dxfId="20" priority="3"/>
    <cfRule type="duplicateValues" dxfId="19" priority="4"/>
  </conditionalFormatting>
  <conditionalFormatting sqref="B8">
    <cfRule type="duplicateValues" dxfId="18" priority="2"/>
  </conditionalFormatting>
  <conditionalFormatting sqref="B7">
    <cfRule type="duplicateValues" dxfId="1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B9" sqref="B9"/>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300</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x14ac:dyDescent="0.25">
      <c r="A3" s="4" t="s">
        <v>217</v>
      </c>
      <c r="B3" s="4" t="s">
        <v>219</v>
      </c>
      <c r="C3" s="4"/>
      <c r="D3" s="4" t="s">
        <v>220</v>
      </c>
      <c r="E3" s="4" t="s">
        <v>15</v>
      </c>
      <c r="F3" s="4" t="s">
        <v>221</v>
      </c>
      <c r="G3" s="4" t="s">
        <v>218</v>
      </c>
      <c r="H3" s="4" t="s">
        <v>222</v>
      </c>
      <c r="I3" s="4"/>
      <c r="J3" s="4"/>
      <c r="K3" s="4" t="s">
        <v>39</v>
      </c>
    </row>
    <row r="4" spans="1:12" x14ac:dyDescent="0.25">
      <c r="A4" s="4" t="s">
        <v>217</v>
      </c>
      <c r="B4" s="4" t="s">
        <v>223</v>
      </c>
      <c r="C4" s="4"/>
      <c r="D4" s="4"/>
      <c r="E4" s="4"/>
      <c r="F4" s="4" t="s">
        <v>224</v>
      </c>
      <c r="G4" s="4" t="s">
        <v>218</v>
      </c>
      <c r="H4" s="4" t="s">
        <v>225</v>
      </c>
      <c r="I4" s="4"/>
      <c r="J4" s="4"/>
      <c r="K4" s="4" t="s">
        <v>39</v>
      </c>
    </row>
    <row r="5" spans="1:12" x14ac:dyDescent="0.25">
      <c r="A5" s="4" t="s">
        <v>217</v>
      </c>
      <c r="B5" s="4" t="s">
        <v>226</v>
      </c>
      <c r="C5" s="4"/>
      <c r="D5" s="4" t="s">
        <v>227</v>
      </c>
      <c r="E5" s="4"/>
      <c r="F5" s="4" t="s">
        <v>221</v>
      </c>
      <c r="G5" s="4" t="s">
        <v>218</v>
      </c>
      <c r="H5" s="4" t="s">
        <v>228</v>
      </c>
      <c r="I5" s="4"/>
      <c r="J5" s="4"/>
      <c r="K5" s="4" t="s">
        <v>39</v>
      </c>
    </row>
    <row r="6" spans="1:12" x14ac:dyDescent="0.25">
      <c r="A6" s="4" t="s">
        <v>217</v>
      </c>
      <c r="B6" s="4" t="s">
        <v>229</v>
      </c>
      <c r="C6" s="4"/>
      <c r="D6" s="4" t="s">
        <v>230</v>
      </c>
      <c r="E6" s="4"/>
      <c r="F6" s="4" t="s">
        <v>231</v>
      </c>
      <c r="G6" s="4" t="s">
        <v>218</v>
      </c>
      <c r="H6" s="4" t="s">
        <v>232</v>
      </c>
      <c r="I6" s="4"/>
      <c r="J6" s="4"/>
      <c r="K6" s="4" t="s">
        <v>59</v>
      </c>
    </row>
    <row r="7" spans="1:12" x14ac:dyDescent="0.25">
      <c r="A7" s="4" t="s">
        <v>217</v>
      </c>
      <c r="B7" s="4" t="s">
        <v>233</v>
      </c>
      <c r="C7" s="4"/>
      <c r="D7" s="4" t="s">
        <v>234</v>
      </c>
      <c r="E7" s="4"/>
      <c r="F7" s="4" t="s">
        <v>221</v>
      </c>
      <c r="G7" s="4" t="s">
        <v>218</v>
      </c>
      <c r="H7" s="4" t="s">
        <v>235</v>
      </c>
      <c r="I7" s="4"/>
      <c r="J7" s="4"/>
      <c r="K7" s="4" t="s">
        <v>28</v>
      </c>
    </row>
    <row r="8" spans="1:12" x14ac:dyDescent="0.25">
      <c r="A8" s="4" t="s">
        <v>217</v>
      </c>
      <c r="B8" s="4" t="s">
        <v>236</v>
      </c>
      <c r="C8" s="4"/>
      <c r="D8" s="4" t="s">
        <v>237</v>
      </c>
      <c r="E8" s="4"/>
      <c r="F8" s="4" t="s">
        <v>221</v>
      </c>
      <c r="G8" s="4" t="s">
        <v>218</v>
      </c>
      <c r="H8" s="4"/>
      <c r="I8" s="4"/>
      <c r="J8" s="4"/>
      <c r="K8" s="4" t="s">
        <v>28</v>
      </c>
    </row>
    <row r="9" spans="1:12" x14ac:dyDescent="0.25">
      <c r="A9" s="4" t="s">
        <v>217</v>
      </c>
      <c r="B9" s="4" t="s">
        <v>238</v>
      </c>
      <c r="C9" s="4"/>
      <c r="D9" s="4"/>
      <c r="E9" s="4"/>
      <c r="F9" s="4" t="s">
        <v>239</v>
      </c>
      <c r="G9" s="4" t="s">
        <v>218</v>
      </c>
      <c r="H9" s="4" t="s">
        <v>240</v>
      </c>
      <c r="I9" s="4"/>
      <c r="J9" s="4"/>
      <c r="K9" s="4" t="s">
        <v>28</v>
      </c>
      <c r="L9" s="9"/>
    </row>
    <row r="10" spans="1:12" ht="15.75" thickBot="1" x14ac:dyDescent="0.3"/>
    <row r="11" spans="1:12" ht="19.5" thickBot="1" x14ac:dyDescent="0.35">
      <c r="A11" s="50" t="s">
        <v>321</v>
      </c>
      <c r="B11" s="51">
        <f>COUNTA(B12:B14)</f>
        <v>3</v>
      </c>
    </row>
    <row r="12" spans="1:12" x14ac:dyDescent="0.25">
      <c r="A12" t="s">
        <v>217</v>
      </c>
      <c r="B12" t="s">
        <v>308</v>
      </c>
      <c r="D12" t="s">
        <v>309</v>
      </c>
      <c r="E12" t="s">
        <v>310</v>
      </c>
      <c r="F12" t="s">
        <v>311</v>
      </c>
      <c r="G12" t="s">
        <v>218</v>
      </c>
      <c r="H12" t="s">
        <v>406</v>
      </c>
      <c r="L12" s="6" t="s">
        <v>399</v>
      </c>
    </row>
    <row r="13" spans="1:12" x14ac:dyDescent="0.25">
      <c r="A13" t="s">
        <v>217</v>
      </c>
      <c r="B13" s="6" t="s">
        <v>400</v>
      </c>
      <c r="D13" t="s">
        <v>403</v>
      </c>
      <c r="E13" t="s">
        <v>221</v>
      </c>
      <c r="G13" t="s">
        <v>218</v>
      </c>
      <c r="H13" t="s">
        <v>404</v>
      </c>
      <c r="L13" s="6" t="s">
        <v>399</v>
      </c>
    </row>
    <row r="14" spans="1:12" x14ac:dyDescent="0.25">
      <c r="A14" t="s">
        <v>217</v>
      </c>
      <c r="B14" s="6" t="s">
        <v>401</v>
      </c>
      <c r="D14" s="80" t="s">
        <v>402</v>
      </c>
      <c r="E14" s="6" t="s">
        <v>224</v>
      </c>
      <c r="F14" s="6"/>
      <c r="G14" t="s">
        <v>218</v>
      </c>
      <c r="H14" s="6" t="s">
        <v>407</v>
      </c>
      <c r="L14" s="6" t="s">
        <v>405</v>
      </c>
    </row>
    <row r="15" spans="1:12" ht="15.75" thickBot="1" x14ac:dyDescent="0.3">
      <c r="A15" s="8"/>
      <c r="B15" s="5"/>
    </row>
    <row r="16" spans="1:12" ht="19.5" thickBot="1" x14ac:dyDescent="0.35">
      <c r="A16" s="52" t="s">
        <v>352</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16" priority="2"/>
    <cfRule type="duplicateValues" dxfId="15" priority="3"/>
  </conditionalFormatting>
  <conditionalFormatting sqref="B11">
    <cfRule type="duplicateValues" dxfId="14"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70" zoomScaleNormal="70" workbookViewId="0">
      <selection activeCell="B31" sqref="B31"/>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12" style="75" bestFit="1" customWidth="1"/>
  </cols>
  <sheetData>
    <row r="1" spans="1:13" s="29" customFormat="1" ht="19.5" thickBot="1" x14ac:dyDescent="0.35">
      <c r="A1" s="32" t="s">
        <v>300</v>
      </c>
      <c r="B1" s="33">
        <f>COUNTA(B3:B11)</f>
        <v>9</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324</v>
      </c>
      <c r="M2" s="82"/>
    </row>
    <row r="3" spans="1:13" x14ac:dyDescent="0.25">
      <c r="A3" s="4" t="s">
        <v>241</v>
      </c>
      <c r="B3" s="4" t="s">
        <v>248</v>
      </c>
      <c r="C3" s="4" t="s">
        <v>13</v>
      </c>
      <c r="D3" s="4" t="s">
        <v>249</v>
      </c>
      <c r="E3" s="4"/>
      <c r="F3" s="4" t="s">
        <v>250</v>
      </c>
      <c r="G3" s="4" t="s">
        <v>245</v>
      </c>
      <c r="H3" s="4" t="s">
        <v>251</v>
      </c>
      <c r="I3" s="4" t="s">
        <v>13</v>
      </c>
      <c r="J3" s="4" t="s">
        <v>13</v>
      </c>
      <c r="K3" s="4" t="s">
        <v>39</v>
      </c>
    </row>
    <row r="4" spans="1:13" x14ac:dyDescent="0.25">
      <c r="A4" s="4" t="s">
        <v>241</v>
      </c>
      <c r="B4" s="4" t="s">
        <v>253</v>
      </c>
      <c r="C4" s="4" t="s">
        <v>13</v>
      </c>
      <c r="D4" s="4" t="s">
        <v>254</v>
      </c>
      <c r="E4" s="4"/>
      <c r="F4" s="4" t="s">
        <v>255</v>
      </c>
      <c r="G4" s="4" t="s">
        <v>245</v>
      </c>
      <c r="H4" s="4" t="s">
        <v>256</v>
      </c>
      <c r="I4" s="4" t="s">
        <v>13</v>
      </c>
      <c r="J4" s="4"/>
      <c r="K4" s="4" t="s">
        <v>39</v>
      </c>
    </row>
    <row r="5" spans="1:13" x14ac:dyDescent="0.25">
      <c r="A5" s="4" t="s">
        <v>241</v>
      </c>
      <c r="B5" s="4" t="s">
        <v>267</v>
      </c>
      <c r="C5" s="4"/>
      <c r="D5" s="4" t="s">
        <v>268</v>
      </c>
      <c r="E5" s="4"/>
      <c r="F5" s="4" t="s">
        <v>182</v>
      </c>
      <c r="G5" s="4" t="s">
        <v>245</v>
      </c>
      <c r="H5" s="4"/>
      <c r="I5" s="4"/>
      <c r="J5" s="4"/>
      <c r="K5" s="4" t="s">
        <v>28</v>
      </c>
    </row>
    <row r="6" spans="1:13" x14ac:dyDescent="0.25">
      <c r="A6" s="4" t="s">
        <v>241</v>
      </c>
      <c r="B6" s="4" t="s">
        <v>257</v>
      </c>
      <c r="C6" s="4" t="s">
        <v>13</v>
      </c>
      <c r="D6" s="4" t="s">
        <v>258</v>
      </c>
      <c r="E6" s="4"/>
      <c r="F6" s="4" t="s">
        <v>252</v>
      </c>
      <c r="G6" s="4" t="s">
        <v>245</v>
      </c>
      <c r="H6" s="4" t="s">
        <v>259</v>
      </c>
      <c r="I6" s="4" t="s">
        <v>260</v>
      </c>
      <c r="J6" s="4"/>
      <c r="K6" s="4" t="s">
        <v>39</v>
      </c>
    </row>
    <row r="7" spans="1:13" x14ac:dyDescent="0.25">
      <c r="A7" s="4" t="s">
        <v>241</v>
      </c>
      <c r="B7" s="4" t="s">
        <v>242</v>
      </c>
      <c r="C7" s="4" t="s">
        <v>13</v>
      </c>
      <c r="D7" s="4" t="s">
        <v>243</v>
      </c>
      <c r="E7" s="4"/>
      <c r="F7" s="4" t="s">
        <v>244</v>
      </c>
      <c r="G7" s="4" t="s">
        <v>245</v>
      </c>
      <c r="H7" s="4" t="s">
        <v>246</v>
      </c>
      <c r="I7" s="4" t="s">
        <v>247</v>
      </c>
      <c r="J7" s="4"/>
      <c r="K7" s="4" t="s">
        <v>39</v>
      </c>
    </row>
    <row r="8" spans="1:13" ht="17.25" customHeight="1" x14ac:dyDescent="0.25">
      <c r="A8" s="4" t="s">
        <v>241</v>
      </c>
      <c r="B8" s="4" t="s">
        <v>261</v>
      </c>
      <c r="C8" s="4" t="s">
        <v>261</v>
      </c>
      <c r="D8" s="4" t="s">
        <v>262</v>
      </c>
      <c r="E8" s="4"/>
      <c r="F8" s="4" t="s">
        <v>182</v>
      </c>
      <c r="G8" s="4" t="s">
        <v>245</v>
      </c>
      <c r="H8" s="4" t="s">
        <v>263</v>
      </c>
      <c r="I8" s="4" t="s">
        <v>13</v>
      </c>
      <c r="J8" s="4" t="s">
        <v>13</v>
      </c>
      <c r="K8" s="4" t="s">
        <v>28</v>
      </c>
    </row>
    <row r="9" spans="1:13" x14ac:dyDescent="0.25">
      <c r="A9" s="4" t="s">
        <v>241</v>
      </c>
      <c r="B9" s="4" t="s">
        <v>269</v>
      </c>
      <c r="C9" s="4"/>
      <c r="D9" s="4" t="s">
        <v>270</v>
      </c>
      <c r="E9" s="4" t="s">
        <v>271</v>
      </c>
      <c r="F9" s="4" t="s">
        <v>244</v>
      </c>
      <c r="G9" s="4" t="s">
        <v>245</v>
      </c>
      <c r="H9" s="4" t="s">
        <v>272</v>
      </c>
      <c r="I9" s="4"/>
      <c r="J9" s="4"/>
      <c r="K9" s="4" t="s">
        <v>312</v>
      </c>
    </row>
    <row r="10" spans="1:13" s="70" customFormat="1" x14ac:dyDescent="0.25">
      <c r="A10" s="4" t="s">
        <v>241</v>
      </c>
      <c r="B10" s="4" t="s">
        <v>264</v>
      </c>
      <c r="C10" s="4"/>
      <c r="D10" s="4" t="s">
        <v>265</v>
      </c>
      <c r="E10" s="4"/>
      <c r="F10" s="4" t="s">
        <v>266</v>
      </c>
      <c r="G10" s="4" t="s">
        <v>245</v>
      </c>
      <c r="H10" s="4" t="s">
        <v>13</v>
      </c>
      <c r="I10" s="4" t="s">
        <v>13</v>
      </c>
      <c r="J10" s="4" t="s">
        <v>13</v>
      </c>
      <c r="K10" s="4" t="s">
        <v>59</v>
      </c>
      <c r="L10"/>
      <c r="M10" s="83"/>
    </row>
    <row r="11" spans="1:13" x14ac:dyDescent="0.25">
      <c r="A11" s="4" t="s">
        <v>241</v>
      </c>
      <c r="B11" s="4" t="s">
        <v>183</v>
      </c>
      <c r="C11" s="4"/>
      <c r="D11" s="4" t="s">
        <v>184</v>
      </c>
      <c r="E11" s="4"/>
      <c r="F11" s="4" t="s">
        <v>182</v>
      </c>
      <c r="G11" s="4" t="s">
        <v>245</v>
      </c>
      <c r="H11" s="4" t="s">
        <v>185</v>
      </c>
      <c r="I11" s="4"/>
      <c r="J11" s="4"/>
      <c r="K11" s="4" t="s">
        <v>39</v>
      </c>
    </row>
    <row r="12" spans="1:13" ht="15.75" thickBot="1" x14ac:dyDescent="0.3">
      <c r="A12" s="4"/>
      <c r="B12" s="4"/>
      <c r="C12" s="4"/>
      <c r="D12" s="4"/>
      <c r="E12" s="4"/>
      <c r="F12" s="4"/>
      <c r="G12" s="4"/>
      <c r="H12" s="4"/>
      <c r="I12" s="4"/>
      <c r="J12" s="4"/>
      <c r="K12" s="4"/>
    </row>
    <row r="13" spans="1:13" ht="19.5" thickBot="1" x14ac:dyDescent="0.35">
      <c r="A13" s="50" t="s">
        <v>321</v>
      </c>
      <c r="B13" s="51">
        <f>COUNTA(B14)</f>
        <v>0</v>
      </c>
    </row>
    <row r="14" spans="1:13" ht="15.75" thickBot="1" x14ac:dyDescent="0.3">
      <c r="A14" s="8"/>
      <c r="B14" s="5"/>
    </row>
    <row r="15" spans="1:13" ht="19.5" thickBot="1" x14ac:dyDescent="0.35">
      <c r="A15" s="52" t="s">
        <v>352</v>
      </c>
      <c r="B15" s="53">
        <f>COUNTA(B16:B19)</f>
        <v>1</v>
      </c>
    </row>
    <row r="16" spans="1:13" x14ac:dyDescent="0.25">
      <c r="A16" t="s">
        <v>372</v>
      </c>
      <c r="B16" t="s">
        <v>373</v>
      </c>
      <c r="D16" t="s">
        <v>374</v>
      </c>
      <c r="E16" t="s">
        <v>375</v>
      </c>
      <c r="G16" t="s">
        <v>245</v>
      </c>
      <c r="H16" s="4">
        <v>861283650</v>
      </c>
      <c r="K16" t="s">
        <v>376</v>
      </c>
      <c r="L16" t="s">
        <v>367</v>
      </c>
    </row>
    <row r="18" spans="2:2" x14ac:dyDescent="0.25">
      <c r="B18" s="7"/>
    </row>
    <row r="24" spans="2:2" x14ac:dyDescent="0.25">
      <c r="B24" s="71"/>
    </row>
  </sheetData>
  <autoFilter ref="A2:L9">
    <sortState ref="A3:L13">
      <sortCondition ref="B2:B12"/>
    </sortState>
  </autoFilter>
  <conditionalFormatting sqref="B16:B17 B25:B1048576 B19:B23 B1:B9">
    <cfRule type="duplicateValues" dxfId="13" priority="6"/>
  </conditionalFormatting>
  <conditionalFormatting sqref="F1">
    <cfRule type="duplicateValues" dxfId="12" priority="4"/>
    <cfRule type="duplicateValues" dxfId="11" priority="5"/>
  </conditionalFormatting>
  <conditionalFormatting sqref="B13">
    <cfRule type="duplicateValues" dxfId="10" priority="3"/>
  </conditionalFormatting>
  <conditionalFormatting sqref="B18">
    <cfRule type="duplicateValues" dxfId="9" priority="2"/>
  </conditionalFormatting>
  <conditionalFormatting sqref="B11:B12">
    <cfRule type="duplicateValues" dxfId="8"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2018-07-26T12:11:11Z</cp:lastPrinted>
  <dcterms:created xsi:type="dcterms:W3CDTF">2017-12-07T14:35:07Z</dcterms:created>
  <dcterms:modified xsi:type="dcterms:W3CDTF">2018-07-26T13:23:58Z</dcterms:modified>
</cp:coreProperties>
</file>