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'!$A$2:$L$5</definedName>
    <definedName name="_xlnm._FilterDatabase" localSheetId="3" hidden="1">'Fingal Co'!$A$2:$M$18</definedName>
    <definedName name="_xlnm._FilterDatabase" localSheetId="4" hidden="1">'Kildare Co'!$A$2:$L$38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14" l="1"/>
  <c r="B6" i="24"/>
  <c r="B9" i="24"/>
  <c r="B5" i="21"/>
  <c r="B7" i="13"/>
  <c r="B10" i="3"/>
  <c r="B6" i="19" l="1"/>
  <c r="B9" i="9"/>
  <c r="Q3" i="34" l="1"/>
  <c r="B1" i="14" l="1"/>
  <c r="B15" i="3" l="1"/>
  <c r="B1" i="12" l="1"/>
  <c r="B1" i="21" l="1"/>
  <c r="B9" i="11" l="1"/>
  <c r="B1" i="13" l="1"/>
  <c r="B1" i="8" l="1"/>
  <c r="B1" i="3" l="1"/>
  <c r="B1" i="11" l="1"/>
  <c r="B1" i="25"/>
  <c r="Q4" i="34" l="1"/>
  <c r="Q28" i="34"/>
  <c r="Q31" i="34"/>
  <c r="Q5" i="34"/>
  <c r="Q6" i="34"/>
  <c r="Q9" i="34"/>
  <c r="Q30" i="34"/>
  <c r="Q20" i="34"/>
  <c r="Q21" i="34"/>
  <c r="Q10" i="34"/>
  <c r="Q13" i="34"/>
  <c r="Q18" i="34"/>
  <c r="Q19" i="34"/>
  <c r="Q17" i="34"/>
  <c r="Q27" i="34"/>
  <c r="Q16" i="34"/>
  <c r="Q24" i="34"/>
  <c r="Q29" i="34"/>
  <c r="Q25" i="34"/>
  <c r="Q15" i="34"/>
  <c r="Q12" i="34"/>
  <c r="Q22" i="34"/>
  <c r="Q8" i="34"/>
  <c r="Q26" i="34"/>
  <c r="Q11" i="34"/>
  <c r="Q14" i="34"/>
  <c r="Q33" i="34"/>
  <c r="Q23" i="34"/>
  <c r="Q7" i="34"/>
  <c r="Q32" i="34"/>
  <c r="B1" i="24" l="1"/>
  <c r="B1" i="19" l="1"/>
  <c r="B1" i="9"/>
  <c r="B1" i="5"/>
  <c r="B12" i="19" l="1"/>
  <c r="B13" i="12" l="1"/>
  <c r="B41" i="5" l="1"/>
  <c r="P34" i="34" l="1"/>
  <c r="B11" i="25" l="1"/>
  <c r="B16" i="12" l="1"/>
  <c r="B15" i="9" l="1"/>
  <c r="C5" i="34" l="1"/>
  <c r="B13" i="8" l="1"/>
  <c r="B7" i="34" l="1"/>
  <c r="F4" i="34" l="1"/>
  <c r="C4" i="34" l="1"/>
  <c r="D5" i="34" l="1"/>
  <c r="B11" i="13"/>
  <c r="E8" i="34" s="1"/>
  <c r="E6" i="34"/>
  <c r="E5" i="34"/>
  <c r="E11" i="34"/>
  <c r="D14" i="34"/>
  <c r="D11" i="34"/>
  <c r="D13" i="34"/>
  <c r="D3" i="34"/>
  <c r="D4" i="34"/>
  <c r="C3" i="34" l="1"/>
  <c r="C9" i="34"/>
  <c r="C8" i="34"/>
  <c r="C13" i="34"/>
  <c r="C10" i="34"/>
  <c r="C7" i="34"/>
  <c r="C11" i="34"/>
  <c r="C6" i="34"/>
  <c r="C14" i="34"/>
  <c r="C12" i="34"/>
  <c r="B4" i="34"/>
  <c r="B3" i="34"/>
  <c r="B9" i="34"/>
  <c r="B8" i="34"/>
  <c r="B13" i="34"/>
  <c r="B10" i="34"/>
  <c r="B11" i="34"/>
  <c r="B6" i="34"/>
  <c r="B5" i="34"/>
  <c r="B14" i="34"/>
  <c r="B12" i="34"/>
  <c r="N34" i="34" l="1"/>
  <c r="K34" i="34"/>
  <c r="M34" i="34"/>
  <c r="O34" i="34"/>
  <c r="B15" i="34" l="1"/>
  <c r="G4" i="34"/>
  <c r="H4" i="34" s="1"/>
  <c r="C15" i="34"/>
  <c r="L34" i="34"/>
  <c r="E12" i="34" l="1"/>
  <c r="D12" i="34"/>
  <c r="D9" i="34"/>
  <c r="E4" i="34"/>
  <c r="E7" i="34"/>
  <c r="B15" i="25"/>
  <c r="E13" i="34" s="1"/>
  <c r="B15" i="8"/>
  <c r="E9" i="34" s="1"/>
  <c r="E10" i="34"/>
  <c r="B7" i="11"/>
  <c r="D10" i="34" s="1"/>
  <c r="B10" i="21"/>
  <c r="E3" i="34" s="1"/>
  <c r="B45" i="5"/>
  <c r="E14" i="34" s="1"/>
  <c r="D8" i="34"/>
  <c r="E15" i="34" l="1"/>
  <c r="D6" i="34"/>
  <c r="D7" i="34"/>
  <c r="D15" i="34" l="1"/>
  <c r="F12" i="34"/>
  <c r="G12" i="34" s="1"/>
  <c r="H12" i="34" s="1"/>
  <c r="F7" i="34"/>
  <c r="F13" i="34"/>
  <c r="G13" i="34" s="1"/>
  <c r="H13" i="34" s="1"/>
  <c r="F9" i="34"/>
  <c r="F5" i="34"/>
  <c r="G5" i="34" s="1"/>
  <c r="H5" i="34" s="1"/>
  <c r="F10" i="34"/>
  <c r="G10" i="34" s="1"/>
  <c r="H10" i="34" s="1"/>
  <c r="F3" i="34"/>
  <c r="F14" i="34"/>
  <c r="G14" i="34" s="1"/>
  <c r="H14" i="34" s="1"/>
  <c r="F11" i="34"/>
  <c r="G11" i="34" s="1"/>
  <c r="H11" i="34" s="1"/>
  <c r="F8" i="34"/>
  <c r="G8" i="34" s="1"/>
  <c r="H8" i="34" s="1"/>
  <c r="G3" i="34" l="1"/>
  <c r="H3" i="34" s="1"/>
  <c r="G9" i="34"/>
  <c r="H9" i="34" s="1"/>
  <c r="G7" i="34"/>
  <c r="H7" i="34" s="1"/>
  <c r="F6" i="34"/>
  <c r="G6" i="34" s="1"/>
  <c r="H6" i="34" s="1"/>
  <c r="H15" i="34" l="1"/>
  <c r="F15" i="34"/>
  <c r="Q34" i="34" l="1"/>
</calcChain>
</file>

<file path=xl/sharedStrings.xml><?xml version="1.0" encoding="utf-8"?>
<sst xmlns="http://schemas.openxmlformats.org/spreadsheetml/2006/main" count="1368" uniqueCount="698">
  <si>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</si>
  <si>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</si>
  <si>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</si>
  <si>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</si>
  <si>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</si>
  <si>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</si>
  <si>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</si>
  <si>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</si>
  <si>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</si>
  <si>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</si>
  <si>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</si>
  <si>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</si>
  <si>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</si>
  <si>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</si>
  <si>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</si>
  <si>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</si>
  <si>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</si>
  <si>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</si>
  <si>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</si>
  <si>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</si>
  <si>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</si>
  <si>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</si>
  <si>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</si>
  <si>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</si>
  <si>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</si>
  <si>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</si>
  <si>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</si>
  <si>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</si>
  <si>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</si>
  <si>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</si>
  <si>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</si>
  <si>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</si>
  <si>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</si>
  <si>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</si>
  <si>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</si>
  <si>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</si>
  <si>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</si>
  <si>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</si>
  <si>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</si>
  <si>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</si>
  <si>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</si>
  <si>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</si>
  <si>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</si>
  <si>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</si>
  <si>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</si>
  <si>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</si>
  <si>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</si>
  <si>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</si>
  <si>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</si>
  <si>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</si>
  <si>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</si>
  <si>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</si>
  <si>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</si>
  <si>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</si>
  <si>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</si>
  <si>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</si>
  <si>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</si>
  <si>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</si>
  <si>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</si>
  <si>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</si>
  <si>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</si>
  <si>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</si>
  <si>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</si>
  <si>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</si>
  <si>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</si>
  <si>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</si>
  <si>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</si>
  <si>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</si>
  <si>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</si>
  <si>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</si>
  <si>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</si>
  <si>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</si>
  <si>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</si>
  <si>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</si>
  <si>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</si>
  <si>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</si>
  <si>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</si>
  <si>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</si>
  <si>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</si>
  <si>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</si>
  <si>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</si>
  <si>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</si>
  <si>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</si>
  <si>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</si>
  <si>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</si>
  <si>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</si>
  <si>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</si>
  <si>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</si>
  <si>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</si>
  <si>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</si>
  <si>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</si>
  <si>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</si>
  <si>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</si>
  <si>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</si>
  <si>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</si>
  <si>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</si>
  <si>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</si>
  <si>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</si>
  <si>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</si>
  <si>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</si>
  <si>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</si>
  <si>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</si>
  <si>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</si>
  <si>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</si>
  <si>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</si>
  <si>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</si>
  <si>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</si>
  <si>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</si>
  <si>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</si>
  <si>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</si>
  <si>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</si>
  <si>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</si>
  <si>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</si>
  <si>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</si>
  <si>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</si>
  <si>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</si>
  <si>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</si>
  <si>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</si>
  <si>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</si>
  <si>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</si>
  <si>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</si>
  <si>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</si>
  <si>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</si>
  <si>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</si>
  <si>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</si>
  <si>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</si>
  <si>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</si>
  <si>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</si>
  <si>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</si>
  <si>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</si>
  <si>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</si>
  <si>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</si>
  <si>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</si>
  <si>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</si>
  <si>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</si>
  <si>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</si>
  <si>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</si>
  <si>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</si>
  <si>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</si>
  <si>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</si>
  <si>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</si>
  <si>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</si>
  <si>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</si>
  <si>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</si>
  <si>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</si>
  <si>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</si>
  <si>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</si>
  <si>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</si>
  <si>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</si>
  <si>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</si>
  <si>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</si>
  <si>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</si>
  <si>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</si>
  <si>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</si>
  <si>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</si>
  <si>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</si>
  <si>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</si>
  <si>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</si>
  <si>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</si>
  <si>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</si>
  <si>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</si>
  <si>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</si>
  <si>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</si>
  <si>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</si>
  <si>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</si>
  <si>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</si>
  <si>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</si>
  <si>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</si>
  <si>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</si>
  <si>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</si>
  <si>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</si>
  <si>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</si>
  <si>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</si>
  <si>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</si>
  <si>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</si>
  <si>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</si>
  <si>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PLR Repairs</t>
  </si>
  <si>
    <t>Unit W10H Ladytown Business Park</t>
  </si>
  <si>
    <t>045 409107</t>
  </si>
  <si>
    <t>info@plrrepairs.com</t>
  </si>
  <si>
    <t>Prosperous Tyre Centre</t>
  </si>
  <si>
    <t xml:space="preserve">Curryhills </t>
  </si>
  <si>
    <t>Prosperous</t>
  </si>
  <si>
    <t>045 868873</t>
  </si>
  <si>
    <t>prosperoustyres@gmail.com</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</si>
  <si>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</si>
  <si>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</si>
  <si>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</si>
  <si>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</si>
  <si>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</si>
  <si>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</si>
  <si>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</si>
  <si>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</si>
  <si>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</si>
  <si>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</si>
  <si>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</si>
  <si>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</si>
  <si>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</si>
  <si>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</si>
  <si>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</si>
  <si>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</si>
  <si>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</si>
  <si>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</si>
  <si>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</si>
  <si>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</si>
  <si>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</si>
  <si>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</si>
  <si>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</si>
  <si>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</si>
  <si>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</si>
  <si>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</si>
  <si>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</si>
  <si>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</si>
  <si>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</si>
  <si>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</si>
  <si>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</si>
  <si>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</si>
  <si>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</si>
  <si>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</si>
  <si>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</si>
  <si>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</si>
  <si>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</si>
  <si>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</si>
  <si>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</si>
  <si>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</si>
  <si>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</si>
  <si>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</si>
  <si>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</si>
  <si>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</si>
  <si>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</si>
  <si>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</si>
  <si>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</si>
  <si>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</si>
  <si>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</si>
  <si>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</si>
  <si>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</si>
  <si>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</si>
  <si>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</si>
  <si>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</si>
  <si>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</si>
  <si>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</si>
  <si>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</si>
  <si>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</si>
  <si>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</si>
  <si>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</si>
  <si>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</si>
  <si>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</si>
  <si>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</si>
  <si>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</si>
  <si>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</si>
  <si>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</si>
  <si>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</si>
  <si>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</si>
  <si>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</si>
  <si>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</si>
  <si>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</si>
  <si>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</si>
  <si>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</si>
  <si>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</si>
  <si>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</si>
  <si>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</si>
  <si>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</si>
  <si>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</si>
  <si>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</si>
  <si>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</si>
  <si>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</si>
  <si>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</si>
  <si>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</si>
  <si>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</si>
  <si>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</si>
  <si>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</si>
  <si>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</si>
  <si>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</si>
  <si>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</si>
  <si>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</si>
  <si>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</si>
  <si>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</si>
  <si>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</si>
  <si>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</si>
  <si>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</si>
  <si>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</si>
  <si>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</si>
  <si>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</si>
  <si>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</si>
  <si>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</si>
  <si>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</si>
  <si>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</si>
  <si>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</si>
  <si>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</si>
  <si>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</si>
  <si>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</si>
  <si>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</si>
  <si>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</si>
  <si>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</si>
  <si>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</si>
  <si>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</si>
  <si>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</si>
  <si>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</si>
  <si>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</si>
  <si>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</si>
  <si>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</si>
  <si>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</si>
  <si>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</si>
  <si>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</si>
  <si>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</si>
  <si>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</si>
  <si>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</si>
  <si>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</si>
  <si>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</si>
  <si>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Kealy Motors</t>
  </si>
  <si>
    <t>Fingal County Council</t>
  </si>
  <si>
    <t>Swords</t>
  </si>
  <si>
    <t>Auto Service Point</t>
  </si>
  <si>
    <t>Balrothery</t>
  </si>
  <si>
    <t>Lusk</t>
  </si>
  <si>
    <t>Derek Weldon Motors</t>
  </si>
  <si>
    <t>Main St</t>
  </si>
  <si>
    <t>Rush</t>
  </si>
  <si>
    <t>01-8438160</t>
  </si>
  <si>
    <t>01-8438811</t>
  </si>
  <si>
    <t>derek@weldonmotors.ie</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</si>
  <si>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</si>
  <si>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</si>
  <si>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</si>
  <si>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</si>
  <si>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</si>
  <si>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</si>
  <si>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</si>
  <si>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</si>
  <si>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</si>
  <si>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</si>
  <si>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</si>
  <si>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</si>
  <si>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</si>
  <si>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</si>
  <si>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</si>
  <si>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</si>
  <si>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</si>
  <si>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</si>
  <si>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</si>
  <si>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</si>
  <si>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</si>
  <si>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</si>
  <si>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</si>
  <si>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</si>
  <si>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</si>
  <si>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</si>
  <si>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</si>
  <si>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</si>
  <si>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</si>
  <si>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</si>
  <si>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</si>
  <si>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</si>
  <si>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</si>
  <si>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New Ireland motors</t>
  </si>
  <si>
    <t>Unit 67b</t>
  </si>
  <si>
    <t>Baldoyle Industrial Estate</t>
  </si>
  <si>
    <t>01 8166666</t>
  </si>
  <si>
    <t> info@newirelandmotors.ie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</si>
  <si>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</si>
  <si>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</si>
  <si>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</si>
  <si>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</si>
  <si>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</si>
  <si>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</si>
  <si>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</si>
  <si>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</si>
  <si>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</si>
  <si>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</si>
  <si>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</si>
  <si>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</si>
  <si>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</si>
  <si>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</si>
  <si>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</si>
  <si>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</si>
  <si>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</si>
  <si>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</si>
  <si>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</si>
  <si>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</si>
  <si>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</si>
  <si>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</si>
  <si>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</si>
  <si>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</si>
  <si>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</si>
  <si>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</si>
  <si>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</si>
  <si>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</si>
  <si>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</si>
  <si>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</si>
  <si>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</si>
  <si>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</si>
  <si>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</si>
  <si>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</si>
  <si>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</si>
  <si>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</si>
  <si>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</si>
  <si>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</si>
  <si>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</si>
  <si>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</si>
  <si>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</si>
  <si>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</si>
  <si>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</si>
  <si>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</si>
  <si>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</si>
  <si>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</si>
  <si>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</si>
  <si>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</si>
  <si>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</si>
  <si>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</si>
  <si>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</si>
  <si>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</si>
  <si>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</si>
  <si>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</si>
  <si>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</si>
  <si>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</si>
  <si>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</si>
  <si>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</si>
  <si>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</si>
  <si>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</si>
  <si>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</si>
  <si>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</si>
  <si>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</si>
  <si>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</si>
  <si>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</si>
  <si>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</si>
  <si>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</si>
  <si>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</si>
  <si>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</si>
  <si>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</si>
  <si>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</si>
  <si>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</si>
  <si>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</si>
  <si>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</si>
  <si>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</si>
  <si>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</si>
  <si>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</si>
  <si>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</si>
  <si>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</si>
  <si>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</si>
  <si>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</si>
  <si>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</si>
  <si>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</si>
  <si>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</si>
  <si>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</si>
  <si>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</si>
  <si>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</si>
  <si>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</si>
  <si>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</si>
  <si>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</si>
  <si>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Repair</t>
  </si>
  <si>
    <t>Serivces</t>
  </si>
  <si>
    <t>Car Dealership</t>
  </si>
  <si>
    <t xml:space="preserve">Repairs </t>
  </si>
  <si>
    <t xml:space="preserve">Tyres shop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</si>
  <si>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</si>
  <si>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</si>
  <si>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</si>
  <si>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</si>
  <si>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</si>
  <si>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</si>
  <si>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</si>
  <si>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</si>
  <si>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</si>
  <si>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</si>
  <si>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</si>
  <si>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</si>
  <si>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</si>
  <si>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</si>
  <si>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</si>
  <si>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</si>
  <si>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</si>
  <si>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</si>
  <si>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</si>
  <si>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</si>
  <si>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</si>
  <si>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</si>
  <si>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</si>
  <si>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</si>
  <si>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</si>
  <si>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</si>
  <si>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</si>
  <si>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</si>
  <si>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</si>
  <si>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</si>
  <si>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</si>
  <si>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</si>
  <si>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</si>
  <si>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</si>
  <si>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</si>
  <si>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</si>
  <si>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</si>
  <si>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</si>
  <si>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</si>
  <si>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</si>
  <si>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</si>
  <si>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</si>
  <si>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</si>
  <si>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</si>
  <si>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</si>
  <si>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</si>
  <si>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</si>
  <si>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</si>
  <si>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</si>
  <si>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</si>
  <si>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</si>
  <si>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</si>
  <si>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</si>
  <si>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</si>
  <si>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</si>
  <si>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</si>
  <si>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</si>
  <si>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</si>
  <si>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</si>
  <si>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</si>
  <si>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</si>
  <si>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</si>
  <si>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</si>
  <si>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</si>
  <si>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</si>
  <si>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</si>
  <si>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</si>
  <si>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</si>
  <si>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</si>
  <si>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</si>
  <si>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</si>
  <si>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</si>
  <si>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</si>
  <si>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</si>
  <si>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</si>
  <si>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</si>
  <si>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</si>
  <si>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</si>
  <si>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</si>
  <si>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</si>
  <si>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</si>
  <si>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</si>
  <si>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</si>
  <si>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</si>
  <si>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</si>
  <si>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</si>
  <si>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</si>
  <si>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</si>
  <si>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</si>
  <si>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</si>
  <si>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</si>
  <si>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</si>
  <si>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</si>
  <si>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</si>
  <si>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</si>
  <si>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</si>
  <si>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</si>
  <si>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</si>
  <si>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</si>
  <si>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</si>
  <si>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</si>
  <si>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</si>
  <si>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</si>
  <si>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</si>
  <si>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</si>
  <si>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</si>
  <si>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</si>
  <si>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</si>
  <si>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</si>
  <si>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</si>
  <si>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</si>
  <si>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</si>
  <si>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</si>
  <si>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</si>
  <si>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</si>
  <si>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</si>
  <si>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</si>
  <si>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</si>
  <si>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</si>
  <si>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</si>
  <si>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</si>
  <si>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DUBLIN 4</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</si>
  <si>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</si>
  <si>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</si>
  <si>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</si>
  <si>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</si>
  <si>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</si>
  <si>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</si>
  <si>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</si>
  <si>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</si>
  <si>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</si>
  <si>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</si>
  <si>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</si>
  <si>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</si>
  <si>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</si>
  <si>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</si>
  <si>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</si>
  <si>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</si>
  <si>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</si>
  <si>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</si>
  <si>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</si>
  <si>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</si>
  <si>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</si>
  <si>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</si>
  <si>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</si>
  <si>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</si>
  <si>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</si>
  <si>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</si>
  <si>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</si>
  <si>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</si>
  <si>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</si>
  <si>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 Sandyford</t>
  </si>
  <si>
    <t>56 Blackthorn Road</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</si>
  <si>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</si>
  <si>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</si>
  <si>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</si>
  <si>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</si>
  <si>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</si>
  <si>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</si>
  <si>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</si>
  <si>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</si>
  <si>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</si>
  <si>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</si>
  <si>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</si>
  <si>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</si>
  <si>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</si>
  <si>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</si>
  <si>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</si>
  <si>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</si>
  <si>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</si>
  <si>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</si>
  <si>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</si>
  <si>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</si>
  <si>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</si>
  <si>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</si>
  <si>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</si>
  <si>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</si>
  <si>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</si>
  <si>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</si>
  <si>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</si>
  <si>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</si>
  <si>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</si>
  <si>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</si>
  <si>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</si>
  <si>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</si>
  <si>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</si>
  <si>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</si>
  <si>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</si>
  <si>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</si>
  <si>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</si>
  <si>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</si>
  <si>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</si>
  <si>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</si>
  <si>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</si>
  <si>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</si>
  <si>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</si>
  <si>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</si>
  <si>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</si>
  <si>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</si>
  <si>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</si>
  <si>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</si>
  <si>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Mountmerrion Tyres (Martin Grehan)</t>
  </si>
  <si>
    <t>111 Foster Avenue</t>
  </si>
  <si>
    <t>Mount Merrion</t>
  </si>
  <si>
    <t>Blackrock</t>
  </si>
  <si>
    <t>(01) 2880222</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</si>
  <si>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</si>
  <si>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</si>
  <si>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</si>
  <si>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</si>
  <si>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</si>
  <si>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</si>
  <si>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</si>
  <si>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</si>
  <si>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</si>
  <si>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</si>
  <si>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</si>
  <si>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</si>
  <si>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</si>
  <si>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</si>
  <si>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</si>
  <si>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</si>
  <si>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</si>
  <si>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</si>
  <si>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</si>
  <si>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</si>
  <si>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</si>
  <si>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</si>
  <si>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</si>
  <si>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</si>
  <si>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</si>
  <si>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</si>
  <si>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5983: reporting &amp; Membership fee</t>
  </si>
  <si>
    <t xml:space="preserve">Tyres </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</si>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</sst>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0" fillId="0" borderId="0" xfId="0" applyAlignment="1">
      <alignment vertical="center"/>
    </xf>
  </cellXfs>
  <cellStyles count="3">
    <cellStyle name="20% - Accent6" xfId="2" builtinId="50"/>
    <cellStyle name="Hyperlink" xfId="1" builtinId="8"/>
    <cellStyle name="Normal" xfId="0" builtinId="0"/>
  </cellStyles>
  <dxfs count="57">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27/11/2018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Dublin City Council</c:v>
                </c:pt>
                <c:pt idx="14">
                  <c:v>South Dublin County Council</c:v>
                </c:pt>
                <c:pt idx="15">
                  <c:v>Dun Laoghaire Rathdown</c:v>
                </c:pt>
                <c:pt idx="16">
                  <c:v>Meath County Council</c:v>
                </c:pt>
                <c:pt idx="17">
                  <c:v>Longford County Council</c:v>
                </c:pt>
                <c:pt idx="18">
                  <c:v>Donegal County Council</c:v>
                </c:pt>
                <c:pt idx="19">
                  <c:v>Fingal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0.99346405228758172</c:v>
                </c:pt>
                <c:pt idx="5">
                  <c:v>0.99333333333333329</c:v>
                </c:pt>
                <c:pt idx="6">
                  <c:v>0.98076923076923073</c:v>
                </c:pt>
                <c:pt idx="7">
                  <c:v>0.98058252427184467</c:v>
                </c:pt>
                <c:pt idx="8">
                  <c:v>0.97599999999999998</c:v>
                </c:pt>
                <c:pt idx="9">
                  <c:v>0.97520661157024791</c:v>
                </c:pt>
                <c:pt idx="10">
                  <c:v>0.97402597402597402</c:v>
                </c:pt>
                <c:pt idx="11">
                  <c:v>0.97368421052631582</c:v>
                </c:pt>
                <c:pt idx="12">
                  <c:v>0.97333333333333338</c:v>
                </c:pt>
                <c:pt idx="13">
                  <c:v>0.9642857142857143</c:v>
                </c:pt>
                <c:pt idx="14">
                  <c:v>0.96296296296296291</c:v>
                </c:pt>
                <c:pt idx="15">
                  <c:v>0.95161290322580649</c:v>
                </c:pt>
                <c:pt idx="16">
                  <c:v>0.94285714285714284</c:v>
                </c:pt>
                <c:pt idx="17">
                  <c:v>0.93181818181818177</c:v>
                </c:pt>
                <c:pt idx="18">
                  <c:v>0.90721649484536082</c:v>
                </c:pt>
                <c:pt idx="19">
                  <c:v>0.90697674418604646</c:v>
                </c:pt>
                <c:pt idx="20">
                  <c:v>0.89473684210526316</c:v>
                </c:pt>
                <c:pt idx="21">
                  <c:v>0.88461538461538458</c:v>
                </c:pt>
                <c:pt idx="22">
                  <c:v>0.87142857142857144</c:v>
                </c:pt>
                <c:pt idx="23">
                  <c:v>0.86458333333333337</c:v>
                </c:pt>
                <c:pt idx="24">
                  <c:v>0.86</c:v>
                </c:pt>
                <c:pt idx="25">
                  <c:v>0.85897435897435892</c:v>
                </c:pt>
                <c:pt idx="26">
                  <c:v>0.8571428571428571</c:v>
                </c:pt>
                <c:pt idx="27">
                  <c:v>0.85416666666666663</c:v>
                </c:pt>
                <c:pt idx="28">
                  <c:v>0.85074626865671643</c:v>
                </c:pt>
                <c:pt idx="29">
                  <c:v>0.84210526315789469</c:v>
                </c:pt>
                <c:pt idx="30">
                  <c:v>0.7533333333333333</c:v>
                </c:pt>
              </c:numCache>
            </c:numRef>
          </c:val>
        </c:ser>
        <c:dLbls>
          <c:showLegendKey val="0"/>
          <c:showVal val="1"/>
          <c:showCatName val="0"/>
          <c:showSerName val="0"/>
          <c:showPercent val="0"/>
          <c:showBubbleSize val="0"/>
        </c:dLbls>
        <c:gapWidth val="219"/>
        <c:overlap val="-27"/>
        <c:axId val="509641416"/>
        <c:axId val="509638672"/>
      </c:barChart>
      <c:catAx>
        <c:axId val="50964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638672"/>
        <c:crosses val="autoZero"/>
        <c:auto val="1"/>
        <c:lblAlgn val="ctr"/>
        <c:lblOffset val="100"/>
        <c:noMultiLvlLbl val="0"/>
      </c:catAx>
      <c:valAx>
        <c:axId val="509638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641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Dublin City Council</c:v>
                </c:pt>
                <c:pt idx="4">
                  <c:v>South Dublin County Council</c:v>
                </c:pt>
                <c:pt idx="5">
                  <c:v>Dun Laoghaire Rathdown</c:v>
                </c:pt>
                <c:pt idx="6">
                  <c:v>Meath County Council</c:v>
                </c:pt>
                <c:pt idx="7">
                  <c:v>Longford County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1</c:v>
                </c:pt>
                <c:pt idx="1">
                  <c:v>0.98058252427184467</c:v>
                </c:pt>
                <c:pt idx="2">
                  <c:v>0.97333333333333338</c:v>
                </c:pt>
                <c:pt idx="3">
                  <c:v>0.9642857142857143</c:v>
                </c:pt>
                <c:pt idx="4">
                  <c:v>0.96296296296296291</c:v>
                </c:pt>
                <c:pt idx="5">
                  <c:v>0.95161290322580649</c:v>
                </c:pt>
                <c:pt idx="6">
                  <c:v>0.94285714285714284</c:v>
                </c:pt>
                <c:pt idx="7">
                  <c:v>0.93181818181818177</c:v>
                </c:pt>
                <c:pt idx="8">
                  <c:v>0.90697674418604646</c:v>
                </c:pt>
                <c:pt idx="9">
                  <c:v>0.87142857142857144</c:v>
                </c:pt>
                <c:pt idx="10">
                  <c:v>0.85416666666666663</c:v>
                </c:pt>
                <c:pt idx="11">
                  <c:v>0.7533333333333333</c:v>
                </c:pt>
              </c:numCache>
            </c:numRef>
          </c:val>
        </c:ser>
        <c:dLbls>
          <c:dLblPos val="inEnd"/>
          <c:showLegendKey val="0"/>
          <c:showVal val="1"/>
          <c:showCatName val="0"/>
          <c:showSerName val="0"/>
          <c:showPercent val="0"/>
          <c:showBubbleSize val="0"/>
        </c:dLbls>
        <c:gapWidth val="100"/>
        <c:overlap val="-24"/>
        <c:axId val="509639456"/>
        <c:axId val="509641808"/>
      </c:barChart>
      <c:catAx>
        <c:axId val="509639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641808"/>
        <c:crosses val="autoZero"/>
        <c:auto val="1"/>
        <c:lblAlgn val="ctr"/>
        <c:lblOffset val="100"/>
        <c:noMultiLvlLbl val="0"/>
      </c:catAx>
      <c:valAx>
        <c:axId val="50964180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639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6" totalsRowDxfId="54" headerRowBorderDxfId="55" totalsRowBorderDxfId="53">
  <autoFilter ref="A2:H14"/>
  <sortState ref="A3:H14">
    <sortCondition descending="1" ref="H2:H14"/>
  </sortState>
  <tableColumns count="8">
    <tableColumn id="1" name="LA" totalsRowLabel="Total " dataDxfId="52" totalsRowDxfId="51"/>
    <tableColumn id="4" name="Members " totalsRowFunction="sum" dataDxfId="50" totalsRowDxfId="49">
      <calculatedColumnFormula>VLOOKUP(Table2[[#This Row],[LA]],$J:$Q,2,FALSE)</calculatedColumnFormula>
    </tableColumn>
    <tableColumn id="6" name="Members Premises " totalsRowFunction="sum" dataDxfId="48" totalsRowDxfId="47">
      <calculatedColumnFormula>VLOOKUP(Table2[[#This Row],[LA]],$J:$Q,3,FALSE)</calculatedColumnFormula>
    </tableColumn>
    <tableColumn id="9" name="Revoked Members" totalsRowFunction="sum" dataDxfId="46" totalsRowDxfId="45">
      <calculatedColumnFormula>'[2]Removed '!B236</calculatedColumnFormula>
    </tableColumn>
    <tableColumn id="3" name="Obligated &amp; (Reinstated) " totalsRowFunction="sum" dataDxfId="44" totalsRowDxfId="43">
      <calculatedColumnFormula>'Wicklow Co'!B12</calculatedColumnFormula>
    </tableColumn>
    <tableColumn id="8" name="Potential/ Unregistered " totalsRowFunction="sum" totalsRowDxfId="42"/>
    <tableColumn id="2" name="Total " dataDxfId="41" totalsRowDxfId="40">
      <calculatedColumnFormula>Table2[[#This Row],[Potential/ Unregistered ]]+Table2[[#This Row],[Members Premises ]]</calculatedColumnFormula>
    </tableColumn>
    <tableColumn id="7" name="% Registered" totalsRowFunction="average" dataDxfId="39" totalsRowDxfId="38">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7" dataDxfId="35" headerRowBorderDxfId="36" tableBorderDxfId="34" totalsRowBorderDxfId="33">
  <autoFilter ref="J2:Q33"/>
  <sortState ref="J3:Q33">
    <sortCondition descending="1" ref="Q2:Q33"/>
  </sortState>
  <tableColumns count="8">
    <tableColumn id="1" name="LA" totalsRowLabel="Total " dataDxfId="32" totalsRowDxfId="7"/>
    <tableColumn id="2" name="Members" totalsRowFunction="sum" dataDxfId="31" totalsRowDxfId="6"/>
    <tableColumn id="3" name="Member Premises " totalsRowFunction="sum" dataDxfId="30" totalsRowDxfId="5"/>
    <tableColumn id="6" name="Revoked Members" totalsRowFunction="sum" dataDxfId="29" totalsRowDxfId="4"/>
    <tableColumn id="7" name="Obligated &amp; Reinstated" totalsRowFunction="sum" dataDxfId="28" totalsRowDxfId="3"/>
    <tableColumn id="4" name="Potential Members " totalsRowFunction="sum" dataDxfId="27" totalsRowDxfId="2"/>
    <tableColumn id="8" name="Total" totalsRowFunction="sum" dataDxfId="26" totalsRowDxfId="1"/>
    <tableColumn id="5" name="% Registered" totalsRowFunction="average" dataDxfId="25"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5.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AC37" sqref="AC37"/>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2.2851562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29" t="s">
        <v>525</v>
      </c>
      <c r="B1" s="130"/>
      <c r="C1" s="130"/>
      <c r="D1" s="130"/>
      <c r="E1" s="130"/>
      <c r="F1" s="130"/>
      <c r="G1" s="130"/>
      <c r="H1" s="131"/>
      <c r="J1" s="129" t="s">
        <v>476</v>
      </c>
      <c r="K1" s="130"/>
      <c r="L1" s="130"/>
      <c r="M1" s="130"/>
      <c r="N1" s="130"/>
      <c r="O1" s="130"/>
      <c r="P1" s="130"/>
      <c r="Q1" s="131"/>
    </row>
    <row r="2" spans="1:17" customFormat="1" ht="30.75" thickBot="1">
      <c r="A2" s="82" t="s">
        <v>434</v>
      </c>
      <c r="B2" s="83" t="s">
        <v>472</v>
      </c>
      <c r="C2" s="83" t="s">
        <v>517</v>
      </c>
      <c r="D2" s="51" t="s">
        <v>473</v>
      </c>
      <c r="E2" s="53" t="s">
        <v>514</v>
      </c>
      <c r="F2" s="55" t="s">
        <v>516</v>
      </c>
      <c r="G2" s="55" t="s">
        <v>475</v>
      </c>
      <c r="H2" s="84" t="s">
        <v>474</v>
      </c>
      <c r="J2" s="82" t="s">
        <v>434</v>
      </c>
      <c r="K2" s="85" t="s">
        <v>477</v>
      </c>
      <c r="L2" s="85" t="s">
        <v>528</v>
      </c>
      <c r="M2" s="52" t="s">
        <v>473</v>
      </c>
      <c r="N2" s="54" t="s">
        <v>480</v>
      </c>
      <c r="O2" s="56" t="s">
        <v>529</v>
      </c>
      <c r="P2" s="56" t="s">
        <v>530</v>
      </c>
      <c r="Q2" s="86" t="s">
        <v>474</v>
      </c>
    </row>
    <row r="3" spans="1:17" customFormat="1">
      <c r="A3" s="39" t="s">
        <v>385</v>
      </c>
      <c r="B3" s="35">
        <f>VLOOKUP(Table2[[#This Row],[LA]],$J:$Q,2,FALSE)</f>
        <v>55</v>
      </c>
      <c r="C3" s="35">
        <f>VLOOKUP(Table2[[#This Row],[LA]],$J:$Q,3,FALSE)</f>
        <v>59</v>
      </c>
      <c r="D3" s="90">
        <f>'Laois Co'!B5</f>
        <v>3</v>
      </c>
      <c r="E3" s="36">
        <f>'Laois Co'!B10</f>
        <v>0</v>
      </c>
      <c r="F3" s="35">
        <f>'Laois Co'!B1</f>
        <v>0</v>
      </c>
      <c r="G3" s="35">
        <f>Table2[[#This Row],[Potential/ Unregistered ]]+Table2[[#This Row],[Members Premises ]]</f>
        <v>59</v>
      </c>
      <c r="H3" s="78">
        <f>Table2[[#This Row],[Members Premises ]]/G3</f>
        <v>1</v>
      </c>
      <c r="J3" s="97" t="s">
        <v>460</v>
      </c>
      <c r="K3" s="25">
        <v>26</v>
      </c>
      <c r="L3" s="25">
        <v>37</v>
      </c>
      <c r="M3" s="33">
        <v>1</v>
      </c>
      <c r="N3" s="33" t="s">
        <v>596</v>
      </c>
      <c r="O3" s="31">
        <v>0</v>
      </c>
      <c r="P3" s="31">
        <v>37</v>
      </c>
      <c r="Q3" s="100">
        <f>Table216[[#This Row],[Member Premises ]]/Table216[[#This Row],[Total]]</f>
        <v>1</v>
      </c>
    </row>
    <row r="4" spans="1:17" customFormat="1">
      <c r="A4" s="38" t="s">
        <v>374</v>
      </c>
      <c r="B4" s="32">
        <f>VLOOKUP(Table2[[#This Row],[LA]],$J:$Q,2,FALSE)</f>
        <v>95</v>
      </c>
      <c r="C4" s="32">
        <f>VLOOKUP(Table2[[#This Row],[LA]],$J:$Q,3,FALSE)</f>
        <v>101</v>
      </c>
      <c r="D4" s="33">
        <f>'Wicklow Co'!B6</f>
        <v>4</v>
      </c>
      <c r="E4" s="31">
        <f>'Wicklow Co'!B12</f>
        <v>1</v>
      </c>
      <c r="F4" s="32">
        <f>'Wicklow Co'!B1</f>
        <v>2</v>
      </c>
      <c r="G4" s="32">
        <f>Table2[[#This Row],[Potential/ Unregistered ]]+Table2[[#This Row],[Members Premises ]]</f>
        <v>103</v>
      </c>
      <c r="H4" s="78">
        <f>Table2[[#This Row],[Members Premises ]]/G4</f>
        <v>0.98058252427184467</v>
      </c>
      <c r="J4" s="98" t="s">
        <v>461</v>
      </c>
      <c r="K4" s="25">
        <v>118</v>
      </c>
      <c r="L4" s="25">
        <v>124</v>
      </c>
      <c r="M4" s="31" t="s">
        <v>596</v>
      </c>
      <c r="N4" s="33" t="s">
        <v>596</v>
      </c>
      <c r="O4" s="31">
        <v>0</v>
      </c>
      <c r="P4" s="31">
        <v>124</v>
      </c>
      <c r="Q4" s="100">
        <f>Table216[[#This Row],[Member Premises ]]/Table216[[#This Row],[Total]]</f>
        <v>1</v>
      </c>
    </row>
    <row r="5" spans="1:17" customFormat="1">
      <c r="A5" s="38" t="s">
        <v>393</v>
      </c>
      <c r="B5" s="25">
        <f>VLOOKUP(Table2[[#This Row],[LA]],$J:$Q,2,FALSE)</f>
        <v>66</v>
      </c>
      <c r="C5" s="25">
        <f>VLOOKUP(Table2[[#This Row],[LA]],$J:$Q,3,FALSE)</f>
        <v>73</v>
      </c>
      <c r="D5" s="33">
        <f>'Louth Co'!B6</f>
        <v>1</v>
      </c>
      <c r="E5" s="31">
        <f>'Louth Co'!B9</f>
        <v>2</v>
      </c>
      <c r="F5" s="25">
        <f>'Louth Co'!B1</f>
        <v>2</v>
      </c>
      <c r="G5" s="25">
        <f>Table2[[#This Row],[Potential/ Unregistered ]]+Table2[[#This Row],[Members Premises ]]</f>
        <v>75</v>
      </c>
      <c r="H5" s="78">
        <f>Table2[[#This Row],[Members Premises ]]/G5</f>
        <v>0.97333333333333338</v>
      </c>
      <c r="J5" s="98" t="s">
        <v>385</v>
      </c>
      <c r="K5" s="25">
        <v>55</v>
      </c>
      <c r="L5" s="25">
        <v>59</v>
      </c>
      <c r="M5" s="31">
        <v>3</v>
      </c>
      <c r="N5" s="31" t="s">
        <v>596</v>
      </c>
      <c r="O5" s="31">
        <v>0</v>
      </c>
      <c r="P5" s="31">
        <v>59</v>
      </c>
      <c r="Q5" s="100">
        <f>Table216[[#This Row],[Member Premises ]]/Table216[[#This Row],[Total]]</f>
        <v>1</v>
      </c>
    </row>
    <row r="6" spans="1:17" customFormat="1">
      <c r="A6" s="38" t="s">
        <v>19</v>
      </c>
      <c r="B6" s="25">
        <f>VLOOKUP(Table2[[#This Row],[LA]],$J:$Q,2,FALSE)</f>
        <v>136</v>
      </c>
      <c r="C6" s="25">
        <f>VLOOKUP(Table2[[#This Row],[LA]],$J:$Q,3,FALSE)</f>
        <v>162</v>
      </c>
      <c r="D6" s="31">
        <f>'Dublin City Co'!B10</f>
        <v>3</v>
      </c>
      <c r="E6" s="31">
        <f>'Dublin City Co'!B15</f>
        <v>4</v>
      </c>
      <c r="F6" s="25">
        <f>'Dublin City Co'!B1</f>
        <v>6</v>
      </c>
      <c r="G6" s="25">
        <f>Table2[[#This Row],[Potential/ Unregistered ]]+Table2[[#This Row],[Members Premises ]]</f>
        <v>168</v>
      </c>
      <c r="H6" s="78">
        <f>Table2[[#This Row],[Members Premises ]]/G6</f>
        <v>0.9642857142857143</v>
      </c>
      <c r="J6" s="98" t="s">
        <v>537</v>
      </c>
      <c r="K6" s="32">
        <v>59</v>
      </c>
      <c r="L6" s="32">
        <v>65</v>
      </c>
      <c r="M6" s="33">
        <v>2</v>
      </c>
      <c r="N6" s="33" t="s">
        <v>596</v>
      </c>
      <c r="O6" s="31">
        <v>0</v>
      </c>
      <c r="P6" s="31">
        <v>65</v>
      </c>
      <c r="Q6" s="100">
        <f>Table216[[#This Row],[Member Premises ]]/Table216[[#This Row],[Total]]</f>
        <v>1</v>
      </c>
    </row>
    <row r="7" spans="1:17" customFormat="1">
      <c r="A7" s="38" t="s">
        <v>234</v>
      </c>
      <c r="B7" s="32">
        <f>VLOOKUP(Table2[[#This Row],[LA]],$J:$Q,2,FALSE)</f>
        <v>105</v>
      </c>
      <c r="C7" s="32">
        <f>VLOOKUP(Table2[[#This Row],[LA]],$J:$Q,3,FALSE)</f>
        <v>130</v>
      </c>
      <c r="D7" s="33">
        <f>'South Dublin Co'!B9</f>
        <v>3</v>
      </c>
      <c r="E7" s="31">
        <f>'South Dublin Co'!B15</f>
        <v>1</v>
      </c>
      <c r="F7" s="32">
        <f>'South Dublin Co'!B1</f>
        <v>5</v>
      </c>
      <c r="G7" s="32">
        <f>Table2[[#This Row],[Potential/ Unregistered ]]+Table2[[#This Row],[Members Premises ]]</f>
        <v>135</v>
      </c>
      <c r="H7" s="78">
        <f>Table2[[#This Row],[Members Premises ]]/G7</f>
        <v>0.96296296296296291</v>
      </c>
      <c r="J7" s="98" t="s">
        <v>458</v>
      </c>
      <c r="K7" s="25">
        <v>285</v>
      </c>
      <c r="L7" s="25">
        <v>304</v>
      </c>
      <c r="M7" s="33">
        <v>6</v>
      </c>
      <c r="N7" s="33" t="s">
        <v>596</v>
      </c>
      <c r="O7" s="31">
        <v>2</v>
      </c>
      <c r="P7" s="31">
        <v>306</v>
      </c>
      <c r="Q7" s="100">
        <f>Table216[[#This Row],[Member Premises ]]/Table216[[#This Row],[Total]]</f>
        <v>0.99346405228758172</v>
      </c>
    </row>
    <row r="8" spans="1:17" customFormat="1">
      <c r="A8" s="38" t="s">
        <v>435</v>
      </c>
      <c r="B8" s="25">
        <f>VLOOKUP(Table2[[#This Row],[LA]],$J:$Q,2,FALSE)</f>
        <v>48</v>
      </c>
      <c r="C8" s="25">
        <f>VLOOKUP(Table2[[#This Row],[LA]],$J:$Q,3,FALSE)</f>
        <v>59</v>
      </c>
      <c r="D8" s="33">
        <f>'Dun Laoghaire Rathdown '!B7</f>
        <v>2</v>
      </c>
      <c r="E8" s="31">
        <f>'Dun Laoghaire Rathdown '!B11</f>
        <v>0</v>
      </c>
      <c r="F8" s="25">
        <f>'Dun Laoghaire Rathdown '!B1</f>
        <v>3</v>
      </c>
      <c r="G8" s="25">
        <f>Table2[[#This Row],[Potential/ Unregistered ]]+Table2[[#This Row],[Members Premises ]]</f>
        <v>62</v>
      </c>
      <c r="H8" s="78">
        <f>Table2[[#This Row],[Members Premises ]]/G8</f>
        <v>0.95161290322580649</v>
      </c>
      <c r="J8" s="98" t="s">
        <v>465</v>
      </c>
      <c r="K8" s="32">
        <v>135</v>
      </c>
      <c r="L8" s="32">
        <v>149</v>
      </c>
      <c r="M8" s="33">
        <v>4</v>
      </c>
      <c r="N8" s="33" t="s">
        <v>596</v>
      </c>
      <c r="O8" s="31">
        <v>1</v>
      </c>
      <c r="P8" s="31">
        <v>150</v>
      </c>
      <c r="Q8" s="100">
        <f>Table216[[#This Row],[Member Premises ]]/Table216[[#This Row],[Total]]</f>
        <v>0.99333333333333329</v>
      </c>
    </row>
    <row r="9" spans="1:17" customFormat="1">
      <c r="A9" s="38" t="s">
        <v>212</v>
      </c>
      <c r="B9" s="25">
        <f>VLOOKUP(Table2[[#This Row],[LA]],$J:$Q,2,FALSE)</f>
        <v>120</v>
      </c>
      <c r="C9" s="25">
        <f>VLOOKUP(Table2[[#This Row],[LA]],$J:$Q,3,FALSE)</f>
        <v>132</v>
      </c>
      <c r="D9" s="33">
        <f>'Meath Co'!B13</f>
        <v>0</v>
      </c>
      <c r="E9" s="31">
        <f>'Meath Co'!B15</f>
        <v>0</v>
      </c>
      <c r="F9" s="25">
        <f>'Meath Co'!B1</f>
        <v>8</v>
      </c>
      <c r="G9" s="25">
        <f>Table2[[#This Row],[Potential/ Unregistered ]]+Table2[[#This Row],[Members Premises ]]</f>
        <v>140</v>
      </c>
      <c r="H9" s="78">
        <f>Table2[[#This Row],[Members Premises ]]/G9</f>
        <v>0.94285714285714284</v>
      </c>
      <c r="J9" s="98" t="s">
        <v>468</v>
      </c>
      <c r="K9" s="25">
        <v>46</v>
      </c>
      <c r="L9" s="25">
        <v>51</v>
      </c>
      <c r="M9" s="33" t="s">
        <v>596</v>
      </c>
      <c r="N9" s="33" t="s">
        <v>596</v>
      </c>
      <c r="O9" s="31">
        <v>1</v>
      </c>
      <c r="P9" s="31">
        <v>52</v>
      </c>
      <c r="Q9" s="100">
        <f>Table216[[#This Row],[Member Premises ]]/Table216[[#This Row],[Total]]</f>
        <v>0.98076923076923073</v>
      </c>
    </row>
    <row r="10" spans="1:17" customFormat="1" ht="14.25" customHeight="1">
      <c r="A10" s="38" t="s">
        <v>255</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8" t="s">
        <v>374</v>
      </c>
      <c r="K10" s="25">
        <v>95</v>
      </c>
      <c r="L10" s="25">
        <v>101</v>
      </c>
      <c r="M10" s="33">
        <v>4</v>
      </c>
      <c r="N10" s="33">
        <v>1</v>
      </c>
      <c r="O10" s="31">
        <v>2</v>
      </c>
      <c r="P10" s="31">
        <v>103</v>
      </c>
      <c r="Q10" s="100">
        <f>Table216[[#This Row],[Member Premises ]]/Table216[[#This Row],[Total]]</f>
        <v>0.98058252427184467</v>
      </c>
    </row>
    <row r="11" spans="1:17" customFormat="1">
      <c r="A11" s="38" t="s">
        <v>310</v>
      </c>
      <c r="B11" s="31">
        <f>VLOOKUP(Table2[[#This Row],[LA]],$J:$Q,2,FALSE)</f>
        <v>136</v>
      </c>
      <c r="C11" s="25">
        <f>VLOOKUP(Table2[[#This Row],[LA]],$J:$Q,3,FALSE)</f>
        <v>156</v>
      </c>
      <c r="D11" s="33">
        <f>'Fingal Co'!B20</f>
        <v>2</v>
      </c>
      <c r="E11" s="31">
        <f>'Fingal Co'!B24</f>
        <v>0</v>
      </c>
      <c r="F11" s="32">
        <f>'Fingal Co'!B1</f>
        <v>16</v>
      </c>
      <c r="G11" s="32">
        <f>Table2[[#This Row],[Potential/ Unregistered ]]+Table2[[#This Row],[Members Premises ]]</f>
        <v>172</v>
      </c>
      <c r="H11" s="78">
        <f>Table2[[#This Row],[Members Premises ]]/G11</f>
        <v>0.90697674418604646</v>
      </c>
      <c r="J11" s="98" t="s">
        <v>470</v>
      </c>
      <c r="K11" s="25">
        <v>117</v>
      </c>
      <c r="L11" s="25">
        <v>122</v>
      </c>
      <c r="M11" s="33">
        <v>2</v>
      </c>
      <c r="N11" s="33">
        <v>2</v>
      </c>
      <c r="O11" s="31">
        <v>3</v>
      </c>
      <c r="P11" s="31">
        <v>125</v>
      </c>
      <c r="Q11" s="100">
        <f>Table216[[#This Row],[Member Premises ]]/Table216[[#This Row],[Total]]</f>
        <v>0.97599999999999998</v>
      </c>
    </row>
    <row r="12" spans="1:17" customFormat="1">
      <c r="A12" s="38" t="s">
        <v>268</v>
      </c>
      <c r="B12" s="25">
        <f>VLOOKUP(Table2[[#This Row],[LA]],$J:$Q,2,FALSE)</f>
        <v>59</v>
      </c>
      <c r="C12" s="25">
        <f>VLOOKUP(Table2[[#This Row],[LA]],$J:$Q,3,FALSE)</f>
        <v>61</v>
      </c>
      <c r="D12" s="33">
        <f>'Westmeath Co'!B13</f>
        <v>1</v>
      </c>
      <c r="E12" s="31">
        <f>'Westmeath Co'!B16</f>
        <v>1</v>
      </c>
      <c r="F12" s="25">
        <f>'Westmeath Co'!B1</f>
        <v>9</v>
      </c>
      <c r="G12" s="25">
        <f>Table2[[#This Row],[Potential/ Unregistered ]]+Table2[[#This Row],[Members Premises ]]</f>
        <v>70</v>
      </c>
      <c r="H12" s="78">
        <f>Table2[[#This Row],[Members Premises ]]/G12</f>
        <v>0.87142857142857144</v>
      </c>
      <c r="J12" s="98" t="s">
        <v>466</v>
      </c>
      <c r="K12" s="25">
        <v>105</v>
      </c>
      <c r="L12" s="25">
        <v>118</v>
      </c>
      <c r="M12" s="33">
        <v>2</v>
      </c>
      <c r="N12" s="33">
        <v>1</v>
      </c>
      <c r="O12" s="31">
        <v>3</v>
      </c>
      <c r="P12" s="31">
        <v>121</v>
      </c>
      <c r="Q12" s="100">
        <f>Table216[[#This Row],[Member Premises ]]/Table216[[#This Row],[Total]]</f>
        <v>0.97520661157024791</v>
      </c>
    </row>
    <row r="13" spans="1:17" customFormat="1">
      <c r="A13" s="38" t="s">
        <v>413</v>
      </c>
      <c r="B13" s="25">
        <f>VLOOKUP(Table2[[#This Row],[LA]],$J:$Q,2,FALSE)</f>
        <v>40</v>
      </c>
      <c r="C13" s="25">
        <f>VLOOKUP(Table2[[#This Row],[LA]],$J:$Q,3,FALSE)</f>
        <v>41</v>
      </c>
      <c r="D13" s="33">
        <f>'Offaly Co'!B11</f>
        <v>2</v>
      </c>
      <c r="E13" s="31">
        <f>'Offaly Co'!B15</f>
        <v>0</v>
      </c>
      <c r="F13" s="25">
        <f>'Offaly Co'!B1</f>
        <v>7</v>
      </c>
      <c r="G13" s="25">
        <f>Table2[[#This Row],[Potential/ Unregistered ]]+Table2[[#This Row],[Members Premises ]]</f>
        <v>48</v>
      </c>
      <c r="H13" s="78">
        <f>Table2[[#This Row],[Members Premises ]]/G13</f>
        <v>0.85416666666666663</v>
      </c>
      <c r="J13" s="98" t="s">
        <v>456</v>
      </c>
      <c r="K13" s="25">
        <v>72</v>
      </c>
      <c r="L13" s="25">
        <v>75</v>
      </c>
      <c r="M13" s="33" t="s">
        <v>596</v>
      </c>
      <c r="N13" s="33">
        <v>3</v>
      </c>
      <c r="O13" s="31">
        <v>2</v>
      </c>
      <c r="P13" s="31">
        <v>77</v>
      </c>
      <c r="Q13" s="100">
        <f>Table216[[#This Row],[Member Premises ]]/Table216[[#This Row],[Total]]</f>
        <v>0.97402597402597402</v>
      </c>
    </row>
    <row r="14" spans="1:17" customFormat="1" ht="15.75" thickBot="1">
      <c r="A14" s="34" t="s">
        <v>62</v>
      </c>
      <c r="B14" s="89">
        <f>VLOOKUP(Table2[[#This Row],[LA]],$J:$Q,2,FALSE)</f>
        <v>104</v>
      </c>
      <c r="C14" s="89">
        <f>VLOOKUP(Table2[[#This Row],[LA]],$J:$Q,3,FALSE)</f>
        <v>113</v>
      </c>
      <c r="D14" s="42">
        <f>'Kildare Co'!B41</f>
        <v>2</v>
      </c>
      <c r="E14" s="58">
        <f>'Kildare Co'!B45</f>
        <v>0</v>
      </c>
      <c r="F14" s="88">
        <f>'Kildare Co'!B1</f>
        <v>37</v>
      </c>
      <c r="G14" s="88">
        <f>Table2[[#This Row],[Potential/ Unregistered ]]+Table2[[#This Row],[Members Premises ]]</f>
        <v>150</v>
      </c>
      <c r="H14" s="79">
        <f>Table2[[#This Row],[Members Premises ]]/G14</f>
        <v>0.7533333333333333</v>
      </c>
      <c r="J14" s="98" t="s">
        <v>464</v>
      </c>
      <c r="K14" s="25">
        <v>37</v>
      </c>
      <c r="L14" s="25">
        <v>37</v>
      </c>
      <c r="M14" s="33">
        <v>2</v>
      </c>
      <c r="N14" s="33">
        <v>2</v>
      </c>
      <c r="O14" s="31">
        <v>1</v>
      </c>
      <c r="P14" s="31">
        <v>38</v>
      </c>
      <c r="Q14" s="100">
        <f>Table216[[#This Row],[Member Premises ]]/Table216[[#This Row],[Total]]</f>
        <v>0.97368421052631582</v>
      </c>
    </row>
    <row r="15" spans="1:17" customFormat="1" ht="15.75" thickBot="1">
      <c r="A15" s="43" t="s">
        <v>475</v>
      </c>
      <c r="B15" s="44">
        <f>SUBTOTAL(109,Table2[[Members ]])</f>
        <v>1003</v>
      </c>
      <c r="C15" s="44">
        <f>SUBTOTAL(109,Table2[[Members Premises ]])</f>
        <v>1128</v>
      </c>
      <c r="D15" s="45">
        <f>SUBTOTAL(109,Table2[Revoked Members])</f>
        <v>23</v>
      </c>
      <c r="E15" s="44">
        <f>SUBTOTAL(109,Table2[Obligated &amp; (Reinstated) ])</f>
        <v>11</v>
      </c>
      <c r="F15" s="44">
        <f>SUBTOTAL(109,Table2[Potential/ Unregistered ])</f>
        <v>98</v>
      </c>
      <c r="G15" s="44"/>
      <c r="H15" s="46">
        <f>SUBTOTAL(101,Table2[% Registered])</f>
        <v>0.9244465065308004</v>
      </c>
      <c r="J15" s="98" t="s">
        <v>393</v>
      </c>
      <c r="K15" s="32">
        <v>66</v>
      </c>
      <c r="L15" s="32">
        <v>73</v>
      </c>
      <c r="M15" s="31">
        <v>1</v>
      </c>
      <c r="N15" s="33">
        <v>2</v>
      </c>
      <c r="O15" s="31">
        <v>2</v>
      </c>
      <c r="P15" s="31">
        <v>75</v>
      </c>
      <c r="Q15" s="100">
        <f>Table216[[#This Row],[Member Premises ]]/Table216[[#This Row],[Total]]</f>
        <v>0.97333333333333338</v>
      </c>
    </row>
    <row r="16" spans="1:17" customFormat="1">
      <c r="J16" s="98" t="s">
        <v>19</v>
      </c>
      <c r="K16" s="25">
        <v>136</v>
      </c>
      <c r="L16" s="25">
        <v>162</v>
      </c>
      <c r="M16" s="33">
        <v>3</v>
      </c>
      <c r="N16" s="33">
        <v>4</v>
      </c>
      <c r="O16" s="31">
        <v>6</v>
      </c>
      <c r="P16" s="31">
        <v>168</v>
      </c>
      <c r="Q16" s="100">
        <f>Table216[[#This Row],[Member Premises ]]/Table216[[#This Row],[Total]]</f>
        <v>0.9642857142857143</v>
      </c>
    </row>
    <row r="17" spans="5:17" customFormat="1">
      <c r="J17" s="98" t="s">
        <v>234</v>
      </c>
      <c r="K17" s="25">
        <v>105</v>
      </c>
      <c r="L17" s="25">
        <v>130</v>
      </c>
      <c r="M17" s="33">
        <v>3</v>
      </c>
      <c r="N17" s="31">
        <v>1</v>
      </c>
      <c r="O17" s="31">
        <v>5</v>
      </c>
      <c r="P17" s="31">
        <v>135</v>
      </c>
      <c r="Q17" s="100">
        <f>Table216[[#This Row],[Member Premises ]]/Table216[[#This Row],[Total]]</f>
        <v>0.96296296296296291</v>
      </c>
    </row>
    <row r="18" spans="5:17" customFormat="1">
      <c r="J18" s="98" t="s">
        <v>435</v>
      </c>
      <c r="K18" s="25">
        <v>48</v>
      </c>
      <c r="L18" s="25">
        <v>59</v>
      </c>
      <c r="M18" s="33">
        <v>2</v>
      </c>
      <c r="N18" s="33" t="s">
        <v>596</v>
      </c>
      <c r="O18" s="31">
        <v>3</v>
      </c>
      <c r="P18" s="31">
        <v>62</v>
      </c>
      <c r="Q18" s="100">
        <f>Table216[[#This Row],[Member Premises ]]/Table216[[#This Row],[Total]]</f>
        <v>0.95161290322580649</v>
      </c>
    </row>
    <row r="19" spans="5:17" customFormat="1">
      <c r="E19" s="50"/>
      <c r="J19" s="98" t="s">
        <v>212</v>
      </c>
      <c r="K19" s="25">
        <v>120</v>
      </c>
      <c r="L19" s="25">
        <v>132</v>
      </c>
      <c r="M19" s="31" t="s">
        <v>596</v>
      </c>
      <c r="N19" s="33" t="s">
        <v>596</v>
      </c>
      <c r="O19" s="31">
        <v>8</v>
      </c>
      <c r="P19" s="31">
        <v>140</v>
      </c>
      <c r="Q19" s="100">
        <f>Table216[[#This Row],[Member Premises ]]/Table216[[#This Row],[Total]]</f>
        <v>0.94285714285714284</v>
      </c>
    </row>
    <row r="20" spans="5:17" customFormat="1">
      <c r="E20" s="50"/>
      <c r="J20" s="98" t="s">
        <v>255</v>
      </c>
      <c r="K20" s="25">
        <v>39</v>
      </c>
      <c r="L20" s="25">
        <v>41</v>
      </c>
      <c r="M20" s="33" t="s">
        <v>596</v>
      </c>
      <c r="N20" s="33">
        <v>2</v>
      </c>
      <c r="O20" s="31">
        <v>3</v>
      </c>
      <c r="P20" s="31">
        <v>44</v>
      </c>
      <c r="Q20" s="100">
        <f>Table216[[#This Row],[Member Premises ]]/Table216[[#This Row],[Total]]</f>
        <v>0.93181818181818177</v>
      </c>
    </row>
    <row r="21" spans="5:17" customFormat="1">
      <c r="E21" s="50"/>
      <c r="J21" s="98" t="s">
        <v>459</v>
      </c>
      <c r="K21" s="32">
        <v>84</v>
      </c>
      <c r="L21" s="32">
        <v>88</v>
      </c>
      <c r="M21" s="31" t="s">
        <v>596</v>
      </c>
      <c r="N21" s="33">
        <v>1</v>
      </c>
      <c r="O21" s="31">
        <v>9</v>
      </c>
      <c r="P21" s="31">
        <v>97</v>
      </c>
      <c r="Q21" s="100">
        <f>Table216[[#This Row],[Member Premises ]]/Table216[[#This Row],[Total]]</f>
        <v>0.90721649484536082</v>
      </c>
    </row>
    <row r="22" spans="5:17" customFormat="1">
      <c r="E22" s="50"/>
      <c r="J22" s="98" t="s">
        <v>310</v>
      </c>
      <c r="K22" s="33">
        <v>136</v>
      </c>
      <c r="L22" s="32">
        <v>156</v>
      </c>
      <c r="M22" s="31">
        <v>2</v>
      </c>
      <c r="N22" s="33" t="s">
        <v>596</v>
      </c>
      <c r="O22" s="31">
        <v>16</v>
      </c>
      <c r="P22" s="31">
        <v>172</v>
      </c>
      <c r="Q22" s="100">
        <f>Table216[[#This Row],[Member Premises ]]/Table216[[#This Row],[Total]]</f>
        <v>0.90697674418604646</v>
      </c>
    </row>
    <row r="23" spans="5:17" customFormat="1">
      <c r="E23" s="50"/>
      <c r="J23" s="98" t="s">
        <v>457</v>
      </c>
      <c r="K23" s="25">
        <v>38</v>
      </c>
      <c r="L23" s="25">
        <v>51</v>
      </c>
      <c r="M23" s="33">
        <v>3</v>
      </c>
      <c r="N23" s="33" t="s">
        <v>596</v>
      </c>
      <c r="O23" s="31">
        <v>6</v>
      </c>
      <c r="P23" s="31">
        <v>57</v>
      </c>
      <c r="Q23" s="100">
        <f>Table216[[#This Row],[Member Premises ]]/Table216[[#This Row],[Total]]</f>
        <v>0.89473684210526316</v>
      </c>
    </row>
    <row r="24" spans="5:17" customFormat="1">
      <c r="E24" s="50"/>
      <c r="J24" s="98" t="s">
        <v>469</v>
      </c>
      <c r="K24" s="25">
        <v>40</v>
      </c>
      <c r="L24" s="25">
        <v>46</v>
      </c>
      <c r="M24" s="31">
        <v>1</v>
      </c>
      <c r="N24" s="33" t="s">
        <v>596</v>
      </c>
      <c r="O24" s="31">
        <v>6</v>
      </c>
      <c r="P24" s="31">
        <v>52</v>
      </c>
      <c r="Q24" s="100">
        <f>Table216[[#This Row],[Member Premises ]]/Table216[[#This Row],[Total]]</f>
        <v>0.88461538461538458</v>
      </c>
    </row>
    <row r="25" spans="5:17" customFormat="1">
      <c r="E25" s="50"/>
      <c r="J25" s="98" t="s">
        <v>268</v>
      </c>
      <c r="K25" s="25">
        <v>59</v>
      </c>
      <c r="L25" s="25">
        <v>61</v>
      </c>
      <c r="M25" s="33">
        <v>1</v>
      </c>
      <c r="N25" s="33">
        <v>1</v>
      </c>
      <c r="O25" s="31">
        <v>9</v>
      </c>
      <c r="P25" s="31">
        <v>70</v>
      </c>
      <c r="Q25" s="100">
        <f>Table216[[#This Row],[Member Premises ]]/Table216[[#This Row],[Total]]</f>
        <v>0.87142857142857144</v>
      </c>
    </row>
    <row r="26" spans="5:17" customFormat="1">
      <c r="E26" s="50"/>
      <c r="J26" s="98" t="s">
        <v>471</v>
      </c>
      <c r="K26" s="25">
        <v>78</v>
      </c>
      <c r="L26" s="25">
        <v>83</v>
      </c>
      <c r="M26" s="33" t="s">
        <v>596</v>
      </c>
      <c r="N26" s="33">
        <v>1</v>
      </c>
      <c r="O26" s="31">
        <v>13</v>
      </c>
      <c r="P26" s="31">
        <v>96</v>
      </c>
      <c r="Q26" s="100">
        <f>Table216[[#This Row],[Member Premises ]]/Table216[[#This Row],[Total]]</f>
        <v>0.86458333333333337</v>
      </c>
    </row>
    <row r="27" spans="5:17" customFormat="1">
      <c r="E27" s="50"/>
      <c r="J27" s="98" t="s">
        <v>467</v>
      </c>
      <c r="K27" s="25">
        <v>41</v>
      </c>
      <c r="L27" s="25">
        <v>43</v>
      </c>
      <c r="M27" s="33">
        <v>3</v>
      </c>
      <c r="N27" s="33" t="s">
        <v>596</v>
      </c>
      <c r="O27" s="31">
        <v>7</v>
      </c>
      <c r="P27" s="31">
        <v>50</v>
      </c>
      <c r="Q27" s="100">
        <f>Table216[[#This Row],[Member Premises ]]/Table216[[#This Row],[Total]]</f>
        <v>0.86</v>
      </c>
    </row>
    <row r="28" spans="5:17" customFormat="1">
      <c r="E28" s="50"/>
      <c r="J28" s="98" t="s">
        <v>462</v>
      </c>
      <c r="K28" s="25">
        <v>127</v>
      </c>
      <c r="L28" s="25">
        <v>134</v>
      </c>
      <c r="M28" s="31">
        <v>1</v>
      </c>
      <c r="N28" s="33" t="s">
        <v>596</v>
      </c>
      <c r="O28" s="31">
        <v>22</v>
      </c>
      <c r="P28" s="31">
        <v>156</v>
      </c>
      <c r="Q28" s="100">
        <f>Table216[[#This Row],[Member Premises ]]/Table216[[#This Row],[Total]]</f>
        <v>0.85897435897435892</v>
      </c>
    </row>
    <row r="29" spans="5:17" customFormat="1">
      <c r="E29" s="50"/>
      <c r="H29" s="81"/>
      <c r="J29" s="98" t="s">
        <v>454</v>
      </c>
      <c r="K29" s="25">
        <v>26</v>
      </c>
      <c r="L29" s="25">
        <v>30</v>
      </c>
      <c r="M29" s="33">
        <v>2</v>
      </c>
      <c r="N29" s="31" t="s">
        <v>596</v>
      </c>
      <c r="O29" s="31">
        <v>5</v>
      </c>
      <c r="P29" s="31">
        <v>35</v>
      </c>
      <c r="Q29" s="100">
        <f>Table216[[#This Row],[Member Premises ]]/Table216[[#This Row],[Total]]</f>
        <v>0.8571428571428571</v>
      </c>
    </row>
    <row r="30" spans="5:17" customFormat="1">
      <c r="E30" s="50"/>
      <c r="J30" s="98" t="s">
        <v>413</v>
      </c>
      <c r="K30" s="25">
        <v>40</v>
      </c>
      <c r="L30" s="25">
        <v>41</v>
      </c>
      <c r="M30" s="33">
        <v>2</v>
      </c>
      <c r="N30" s="33" t="s">
        <v>596</v>
      </c>
      <c r="O30" s="31">
        <v>7</v>
      </c>
      <c r="P30" s="31">
        <v>48</v>
      </c>
      <c r="Q30" s="100">
        <f>Table216[[#This Row],[Member Premises ]]/Table216[[#This Row],[Total]]</f>
        <v>0.85416666666666663</v>
      </c>
    </row>
    <row r="31" spans="5:17" customFormat="1">
      <c r="J31" s="98" t="s">
        <v>455</v>
      </c>
      <c r="K31" s="25">
        <v>53</v>
      </c>
      <c r="L31" s="25">
        <v>57</v>
      </c>
      <c r="M31" s="33">
        <v>2</v>
      </c>
      <c r="N31" s="33" t="s">
        <v>596</v>
      </c>
      <c r="O31" s="31">
        <v>10</v>
      </c>
      <c r="P31" s="31">
        <v>67</v>
      </c>
      <c r="Q31" s="100">
        <f>Table216[[#This Row],[Member Premises ]]/Table216[[#This Row],[Total]]</f>
        <v>0.85074626865671643</v>
      </c>
    </row>
    <row r="32" spans="5:17" customFormat="1">
      <c r="J32" s="98" t="s">
        <v>463</v>
      </c>
      <c r="K32" s="25">
        <v>62</v>
      </c>
      <c r="L32" s="25">
        <v>64</v>
      </c>
      <c r="M32" s="31">
        <v>2</v>
      </c>
      <c r="N32" s="33">
        <v>4</v>
      </c>
      <c r="O32" s="31">
        <v>12</v>
      </c>
      <c r="P32" s="31">
        <v>76</v>
      </c>
      <c r="Q32" s="100">
        <f>Table216[[#This Row],[Member Premises ]]/Table216[[#This Row],[Total]]</f>
        <v>0.84210526315789469</v>
      </c>
    </row>
    <row r="33" spans="1:32" customFormat="1" ht="15.75" thickBot="1">
      <c r="J33" s="99" t="s">
        <v>62</v>
      </c>
      <c r="K33" s="25">
        <v>104</v>
      </c>
      <c r="L33" s="25">
        <v>113</v>
      </c>
      <c r="M33" s="33">
        <v>2</v>
      </c>
      <c r="N33" s="33" t="s">
        <v>596</v>
      </c>
      <c r="O33" s="31">
        <v>37</v>
      </c>
      <c r="P33" s="31">
        <v>150</v>
      </c>
      <c r="Q33" s="100">
        <f>Table216[[#This Row],[Member Premises ]]/Table216[[#This Row],[Total]]</f>
        <v>0.7533333333333333</v>
      </c>
    </row>
    <row r="34" spans="1:32" customFormat="1">
      <c r="J34" s="35" t="s">
        <v>475</v>
      </c>
      <c r="K34" s="35">
        <f>SUBTOTAL(109,Table216[Members])</f>
        <v>2552</v>
      </c>
      <c r="L34" s="35">
        <f>SUBTOTAL(109,Table216[[Member Premises ]])</f>
        <v>2806</v>
      </c>
      <c r="M34" s="36">
        <f>SUBTOTAL(109,Table216[Revoked Members])</f>
        <v>56</v>
      </c>
      <c r="N34" s="36">
        <f>SUBTOTAL(109,Table216[Obligated &amp; Reinstated])</f>
        <v>25</v>
      </c>
      <c r="O34" s="35">
        <f>SUBTOTAL(109,Table216[[Potential Members ]])</f>
        <v>201</v>
      </c>
      <c r="P34" s="35">
        <f>SUBTOTAL(109,Table216[Total])</f>
        <v>3007</v>
      </c>
      <c r="Q34" s="37">
        <f>SUBTOTAL(101,Table216[% Registered])</f>
        <v>0.92838588044236947</v>
      </c>
    </row>
    <row r="35" spans="1:32" customFormat="1" ht="15.75" thickBot="1"/>
    <row r="36" spans="1:32" customFormat="1" ht="54" customHeight="1" thickBot="1">
      <c r="A36" s="126" t="s">
        <v>513</v>
      </c>
      <c r="B36" s="127"/>
      <c r="C36" s="127"/>
      <c r="D36" s="127"/>
      <c r="E36" s="127"/>
      <c r="F36" s="127"/>
      <c r="G36" s="127"/>
      <c r="H36" s="128"/>
    </row>
    <row r="37" spans="1:32" customFormat="1" ht="69.75" customHeight="1" thickBot="1">
      <c r="A37" s="68" t="s">
        <v>472</v>
      </c>
      <c r="B37" s="124" t="s">
        <v>511</v>
      </c>
      <c r="C37" s="124"/>
      <c r="D37" s="124"/>
      <c r="E37" s="124"/>
      <c r="F37" s="124"/>
      <c r="G37" s="124"/>
      <c r="H37" s="125"/>
      <c r="J37" s="4"/>
      <c r="K37" s="4"/>
      <c r="L37" s="4"/>
      <c r="M37" s="4"/>
      <c r="N37" s="4"/>
      <c r="O37" s="4"/>
      <c r="P37" s="4"/>
      <c r="Q37" s="4"/>
    </row>
    <row r="38" spans="1:32" customFormat="1" ht="75" customHeight="1" thickBot="1">
      <c r="A38" s="66" t="s">
        <v>510</v>
      </c>
      <c r="B38" s="124" t="s">
        <v>521</v>
      </c>
      <c r="C38" s="124"/>
      <c r="D38" s="124"/>
      <c r="E38" s="124"/>
      <c r="F38" s="124"/>
      <c r="G38" s="124"/>
      <c r="H38" s="125"/>
      <c r="J38" s="4"/>
      <c r="K38" s="4"/>
      <c r="L38" s="4"/>
      <c r="M38" s="4"/>
      <c r="N38" s="4"/>
      <c r="O38" s="4"/>
      <c r="P38" s="4"/>
      <c r="Q38" s="4"/>
    </row>
    <row r="39" spans="1:32" customFormat="1" ht="86.25" customHeight="1" thickBot="1">
      <c r="A39" s="63" t="s">
        <v>486</v>
      </c>
      <c r="B39" s="132" t="s">
        <v>520</v>
      </c>
      <c r="C39" s="132"/>
      <c r="D39" s="132"/>
      <c r="E39" s="132"/>
      <c r="F39" s="132"/>
      <c r="G39" s="132"/>
      <c r="H39" s="133"/>
      <c r="J39" s="4"/>
      <c r="K39" s="4"/>
      <c r="L39" s="4"/>
      <c r="M39" s="4"/>
      <c r="N39" s="4"/>
      <c r="O39" s="4"/>
      <c r="P39" s="4"/>
      <c r="Q39" s="4"/>
    </row>
    <row r="40" spans="1:32" customFormat="1" ht="153.75" customHeight="1" thickBot="1">
      <c r="A40" s="64" t="s">
        <v>487</v>
      </c>
      <c r="B40" s="124" t="s">
        <v>522</v>
      </c>
      <c r="C40" s="124"/>
      <c r="D40" s="124"/>
      <c r="E40" s="124"/>
      <c r="F40" s="124"/>
      <c r="G40" s="124"/>
      <c r="H40" s="125"/>
      <c r="J40" s="4"/>
      <c r="K40" s="4"/>
      <c r="L40" s="4"/>
      <c r="M40" s="4"/>
      <c r="N40" s="4"/>
      <c r="O40" s="4"/>
      <c r="P40" s="4"/>
      <c r="Q40" s="4"/>
    </row>
    <row r="41" spans="1:32" customFormat="1" ht="79.5" customHeight="1" thickBot="1">
      <c r="A41" s="65" t="s">
        <v>515</v>
      </c>
      <c r="B41" s="132" t="s">
        <v>488</v>
      </c>
      <c r="C41" s="132"/>
      <c r="D41" s="132"/>
      <c r="E41" s="132"/>
      <c r="F41" s="132"/>
      <c r="G41" s="132"/>
      <c r="H41" s="133"/>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474</v>
      </c>
      <c r="B42" s="124" t="s">
        <v>512</v>
      </c>
      <c r="C42" s="124"/>
      <c r="D42" s="124"/>
      <c r="E42" s="124"/>
      <c r="F42" s="124"/>
      <c r="G42" s="124"/>
      <c r="H42" s="125"/>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10"/>
      <c r="B43" s="104"/>
      <c r="C43" s="104"/>
      <c r="D43" s="104"/>
      <c r="E43" s="104"/>
      <c r="F43" s="104"/>
      <c r="G43" s="104"/>
      <c r="H43" s="105"/>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2" t="s">
        <v>616</v>
      </c>
      <c r="B44" s="106" t="s">
        <v>617</v>
      </c>
      <c r="C44" s="106"/>
      <c r="D44" s="106"/>
      <c r="E44" s="106"/>
      <c r="F44" s="106"/>
      <c r="G44" s="106"/>
      <c r="H44" s="107"/>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1"/>
      <c r="B45" s="108"/>
      <c r="C45" s="108"/>
      <c r="D45" s="108"/>
      <c r="E45" s="108"/>
      <c r="F45" s="108"/>
      <c r="G45" s="108"/>
      <c r="H45" s="109"/>
      <c r="I45" s="77"/>
      <c r="J45" s="77"/>
      <c r="K45" s="77"/>
      <c r="L45" s="77"/>
      <c r="M45" s="77"/>
      <c r="N45" s="77"/>
      <c r="O45" s="77"/>
      <c r="P45" s="77"/>
      <c r="Q45" s="77"/>
    </row>
    <row r="46" spans="1:32">
      <c r="I46" s="77"/>
      <c r="J46" s="77"/>
      <c r="K46" s="77"/>
      <c r="L46" s="77"/>
      <c r="M46" s="77"/>
      <c r="N46" s="77"/>
      <c r="O46" s="77"/>
      <c r="P46" s="77"/>
      <c r="Q46" s="77"/>
    </row>
    <row r="55" spans="19:32">
      <c r="S55" s="77"/>
      <c r="T55" s="77"/>
      <c r="U55" s="77"/>
      <c r="V55" s="77"/>
    </row>
    <row r="56" spans="19:32">
      <c r="S56" s="77"/>
      <c r="T56" s="77"/>
      <c r="U56" s="77"/>
      <c r="V56" s="77"/>
    </row>
    <row r="57" spans="19:32">
      <c r="S57" s="77"/>
      <c r="T57" s="77"/>
      <c r="U57" s="77"/>
      <c r="V57" s="77"/>
    </row>
    <row r="58" spans="19:32">
      <c r="S58" s="77"/>
      <c r="T58" s="77"/>
      <c r="U58" s="77"/>
      <c r="V58" s="77"/>
    </row>
    <row r="59" spans="19:32">
      <c r="X59" s="77"/>
      <c r="Y59" s="77"/>
      <c r="Z59" s="77"/>
      <c r="AA59" s="77"/>
      <c r="AB59" s="77"/>
      <c r="AC59" s="77"/>
      <c r="AD59" s="77"/>
      <c r="AE59" s="77"/>
      <c r="AF59" s="77"/>
    </row>
    <row r="60" spans="19:32">
      <c r="X60" s="77"/>
      <c r="Y60" s="77"/>
      <c r="Z60" s="77"/>
      <c r="AA60" s="77"/>
      <c r="AB60" s="77"/>
      <c r="AC60" s="77"/>
      <c r="AD60" s="77"/>
      <c r="AE60" s="77"/>
      <c r="AF60" s="77"/>
    </row>
    <row r="61" spans="19:32">
      <c r="X61" s="77"/>
      <c r="Y61" s="77"/>
      <c r="Z61" s="77"/>
      <c r="AA61" s="77"/>
      <c r="AB61" s="77"/>
      <c r="AC61" s="77"/>
      <c r="AD61" s="77"/>
      <c r="AE61" s="77"/>
      <c r="AF61" s="77"/>
    </row>
    <row r="62" spans="19:32">
      <c r="X62" s="77"/>
      <c r="Y62" s="77"/>
      <c r="Z62" s="77"/>
      <c r="AA62" s="77"/>
      <c r="AB62" s="77"/>
      <c r="AC62" s="77"/>
      <c r="AD62" s="77"/>
      <c r="AE62" s="77"/>
      <c r="AF62" s="77"/>
    </row>
    <row r="63" spans="19:32">
      <c r="X63" s="77"/>
      <c r="Y63" s="77"/>
      <c r="Z63" s="77"/>
      <c r="AA63" s="77"/>
      <c r="AB63" s="77"/>
      <c r="AC63" s="77"/>
      <c r="AD63" s="77"/>
      <c r="AE63" s="77"/>
      <c r="AF63" s="77"/>
    </row>
    <row r="64" spans="19: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4" bestFit="1" customWidth="1"/>
    <col min="9" max="9" width="14.5703125" bestFit="1" customWidth="1"/>
    <col min="10" max="10" width="27.7109375" bestFit="1" customWidth="1"/>
    <col min="11" max="11" width="16.7109375" bestFit="1" customWidth="1"/>
    <col min="12" max="12" width="111.140625" style="96" bestFit="1" customWidth="1"/>
    <col min="13" max="13" width="14.140625" bestFit="1" customWidth="1"/>
    <col min="14" max="14" width="25.85546875" bestFit="1" customWidth="1"/>
    <col min="15" max="15" width="31.28515625" bestFit="1" customWidth="1"/>
  </cols>
  <sheetData>
    <row r="1" spans="1:15" s="41" customFormat="1" ht="19.5" thickBot="1">
      <c r="A1" s="49" t="s">
        <v>519</v>
      </c>
      <c r="B1" s="71">
        <f>COUNTA(B3:B9)</f>
        <v>7</v>
      </c>
      <c r="C1" s="69"/>
      <c r="D1" s="69"/>
      <c r="E1" s="69"/>
      <c r="F1" s="69"/>
      <c r="H1" s="91"/>
    </row>
    <row r="2" spans="1:15" s="40" customFormat="1" ht="18.75">
      <c r="A2" s="59" t="s">
        <v>0</v>
      </c>
      <c r="B2" s="60" t="s">
        <v>2</v>
      </c>
      <c r="C2" s="60" t="s">
        <v>3</v>
      </c>
      <c r="D2" s="60" t="s">
        <v>4</v>
      </c>
      <c r="E2" s="60" t="s">
        <v>5</v>
      </c>
      <c r="F2" s="60" t="s">
        <v>6</v>
      </c>
      <c r="G2" s="60" t="s">
        <v>7</v>
      </c>
      <c r="H2" s="92" t="s">
        <v>9</v>
      </c>
      <c r="I2" s="60" t="s">
        <v>10</v>
      </c>
      <c r="J2" s="61" t="s">
        <v>11</v>
      </c>
      <c r="K2" s="61" t="s">
        <v>12</v>
      </c>
      <c r="L2" s="40" t="s">
        <v>479</v>
      </c>
      <c r="M2" s="40" t="s">
        <v>542</v>
      </c>
      <c r="O2" s="41"/>
    </row>
    <row r="3" spans="1:15">
      <c r="A3" s="8" t="s">
        <v>413</v>
      </c>
      <c r="B3" s="5" t="s">
        <v>416</v>
      </c>
      <c r="C3" s="5"/>
      <c r="D3" s="5" t="s">
        <v>417</v>
      </c>
      <c r="E3" s="5"/>
      <c r="F3" s="5" t="s">
        <v>415</v>
      </c>
      <c r="G3" s="5" t="s">
        <v>414</v>
      </c>
      <c r="H3" s="9" t="s">
        <v>418</v>
      </c>
      <c r="I3" s="5"/>
      <c r="J3" s="5"/>
      <c r="K3" s="10" t="s">
        <v>442</v>
      </c>
    </row>
    <row r="4" spans="1:15">
      <c r="A4" s="8" t="s">
        <v>413</v>
      </c>
      <c r="B4" s="15" t="s">
        <v>419</v>
      </c>
      <c r="C4" s="5"/>
      <c r="D4" s="14" t="s">
        <v>420</v>
      </c>
      <c r="E4" s="5"/>
      <c r="F4" s="14" t="s">
        <v>421</v>
      </c>
      <c r="G4" s="5" t="s">
        <v>414</v>
      </c>
      <c r="H4" s="9"/>
      <c r="I4" s="5"/>
      <c r="J4" s="5"/>
      <c r="K4" s="10" t="s">
        <v>15</v>
      </c>
    </row>
    <row r="5" spans="1:15">
      <c r="A5" s="8" t="s">
        <v>413</v>
      </c>
      <c r="B5" s="18" t="s">
        <v>387</v>
      </c>
      <c r="C5" s="18" t="s">
        <v>387</v>
      </c>
      <c r="D5" s="18" t="s">
        <v>388</v>
      </c>
      <c r="E5" s="18"/>
      <c r="F5" s="18" t="s">
        <v>389</v>
      </c>
      <c r="G5" s="5" t="s">
        <v>414</v>
      </c>
      <c r="H5" s="18" t="s">
        <v>390</v>
      </c>
      <c r="I5" s="18" t="s">
        <v>391</v>
      </c>
      <c r="J5" s="20" t="s">
        <v>392</v>
      </c>
      <c r="K5" s="20" t="s">
        <v>16</v>
      </c>
    </row>
    <row r="6" spans="1:15">
      <c r="A6" s="8" t="s">
        <v>413</v>
      </c>
      <c r="B6" s="8" t="s">
        <v>422</v>
      </c>
      <c r="C6" s="5"/>
      <c r="D6" s="5"/>
      <c r="E6" s="5"/>
      <c r="F6" s="8" t="s">
        <v>415</v>
      </c>
      <c r="G6" s="5" t="s">
        <v>414</v>
      </c>
      <c r="H6" s="93">
        <v>868890409</v>
      </c>
      <c r="I6" s="5"/>
      <c r="J6" s="23"/>
      <c r="K6" s="10" t="s">
        <v>442</v>
      </c>
      <c r="L6" s="1"/>
    </row>
    <row r="7" spans="1:15">
      <c r="A7" s="5" t="s">
        <v>413</v>
      </c>
      <c r="B7" s="5" t="s">
        <v>423</v>
      </c>
      <c r="C7" s="5" t="s">
        <v>13</v>
      </c>
      <c r="D7" s="5" t="s">
        <v>424</v>
      </c>
      <c r="E7" s="5"/>
      <c r="F7" s="5" t="s">
        <v>425</v>
      </c>
      <c r="G7" s="5" t="s">
        <v>414</v>
      </c>
      <c r="H7" s="11" t="s">
        <v>426</v>
      </c>
      <c r="I7" s="8" t="s">
        <v>427</v>
      </c>
      <c r="J7" s="12" t="s">
        <v>13</v>
      </c>
      <c r="K7" s="10" t="s">
        <v>47</v>
      </c>
    </row>
    <row r="8" spans="1:15">
      <c r="A8" s="8" t="s">
        <v>413</v>
      </c>
      <c r="B8" s="15" t="s">
        <v>428</v>
      </c>
      <c r="C8" s="5" t="s">
        <v>429</v>
      </c>
      <c r="D8" s="14" t="s">
        <v>430</v>
      </c>
      <c r="E8" s="5"/>
      <c r="F8" s="14" t="s">
        <v>283</v>
      </c>
      <c r="G8" s="5" t="s">
        <v>414</v>
      </c>
      <c r="H8" s="9"/>
      <c r="I8" s="5"/>
      <c r="J8" s="5"/>
      <c r="K8" s="10" t="s">
        <v>438</v>
      </c>
    </row>
    <row r="9" spans="1:15">
      <c r="A9" s="8" t="s">
        <v>413</v>
      </c>
      <c r="B9" s="5" t="s">
        <v>431</v>
      </c>
      <c r="C9" s="5" t="s">
        <v>13</v>
      </c>
      <c r="D9" s="5" t="s">
        <v>430</v>
      </c>
      <c r="E9" s="5"/>
      <c r="F9" s="5" t="s">
        <v>283</v>
      </c>
      <c r="G9" s="5" t="s">
        <v>414</v>
      </c>
      <c r="H9" s="11" t="s">
        <v>432</v>
      </c>
      <c r="I9" s="8" t="s">
        <v>13</v>
      </c>
      <c r="J9" s="8" t="s">
        <v>433</v>
      </c>
      <c r="K9" s="10" t="s">
        <v>16</v>
      </c>
    </row>
    <row r="10" spans="1:15" ht="15.75" thickBot="1"/>
    <row r="11" spans="1:15" ht="19.5" thickBot="1">
      <c r="A11" s="57" t="s">
        <v>518</v>
      </c>
      <c r="B11" s="75">
        <f>COUNTA(B12:B13)</f>
        <v>2</v>
      </c>
    </row>
    <row r="12" spans="1:15">
      <c r="A12" s="8" t="s">
        <v>413</v>
      </c>
      <c r="B12" t="s">
        <v>494</v>
      </c>
      <c r="D12" t="s">
        <v>495</v>
      </c>
      <c r="E12" t="s">
        <v>496</v>
      </c>
      <c r="G12" s="5" t="s">
        <v>414</v>
      </c>
      <c r="H12" s="94" t="s">
        <v>508</v>
      </c>
      <c r="K12" t="s">
        <v>15</v>
      </c>
      <c r="L12" s="96" t="s">
        <v>697</v>
      </c>
    </row>
    <row r="13" spans="1:15" s="80" customFormat="1">
      <c r="A13" s="8" t="s">
        <v>413</v>
      </c>
      <c r="B13" t="s">
        <v>552</v>
      </c>
      <c r="G13" s="5"/>
      <c r="H13" s="94"/>
      <c r="K13" s="80" t="s">
        <v>560</v>
      </c>
      <c r="L13" s="96" t="s">
        <v>696</v>
      </c>
    </row>
    <row r="14" spans="1:15" ht="15.75" thickBot="1"/>
    <row r="15" spans="1:15" ht="19.5" thickBot="1">
      <c r="A15" s="47" t="s">
        <v>514</v>
      </c>
      <c r="B15" s="76">
        <f>COUNTA(B17:B17)</f>
        <v>0</v>
      </c>
    </row>
    <row r="18" spans="2:2">
      <c r="B18" s="134"/>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H30" sqref="H30"/>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6" bestFit="1" customWidth="1"/>
    <col min="13" max="13" width="33.140625" style="96" bestFit="1" customWidth="1"/>
    <col min="14" max="14" width="25.85546875" bestFit="1" customWidth="1"/>
    <col min="15" max="15" width="31.28515625" bestFit="1" customWidth="1"/>
  </cols>
  <sheetData>
    <row r="1" spans="1:15" s="41" customFormat="1" ht="19.5" thickBot="1">
      <c r="A1" s="49" t="s">
        <v>519</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3" spans="1:15">
      <c r="A3" s="8" t="s">
        <v>234</v>
      </c>
      <c r="B3" s="5" t="s">
        <v>41</v>
      </c>
      <c r="C3" s="5"/>
      <c r="D3" s="5" t="s">
        <v>42</v>
      </c>
      <c r="E3" s="5" t="s">
        <v>43</v>
      </c>
      <c r="F3" s="5" t="s">
        <v>44</v>
      </c>
      <c r="G3" s="5" t="s">
        <v>38</v>
      </c>
      <c r="H3" s="5" t="s">
        <v>45</v>
      </c>
      <c r="I3" s="5"/>
      <c r="J3" s="5" t="s">
        <v>46</v>
      </c>
      <c r="K3" s="5" t="s">
        <v>441</v>
      </c>
    </row>
    <row r="4" spans="1:15">
      <c r="A4" s="8" t="s">
        <v>234</v>
      </c>
      <c r="B4" s="7" t="s">
        <v>243</v>
      </c>
      <c r="C4" s="5" t="s">
        <v>243</v>
      </c>
      <c r="D4" s="5"/>
      <c r="E4" s="5"/>
      <c r="F4" s="5" t="s">
        <v>44</v>
      </c>
      <c r="G4" s="5" t="s">
        <v>38</v>
      </c>
      <c r="H4" s="5" t="s">
        <v>244</v>
      </c>
      <c r="I4" s="5" t="s">
        <v>13</v>
      </c>
      <c r="J4" s="5"/>
      <c r="K4" s="5" t="s">
        <v>54</v>
      </c>
      <c r="L4" s="96" t="s">
        <v>535</v>
      </c>
      <c r="M4" s="96" t="s">
        <v>543</v>
      </c>
    </row>
    <row r="5" spans="1:15" s="80" customFormat="1">
      <c r="A5" s="8" t="s">
        <v>234</v>
      </c>
      <c r="B5" s="5" t="s">
        <v>236</v>
      </c>
      <c r="C5" s="5" t="s">
        <v>236</v>
      </c>
      <c r="D5" s="5" t="s">
        <v>237</v>
      </c>
      <c r="E5" s="5" t="s">
        <v>238</v>
      </c>
      <c r="F5" s="5" t="s">
        <v>239</v>
      </c>
      <c r="G5" s="5" t="s">
        <v>240</v>
      </c>
      <c r="H5" s="11" t="s">
        <v>241</v>
      </c>
      <c r="I5" s="8"/>
      <c r="J5" s="12"/>
      <c r="K5" s="10" t="s">
        <v>30</v>
      </c>
      <c r="L5" s="96"/>
      <c r="M5" s="96"/>
    </row>
    <row r="6" spans="1:15" s="80" customFormat="1">
      <c r="A6" s="8" t="s">
        <v>234</v>
      </c>
      <c r="B6" s="7" t="s">
        <v>245</v>
      </c>
      <c r="C6" s="5"/>
      <c r="D6" s="5" t="s">
        <v>246</v>
      </c>
      <c r="E6" s="5"/>
      <c r="F6" s="5" t="s">
        <v>242</v>
      </c>
      <c r="G6" s="5" t="s">
        <v>38</v>
      </c>
      <c r="H6" s="5" t="s">
        <v>247</v>
      </c>
      <c r="I6" s="5"/>
      <c r="J6" s="5"/>
      <c r="K6" s="5" t="s">
        <v>436</v>
      </c>
      <c r="L6" s="96" t="s">
        <v>535</v>
      </c>
      <c r="M6" s="96" t="s">
        <v>543</v>
      </c>
    </row>
    <row r="7" spans="1:15" s="80" customFormat="1">
      <c r="A7" s="8" t="s">
        <v>234</v>
      </c>
      <c r="B7" s="7" t="s">
        <v>249</v>
      </c>
      <c r="C7" s="5"/>
      <c r="D7" s="5" t="s">
        <v>250</v>
      </c>
      <c r="E7" s="5"/>
      <c r="F7" s="5" t="s">
        <v>42</v>
      </c>
      <c r="G7" s="5" t="s">
        <v>38</v>
      </c>
      <c r="H7" s="5" t="s">
        <v>251</v>
      </c>
      <c r="I7" s="5"/>
      <c r="J7" s="5"/>
      <c r="K7" s="5" t="s">
        <v>436</v>
      </c>
      <c r="L7" s="96" t="s">
        <v>535</v>
      </c>
      <c r="M7" s="96" t="s">
        <v>543</v>
      </c>
    </row>
    <row r="8" spans="1:15" ht="15.75" thickBot="1">
      <c r="A8" s="7"/>
      <c r="B8" s="87"/>
      <c r="C8" s="5"/>
      <c r="D8" s="5"/>
      <c r="E8" s="5"/>
      <c r="F8" s="5"/>
      <c r="G8" s="5"/>
      <c r="H8" s="5"/>
      <c r="I8" s="5"/>
      <c r="J8" s="10"/>
      <c r="K8" s="10"/>
    </row>
    <row r="9" spans="1:15" ht="19.5" thickBot="1">
      <c r="A9" s="57" t="s">
        <v>518</v>
      </c>
      <c r="B9" s="75">
        <f>COUNTA(B10:B12)</f>
        <v>3</v>
      </c>
      <c r="C9" s="80"/>
      <c r="D9" s="80"/>
      <c r="E9" s="80"/>
      <c r="F9" s="80"/>
      <c r="G9" s="80"/>
      <c r="H9" s="80"/>
      <c r="I9" s="80"/>
      <c r="J9" s="80"/>
      <c r="K9" s="26"/>
      <c r="L9" s="102"/>
      <c r="M9" s="102"/>
    </row>
    <row r="10" spans="1:15">
      <c r="A10" s="7" t="s">
        <v>234</v>
      </c>
      <c r="B10" s="4" t="s">
        <v>497</v>
      </c>
      <c r="D10" s="4" t="s">
        <v>498</v>
      </c>
      <c r="E10" s="4" t="s">
        <v>553</v>
      </c>
      <c r="K10" s="26" t="s">
        <v>690</v>
      </c>
      <c r="L10" s="103" t="s">
        <v>549</v>
      </c>
    </row>
    <row r="11" spans="1:15" s="80" customFormat="1">
      <c r="A11" s="80" t="s">
        <v>234</v>
      </c>
      <c r="B11" s="4" t="s">
        <v>554</v>
      </c>
      <c r="K11" s="26" t="s">
        <v>560</v>
      </c>
      <c r="L11" s="103" t="s">
        <v>551</v>
      </c>
    </row>
    <row r="12" spans="1:15">
      <c r="A12" s="80" t="s">
        <v>234</v>
      </c>
      <c r="B12" s="5" t="s">
        <v>569</v>
      </c>
      <c r="D12" t="s">
        <v>570</v>
      </c>
      <c r="E12" t="s">
        <v>571</v>
      </c>
      <c r="F12" t="s">
        <v>572</v>
      </c>
      <c r="G12" t="s">
        <v>254</v>
      </c>
      <c r="H12" t="s">
        <v>573</v>
      </c>
      <c r="K12" s="26" t="s">
        <v>574</v>
      </c>
      <c r="L12" s="1" t="s">
        <v>548</v>
      </c>
    </row>
    <row r="14" spans="1:15" s="80" customFormat="1" ht="15.75" thickBot="1">
      <c r="B14" s="5"/>
      <c r="K14" s="26"/>
      <c r="L14" s="102"/>
      <c r="M14" s="96"/>
    </row>
    <row r="15" spans="1:15" ht="19.5" thickBot="1">
      <c r="A15" s="47" t="s">
        <v>514</v>
      </c>
      <c r="B15" s="76">
        <f>COUNTA(B16:B17)</f>
        <v>1</v>
      </c>
      <c r="K15" s="26"/>
      <c r="L15" s="102"/>
      <c r="M15" s="102"/>
    </row>
    <row r="16" spans="1:15">
      <c r="A16" t="s">
        <v>538</v>
      </c>
      <c r="B16" t="s">
        <v>539</v>
      </c>
      <c r="C16" t="s">
        <v>540</v>
      </c>
      <c r="G16" t="s">
        <v>254</v>
      </c>
      <c r="K16" t="s">
        <v>441</v>
      </c>
      <c r="L16" s="96" t="s">
        <v>524</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1"/>
    </row>
    <row r="32" spans="1:14">
      <c r="A32" s="28"/>
      <c r="B32" s="7"/>
      <c r="C32" s="5"/>
      <c r="D32" s="5"/>
      <c r="E32" s="5"/>
      <c r="F32" s="5"/>
      <c r="G32" s="5"/>
      <c r="H32" s="5"/>
      <c r="I32" s="5"/>
      <c r="J32" s="5"/>
      <c r="K32" s="8"/>
    </row>
    <row r="33" spans="1:12">
      <c r="A33" s="5"/>
      <c r="B33" s="5"/>
      <c r="C33" s="5"/>
      <c r="D33" s="5"/>
      <c r="E33" s="5"/>
      <c r="F33" s="5"/>
      <c r="G33" s="5"/>
      <c r="H33" s="9"/>
      <c r="I33" s="5"/>
      <c r="J33" s="10"/>
      <c r="K33" s="10"/>
      <c r="L33" s="101"/>
    </row>
    <row r="34" spans="1:12">
      <c r="A34" s="5"/>
      <c r="B34" s="5"/>
      <c r="C34" s="5"/>
      <c r="D34" s="5"/>
      <c r="E34" s="5"/>
      <c r="F34" s="5"/>
      <c r="G34" s="5"/>
      <c r="H34" s="5"/>
      <c r="I34" s="5"/>
      <c r="J34" s="6"/>
      <c r="K34" s="10"/>
      <c r="L34" s="101"/>
    </row>
    <row r="35" spans="1:12">
      <c r="A35" s="5"/>
      <c r="B35" s="5"/>
      <c r="C35" s="5"/>
      <c r="D35" s="5"/>
      <c r="E35" s="5"/>
      <c r="F35" s="5"/>
      <c r="G35" s="5"/>
      <c r="H35" s="16"/>
      <c r="I35" s="5"/>
      <c r="J35" s="5"/>
      <c r="K35" s="5"/>
      <c r="L35" s="10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F34" sqref="F34:G34"/>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6"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519</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479</v>
      </c>
      <c r="M2" s="40" t="s">
        <v>542</v>
      </c>
      <c r="N2" s="40"/>
      <c r="O2" s="41"/>
    </row>
    <row r="3" spans="1:15">
      <c r="A3" s="8" t="s">
        <v>268</v>
      </c>
      <c r="B3" s="5" t="s">
        <v>272</v>
      </c>
      <c r="C3" s="5" t="s">
        <v>13</v>
      </c>
      <c r="D3" s="8" t="s">
        <v>273</v>
      </c>
      <c r="E3" s="5"/>
      <c r="F3" s="8" t="s">
        <v>270</v>
      </c>
      <c r="G3" s="5" t="s">
        <v>269</v>
      </c>
      <c r="H3" s="8" t="s">
        <v>274</v>
      </c>
      <c r="I3" s="8" t="s">
        <v>13</v>
      </c>
      <c r="J3" s="12" t="s">
        <v>13</v>
      </c>
      <c r="K3" s="10" t="s">
        <v>15</v>
      </c>
    </row>
    <row r="4" spans="1:15">
      <c r="A4" s="8" t="s">
        <v>268</v>
      </c>
      <c r="B4" s="15" t="s">
        <v>275</v>
      </c>
      <c r="C4" s="5"/>
      <c r="D4" s="15" t="s">
        <v>276</v>
      </c>
      <c r="E4" s="5"/>
      <c r="F4" s="15" t="s">
        <v>270</v>
      </c>
      <c r="G4" s="5" t="s">
        <v>269</v>
      </c>
      <c r="H4" s="5"/>
      <c r="I4" s="5"/>
      <c r="J4" s="5"/>
      <c r="K4" s="5" t="s">
        <v>18</v>
      </c>
    </row>
    <row r="5" spans="1:15">
      <c r="A5" s="8" t="s">
        <v>268</v>
      </c>
      <c r="B5" s="8" t="s">
        <v>277</v>
      </c>
      <c r="C5" s="5"/>
      <c r="D5" s="5" t="s">
        <v>278</v>
      </c>
      <c r="E5" s="5"/>
      <c r="F5" s="8" t="s">
        <v>271</v>
      </c>
      <c r="G5" s="5" t="s">
        <v>269</v>
      </c>
      <c r="H5" s="5" t="s">
        <v>279</v>
      </c>
      <c r="I5" s="5"/>
      <c r="J5" s="6"/>
      <c r="K5" s="10" t="s">
        <v>436</v>
      </c>
    </row>
    <row r="6" spans="1:15">
      <c r="A6" s="8" t="s">
        <v>268</v>
      </c>
      <c r="B6" s="5" t="s">
        <v>586</v>
      </c>
      <c r="C6" s="5"/>
      <c r="D6" s="5" t="s">
        <v>280</v>
      </c>
      <c r="E6" s="5"/>
      <c r="F6" s="5" t="s">
        <v>281</v>
      </c>
      <c r="G6" s="5" t="s">
        <v>269</v>
      </c>
      <c r="H6" s="5" t="s">
        <v>282</v>
      </c>
      <c r="I6" s="5"/>
      <c r="J6" s="10"/>
      <c r="K6" s="10" t="s">
        <v>436</v>
      </c>
    </row>
    <row r="7" spans="1:15">
      <c r="A7" s="8" t="s">
        <v>268</v>
      </c>
      <c r="B7" s="8" t="s">
        <v>284</v>
      </c>
      <c r="C7" s="5"/>
      <c r="D7" s="5" t="s">
        <v>285</v>
      </c>
      <c r="E7" s="5"/>
      <c r="F7" s="8" t="s">
        <v>271</v>
      </c>
      <c r="G7" s="5" t="s">
        <v>269</v>
      </c>
      <c r="H7" s="5" t="s">
        <v>286</v>
      </c>
      <c r="I7" s="5"/>
      <c r="J7" s="23"/>
      <c r="K7" s="10" t="s">
        <v>436</v>
      </c>
    </row>
    <row r="8" spans="1:15">
      <c r="A8" s="5" t="s">
        <v>268</v>
      </c>
      <c r="B8" s="5" t="s">
        <v>287</v>
      </c>
      <c r="C8" s="5" t="s">
        <v>13</v>
      </c>
      <c r="D8" s="8" t="s">
        <v>288</v>
      </c>
      <c r="E8" s="8" t="s">
        <v>289</v>
      </c>
      <c r="F8" s="8" t="s">
        <v>271</v>
      </c>
      <c r="G8" s="5" t="s">
        <v>269</v>
      </c>
      <c r="H8" s="8" t="s">
        <v>290</v>
      </c>
      <c r="I8" s="8" t="s">
        <v>13</v>
      </c>
      <c r="J8" s="12"/>
      <c r="K8" s="10" t="s">
        <v>56</v>
      </c>
    </row>
    <row r="9" spans="1:15">
      <c r="A9" s="7" t="s">
        <v>268</v>
      </c>
      <c r="B9" s="7" t="s">
        <v>291</v>
      </c>
      <c r="C9" s="5"/>
      <c r="D9" s="5"/>
      <c r="E9" s="5"/>
      <c r="F9" s="7" t="s">
        <v>292</v>
      </c>
      <c r="G9" s="5" t="s">
        <v>269</v>
      </c>
      <c r="H9" s="5"/>
      <c r="I9" s="5"/>
      <c r="J9" s="5"/>
      <c r="K9" s="10" t="s">
        <v>210</v>
      </c>
    </row>
    <row r="10" spans="1:15">
      <c r="A10" s="8" t="s">
        <v>268</v>
      </c>
      <c r="B10" s="7" t="s">
        <v>293</v>
      </c>
      <c r="C10" s="5"/>
      <c r="D10" s="5" t="s">
        <v>294</v>
      </c>
      <c r="E10" s="5"/>
      <c r="F10" s="5" t="s">
        <v>270</v>
      </c>
      <c r="G10" s="5" t="s">
        <v>269</v>
      </c>
      <c r="H10" s="5" t="s">
        <v>295</v>
      </c>
      <c r="I10" s="5"/>
      <c r="J10" s="6"/>
      <c r="K10" s="10" t="s">
        <v>442</v>
      </c>
    </row>
    <row r="11" spans="1:15">
      <c r="A11" s="8" t="s">
        <v>268</v>
      </c>
      <c r="B11" s="5" t="s">
        <v>296</v>
      </c>
      <c r="C11" s="5" t="s">
        <v>13</v>
      </c>
      <c r="D11" s="8" t="s">
        <v>297</v>
      </c>
      <c r="E11" s="5"/>
      <c r="F11" s="8" t="s">
        <v>271</v>
      </c>
      <c r="G11" s="5" t="s">
        <v>269</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473</v>
      </c>
      <c r="B13" s="75">
        <f>COUNTA(#REF!)</f>
        <v>1</v>
      </c>
      <c r="C13" s="5"/>
      <c r="D13" s="8"/>
      <c r="E13" s="5"/>
      <c r="F13" s="8"/>
      <c r="G13" s="5"/>
      <c r="H13" s="8"/>
      <c r="I13" s="8"/>
      <c r="J13" s="12"/>
      <c r="K13" s="10"/>
    </row>
    <row r="14" spans="1:15">
      <c r="A14" s="28" t="s">
        <v>268</v>
      </c>
      <c r="B14" t="s">
        <v>676</v>
      </c>
      <c r="C14" s="28" t="s">
        <v>677</v>
      </c>
      <c r="D14" s="28" t="s">
        <v>678</v>
      </c>
      <c r="F14"/>
      <c r="G14" t="s">
        <v>614</v>
      </c>
      <c r="H14" t="s">
        <v>679</v>
      </c>
      <c r="I14" s="8"/>
      <c r="J14" s="12"/>
      <c r="K14" s="10"/>
      <c r="L14" s="96" t="s">
        <v>692</v>
      </c>
    </row>
    <row r="15" spans="1:15" ht="15.75" thickBot="1">
      <c r="C15" s="5"/>
      <c r="D15" s="8"/>
      <c r="E15" s="5"/>
      <c r="F15" s="8"/>
      <c r="G15" s="5"/>
      <c r="H15" s="8"/>
      <c r="I15" s="8"/>
      <c r="J15" s="12"/>
      <c r="K15" s="10"/>
    </row>
    <row r="16" spans="1:15" ht="19.5" thickBot="1">
      <c r="A16" s="47" t="s">
        <v>480</v>
      </c>
      <c r="B16" s="76">
        <f>COUNTA(B17:B17)</f>
        <v>1</v>
      </c>
    </row>
    <row r="17" spans="1:12">
      <c r="A17" s="8" t="s">
        <v>268</v>
      </c>
      <c r="B17" s="8" t="s">
        <v>611</v>
      </c>
      <c r="C17" s="5"/>
      <c r="D17" s="5" t="s">
        <v>612</v>
      </c>
      <c r="E17" s="5"/>
      <c r="F17" s="8" t="s">
        <v>613</v>
      </c>
      <c r="G17" s="5" t="s">
        <v>614</v>
      </c>
      <c r="H17" s="5"/>
      <c r="I17" s="5"/>
      <c r="J17" s="23"/>
      <c r="K17" s="10"/>
      <c r="L17" s="96" t="s">
        <v>524</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G31" sqref="G31"/>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6" bestFit="1" customWidth="1"/>
    <col min="13" max="13" width="14.140625" bestFit="1" customWidth="1"/>
    <col min="14" max="14" width="25.85546875" bestFit="1" customWidth="1"/>
    <col min="15" max="15" width="31.28515625" bestFit="1" customWidth="1"/>
  </cols>
  <sheetData>
    <row r="1" spans="1:15" s="41" customFormat="1" ht="19.5" thickBot="1">
      <c r="A1" s="49" t="s">
        <v>519</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3" spans="1:15">
      <c r="A3" s="17" t="s">
        <v>374</v>
      </c>
      <c r="B3" s="18" t="s">
        <v>211</v>
      </c>
      <c r="C3" s="18" t="s">
        <v>211</v>
      </c>
      <c r="D3" s="18" t="s">
        <v>375</v>
      </c>
      <c r="E3" s="18"/>
      <c r="F3" s="18" t="s">
        <v>376</v>
      </c>
      <c r="G3" s="18" t="s">
        <v>377</v>
      </c>
      <c r="H3" s="18"/>
      <c r="I3" s="18" t="s">
        <v>13</v>
      </c>
      <c r="J3" s="20" t="s">
        <v>378</v>
      </c>
      <c r="K3" s="20" t="s">
        <v>16</v>
      </c>
    </row>
    <row r="4" spans="1:15">
      <c r="A4" s="5" t="s">
        <v>374</v>
      </c>
      <c r="B4" s="5" t="s">
        <v>379</v>
      </c>
      <c r="D4" s="5" t="s">
        <v>567</v>
      </c>
      <c r="E4" s="5"/>
      <c r="F4" s="5"/>
      <c r="G4" s="7" t="s">
        <v>380</v>
      </c>
      <c r="H4" s="11" t="s">
        <v>384</v>
      </c>
      <c r="I4" s="8" t="s">
        <v>13</v>
      </c>
      <c r="J4" s="12"/>
      <c r="K4" s="10" t="s">
        <v>16</v>
      </c>
    </row>
    <row r="5" spans="1:15" ht="15.75" thickBot="1"/>
    <row r="6" spans="1:15" ht="19.5" thickBot="1">
      <c r="A6" s="57" t="s">
        <v>518</v>
      </c>
      <c r="B6" s="75">
        <f>COUNTA(B7:B10)</f>
        <v>4</v>
      </c>
    </row>
    <row r="7" spans="1:15">
      <c r="A7" s="8" t="s">
        <v>374</v>
      </c>
      <c r="B7" t="s">
        <v>499</v>
      </c>
      <c r="D7" t="s">
        <v>500</v>
      </c>
      <c r="E7" t="s">
        <v>501</v>
      </c>
      <c r="F7" t="s">
        <v>383</v>
      </c>
      <c r="G7" t="s">
        <v>380</v>
      </c>
      <c r="K7" s="10" t="s">
        <v>509</v>
      </c>
      <c r="L7" s="96" t="s">
        <v>526</v>
      </c>
    </row>
    <row r="8" spans="1:15">
      <c r="A8" s="8" t="s">
        <v>374</v>
      </c>
      <c r="B8" t="s">
        <v>502</v>
      </c>
      <c r="D8" t="s">
        <v>503</v>
      </c>
      <c r="E8" t="s">
        <v>504</v>
      </c>
      <c r="G8" t="s">
        <v>380</v>
      </c>
      <c r="K8" s="10" t="s">
        <v>509</v>
      </c>
      <c r="L8" s="96" t="s">
        <v>527</v>
      </c>
    </row>
    <row r="9" spans="1:15">
      <c r="A9" s="8" t="s">
        <v>374</v>
      </c>
      <c r="B9" s="4" t="s">
        <v>555</v>
      </c>
      <c r="C9" s="4" t="s">
        <v>555</v>
      </c>
      <c r="D9" s="4" t="s">
        <v>556</v>
      </c>
      <c r="E9" s="4" t="s">
        <v>557</v>
      </c>
      <c r="F9" s="4" t="s">
        <v>558</v>
      </c>
      <c r="G9" s="80" t="s">
        <v>380</v>
      </c>
      <c r="K9" s="10" t="s">
        <v>509</v>
      </c>
      <c r="L9" s="103" t="s">
        <v>548</v>
      </c>
    </row>
    <row r="10" spans="1:15" s="80" customFormat="1">
      <c r="A10" s="8" t="s">
        <v>374</v>
      </c>
      <c r="B10" t="s">
        <v>680</v>
      </c>
      <c r="C10" t="s">
        <v>681</v>
      </c>
      <c r="D10" t="s">
        <v>682</v>
      </c>
      <c r="E10" t="s">
        <v>683</v>
      </c>
      <c r="F10"/>
      <c r="G10" s="80" t="s">
        <v>380</v>
      </c>
      <c r="H10" s="96"/>
      <c r="L10" s="96" t="s">
        <v>693</v>
      </c>
    </row>
    <row r="11" spans="1:15" s="80" customFormat="1" ht="15.75" thickBot="1">
      <c r="L11" s="96"/>
    </row>
    <row r="12" spans="1:15" ht="19.5" thickBot="1">
      <c r="A12" s="47" t="s">
        <v>514</v>
      </c>
      <c r="B12" s="76">
        <f>COUNTA(B13)</f>
        <v>1</v>
      </c>
    </row>
    <row r="13" spans="1:15">
      <c r="A13" t="s">
        <v>374</v>
      </c>
      <c r="B13" t="s">
        <v>626</v>
      </c>
      <c r="D13" t="s">
        <v>627</v>
      </c>
      <c r="E13" t="s">
        <v>628</v>
      </c>
      <c r="F13" t="s">
        <v>629</v>
      </c>
      <c r="G13" t="s">
        <v>630</v>
      </c>
      <c r="H13" t="s">
        <v>631</v>
      </c>
      <c r="K13" t="s">
        <v>442</v>
      </c>
      <c r="L13" s="96" t="s">
        <v>524</v>
      </c>
    </row>
    <row r="18" spans="10:10">
      <c r="J18" s="96"/>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J34" sqref="J34"/>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6" bestFit="1" customWidth="1"/>
    <col min="13" max="13" width="14.140625" style="96" bestFit="1" customWidth="1"/>
    <col min="14" max="14" width="25.85546875" style="96" customWidth="1"/>
    <col min="15" max="15" width="31.28515625" bestFit="1" customWidth="1"/>
  </cols>
  <sheetData>
    <row r="1" spans="1:15" s="40" customFormat="1" ht="20.25" customHeight="1" thickBot="1">
      <c r="A1" s="48" t="s">
        <v>519</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478</v>
      </c>
      <c r="M2" s="40" t="s">
        <v>542</v>
      </c>
      <c r="N2" s="40"/>
      <c r="O2" s="40"/>
    </row>
    <row r="3" spans="1:15">
      <c r="A3" s="5" t="s">
        <v>19</v>
      </c>
      <c r="B3" s="5" t="s">
        <v>35</v>
      </c>
      <c r="C3" s="5"/>
      <c r="D3" s="5" t="s">
        <v>36</v>
      </c>
      <c r="E3" s="5" t="s">
        <v>37</v>
      </c>
      <c r="F3" s="5"/>
      <c r="G3" s="5" t="s">
        <v>38</v>
      </c>
      <c r="H3" s="13" t="s">
        <v>39</v>
      </c>
      <c r="I3" s="5"/>
      <c r="J3" s="5"/>
      <c r="K3" s="5" t="s">
        <v>438</v>
      </c>
    </row>
    <row r="4" spans="1:15">
      <c r="A4" s="5" t="s">
        <v>19</v>
      </c>
      <c r="B4" s="5" t="s">
        <v>27</v>
      </c>
      <c r="C4" s="5"/>
      <c r="D4" s="5" t="s">
        <v>28</v>
      </c>
      <c r="E4" s="5"/>
      <c r="F4" s="5" t="s">
        <v>29</v>
      </c>
      <c r="G4" s="5" t="s">
        <v>20</v>
      </c>
      <c r="H4" s="13" t="s">
        <v>587</v>
      </c>
      <c r="I4" s="5"/>
      <c r="J4" s="10"/>
      <c r="K4" s="10" t="s">
        <v>440</v>
      </c>
    </row>
    <row r="5" spans="1:15">
      <c r="A5" s="7" t="s">
        <v>19</v>
      </c>
      <c r="B5" s="5" t="s">
        <v>536</v>
      </c>
      <c r="C5" s="5"/>
      <c r="D5" s="5" t="s">
        <v>48</v>
      </c>
      <c r="E5" s="5" t="s">
        <v>49</v>
      </c>
      <c r="F5" s="5" t="s">
        <v>50</v>
      </c>
      <c r="G5" s="5" t="s">
        <v>21</v>
      </c>
      <c r="H5" s="5" t="s">
        <v>51</v>
      </c>
      <c r="I5" s="5"/>
      <c r="J5" s="6" t="s">
        <v>52</v>
      </c>
      <c r="K5" s="5" t="s">
        <v>438</v>
      </c>
      <c r="L5" s="96" t="s">
        <v>534</v>
      </c>
    </row>
    <row r="6" spans="1:15" s="80" customFormat="1">
      <c r="A6" s="7" t="s">
        <v>19</v>
      </c>
      <c r="B6" s="5" t="s">
        <v>57</v>
      </c>
      <c r="C6" s="5"/>
      <c r="D6" s="5" t="s">
        <v>58</v>
      </c>
      <c r="E6" s="5"/>
      <c r="F6" s="5" t="s">
        <v>59</v>
      </c>
      <c r="G6" s="5" t="s">
        <v>55</v>
      </c>
      <c r="H6" s="5" t="s">
        <v>60</v>
      </c>
      <c r="I6" s="5"/>
      <c r="J6" s="6" t="s">
        <v>61</v>
      </c>
      <c r="K6" s="5" t="s">
        <v>436</v>
      </c>
      <c r="L6" s="96"/>
      <c r="M6" s="96"/>
      <c r="N6" s="96"/>
    </row>
    <row r="7" spans="1:15">
      <c r="A7" s="7" t="s">
        <v>19</v>
      </c>
      <c r="B7" s="8" t="s">
        <v>576</v>
      </c>
      <c r="C7" s="80"/>
      <c r="D7" s="8" t="s">
        <v>577</v>
      </c>
      <c r="E7" s="8" t="s">
        <v>578</v>
      </c>
      <c r="F7" s="8" t="s">
        <v>579</v>
      </c>
      <c r="G7" s="8" t="s">
        <v>580</v>
      </c>
      <c r="H7" s="28"/>
      <c r="I7" s="28"/>
      <c r="J7" s="28"/>
      <c r="K7" s="10" t="s">
        <v>574</v>
      </c>
      <c r="L7" s="96" t="s">
        <v>583</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6"/>
      <c r="M9" s="96"/>
      <c r="N9" s="96"/>
    </row>
    <row r="10" spans="1:15" ht="19.5" thickBot="1">
      <c r="A10" s="57" t="s">
        <v>473</v>
      </c>
      <c r="B10" s="75">
        <f>COUNTA(B11:B13)</f>
        <v>3</v>
      </c>
      <c r="C10" s="80"/>
      <c r="D10" s="5" t="s">
        <v>523</v>
      </c>
      <c r="E10" s="80"/>
      <c r="F10" s="80"/>
      <c r="G10" s="80"/>
      <c r="H10" s="80"/>
      <c r="I10" s="80"/>
      <c r="J10" s="80"/>
      <c r="K10" s="80"/>
    </row>
    <row r="11" spans="1:15" s="80" customFormat="1">
      <c r="A11" s="80" t="s">
        <v>19</v>
      </c>
      <c r="B11" s="7" t="s">
        <v>544</v>
      </c>
      <c r="C11" s="5" t="s">
        <v>545</v>
      </c>
      <c r="D11" s="5" t="s">
        <v>546</v>
      </c>
      <c r="E11" s="5" t="s">
        <v>248</v>
      </c>
      <c r="F11" s="5" t="s">
        <v>40</v>
      </c>
      <c r="G11" s="80" t="s">
        <v>38</v>
      </c>
      <c r="H11" s="5"/>
      <c r="I11" s="5"/>
      <c r="J11" s="5"/>
      <c r="K11" s="8" t="s">
        <v>210</v>
      </c>
      <c r="L11" s="96" t="s">
        <v>547</v>
      </c>
      <c r="M11" s="96"/>
      <c r="N11" s="96"/>
    </row>
    <row r="12" spans="1:15" s="80" customFormat="1">
      <c r="A12" s="80" t="s">
        <v>19</v>
      </c>
      <c r="B12" s="7" t="s">
        <v>649</v>
      </c>
      <c r="C12" s="5" t="s">
        <v>650</v>
      </c>
      <c r="D12" s="5" t="s">
        <v>651</v>
      </c>
      <c r="E12" s="5"/>
      <c r="F12" s="5"/>
      <c r="G12" s="80" t="s">
        <v>652</v>
      </c>
      <c r="H12" s="5"/>
      <c r="I12" s="5"/>
      <c r="J12" s="5"/>
      <c r="K12" s="8" t="s">
        <v>574</v>
      </c>
      <c r="L12" s="96" t="s">
        <v>684</v>
      </c>
      <c r="M12" s="96"/>
      <c r="N12" s="96"/>
    </row>
    <row r="13" spans="1:15" s="80" customFormat="1">
      <c r="A13" s="80" t="s">
        <v>19</v>
      </c>
      <c r="B13" s="7" t="s">
        <v>653</v>
      </c>
      <c r="C13" s="5" t="s">
        <v>654</v>
      </c>
      <c r="D13" s="5"/>
      <c r="E13" s="5"/>
      <c r="F13" s="5"/>
      <c r="G13" s="80" t="s">
        <v>21</v>
      </c>
      <c r="H13" s="5"/>
      <c r="I13" s="5"/>
      <c r="J13" s="5"/>
      <c r="K13" s="8" t="s">
        <v>443</v>
      </c>
      <c r="L13" s="96" t="s">
        <v>685</v>
      </c>
      <c r="M13" s="96"/>
      <c r="N13" s="96"/>
    </row>
    <row r="14" spans="1:15" s="80" customFormat="1" ht="15.75" thickBot="1">
      <c r="A14" s="8"/>
      <c r="B14" s="7"/>
      <c r="C14" s="5"/>
      <c r="D14" s="5"/>
      <c r="E14" s="5"/>
      <c r="F14" s="5"/>
      <c r="G14" s="5"/>
      <c r="H14" s="5"/>
      <c r="I14" s="5"/>
      <c r="J14" s="5"/>
      <c r="K14" s="5"/>
      <c r="L14" s="96"/>
      <c r="M14" s="96"/>
      <c r="N14" s="96"/>
    </row>
    <row r="15" spans="1:15" ht="19.5" thickBot="1">
      <c r="A15" s="47" t="s">
        <v>514</v>
      </c>
      <c r="B15" s="76">
        <f>COUNTA(B16:B25)</f>
        <v>4</v>
      </c>
      <c r="C15" s="80"/>
      <c r="D15" s="80"/>
      <c r="E15" s="80"/>
      <c r="F15" s="80"/>
      <c r="G15" s="80"/>
      <c r="H15" s="80"/>
      <c r="I15" s="80"/>
      <c r="J15" s="80"/>
      <c r="K15" s="80"/>
    </row>
    <row r="16" spans="1:15" s="26" customFormat="1">
      <c r="A16" s="8" t="s">
        <v>19</v>
      </c>
      <c r="B16" s="8" t="s">
        <v>481</v>
      </c>
      <c r="C16" s="8" t="s">
        <v>482</v>
      </c>
      <c r="D16" s="8" t="s">
        <v>483</v>
      </c>
      <c r="E16" s="8" t="s">
        <v>484</v>
      </c>
      <c r="F16" s="8"/>
      <c r="G16" s="8" t="s">
        <v>20</v>
      </c>
      <c r="H16" s="8" t="s">
        <v>485</v>
      </c>
      <c r="I16" s="8"/>
      <c r="J16" s="8"/>
      <c r="K16" s="8" t="s">
        <v>15</v>
      </c>
      <c r="L16" s="103" t="s">
        <v>524</v>
      </c>
      <c r="M16" s="102"/>
      <c r="N16" s="102"/>
    </row>
    <row r="17" spans="1:14" s="28" customFormat="1">
      <c r="A17" s="8" t="s">
        <v>19</v>
      </c>
      <c r="B17" s="8" t="s">
        <v>531</v>
      </c>
      <c r="C17" s="8"/>
      <c r="D17" s="8" t="s">
        <v>532</v>
      </c>
      <c r="E17" s="8"/>
      <c r="F17" s="8"/>
      <c r="G17" s="8" t="s">
        <v>53</v>
      </c>
      <c r="H17" s="8"/>
      <c r="I17" s="8"/>
      <c r="J17" s="8" t="s">
        <v>533</v>
      </c>
      <c r="K17" s="8" t="s">
        <v>442</v>
      </c>
      <c r="L17" s="103" t="s">
        <v>524</v>
      </c>
      <c r="M17" s="96"/>
      <c r="N17" s="96"/>
    </row>
    <row r="18" spans="1:14">
      <c r="A18" s="8" t="s">
        <v>19</v>
      </c>
      <c r="B18" s="8" t="s">
        <v>562</v>
      </c>
      <c r="C18" s="8"/>
      <c r="D18" s="8" t="s">
        <v>563</v>
      </c>
      <c r="E18" s="8" t="s">
        <v>564</v>
      </c>
      <c r="F18" s="8" t="s">
        <v>565</v>
      </c>
      <c r="G18" s="8" t="s">
        <v>20</v>
      </c>
      <c r="H18" s="8"/>
      <c r="I18" s="8"/>
      <c r="J18" s="8" t="s">
        <v>566</v>
      </c>
      <c r="K18" s="8" t="s">
        <v>452</v>
      </c>
      <c r="L18" s="103" t="s">
        <v>524</v>
      </c>
    </row>
    <row r="19" spans="1:14">
      <c r="A19" t="s">
        <v>19</v>
      </c>
      <c r="B19" t="s">
        <v>588</v>
      </c>
      <c r="D19" t="s">
        <v>589</v>
      </c>
      <c r="G19" t="s">
        <v>254</v>
      </c>
      <c r="K19" s="8" t="s">
        <v>452</v>
      </c>
      <c r="L19" s="103" t="s">
        <v>524</v>
      </c>
    </row>
    <row r="24" spans="1:14">
      <c r="F24" s="96"/>
      <c r="L24"/>
      <c r="M24"/>
      <c r="N24"/>
    </row>
    <row r="25" spans="1:14">
      <c r="F25" s="96"/>
      <c r="L25"/>
      <c r="M25"/>
      <c r="N25"/>
    </row>
    <row r="26" spans="1:14">
      <c r="D26" s="96"/>
      <c r="L26"/>
      <c r="M26"/>
      <c r="N26"/>
    </row>
    <row r="27" spans="1:14">
      <c r="D27" s="96"/>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I29" sqref="I29"/>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53.42578125" style="96"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519</v>
      </c>
      <c r="B1" s="71">
        <f>COUNTA(B3:B5)</f>
        <v>3</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3" spans="1:15">
      <c r="A3" s="5" t="s">
        <v>298</v>
      </c>
      <c r="B3" s="5" t="s">
        <v>305</v>
      </c>
      <c r="C3" s="5"/>
      <c r="D3" s="5" t="s">
        <v>306</v>
      </c>
      <c r="E3" s="5"/>
      <c r="F3" s="5" t="s">
        <v>307</v>
      </c>
      <c r="G3" s="5" t="s">
        <v>253</v>
      </c>
      <c r="H3" s="24" t="s">
        <v>308</v>
      </c>
      <c r="I3" s="8" t="s">
        <v>13</v>
      </c>
      <c r="J3" s="5"/>
      <c r="K3" s="5" t="s">
        <v>436</v>
      </c>
    </row>
    <row r="4" spans="1:15" s="28" customFormat="1">
      <c r="A4" s="5" t="s">
        <v>298</v>
      </c>
      <c r="B4" s="28" t="s">
        <v>309</v>
      </c>
      <c r="D4" s="5" t="s">
        <v>606</v>
      </c>
      <c r="E4" s="28" t="s">
        <v>605</v>
      </c>
      <c r="G4" s="28" t="s">
        <v>575</v>
      </c>
      <c r="K4" s="28" t="s">
        <v>574</v>
      </c>
      <c r="L4" s="96" t="s">
        <v>583</v>
      </c>
    </row>
    <row r="5" spans="1:15">
      <c r="A5" s="5" t="s">
        <v>298</v>
      </c>
      <c r="B5" s="5" t="s">
        <v>299</v>
      </c>
      <c r="C5" s="5"/>
      <c r="D5" s="5" t="s">
        <v>300</v>
      </c>
      <c r="E5" s="5" t="s">
        <v>13</v>
      </c>
      <c r="F5" s="5" t="s">
        <v>301</v>
      </c>
      <c r="G5" s="5" t="s">
        <v>26</v>
      </c>
      <c r="H5" s="9" t="s">
        <v>302</v>
      </c>
      <c r="I5" s="5" t="s">
        <v>303</v>
      </c>
      <c r="J5" s="10" t="s">
        <v>304</v>
      </c>
      <c r="K5" s="10" t="s">
        <v>15</v>
      </c>
    </row>
    <row r="6" spans="1:15" s="80" customFormat="1" ht="15.75" thickBot="1">
      <c r="A6" s="8"/>
      <c r="B6" s="5"/>
      <c r="C6" s="5"/>
      <c r="D6" s="5"/>
      <c r="E6" s="5"/>
      <c r="F6" s="5"/>
      <c r="G6" s="5"/>
      <c r="H6" s="8"/>
      <c r="I6" s="8"/>
      <c r="J6" s="12"/>
      <c r="K6" s="10"/>
      <c r="L6" s="96"/>
    </row>
    <row r="7" spans="1:15" ht="19.5" thickBot="1">
      <c r="A7" s="57" t="s">
        <v>473</v>
      </c>
      <c r="B7" s="75">
        <f>COUNTA(B8:B9)</f>
        <v>2</v>
      </c>
      <c r="C7" s="5"/>
      <c r="D7" s="5"/>
      <c r="E7" s="5"/>
      <c r="F7" s="5"/>
      <c r="G7" s="5"/>
      <c r="H7" s="5"/>
      <c r="I7" s="5"/>
      <c r="J7" s="6"/>
      <c r="K7" s="5"/>
    </row>
    <row r="8" spans="1:15">
      <c r="A8" s="8" t="s">
        <v>298</v>
      </c>
      <c r="B8" t="s">
        <v>655</v>
      </c>
      <c r="C8" s="28" t="s">
        <v>656</v>
      </c>
      <c r="D8" t="s">
        <v>657</v>
      </c>
      <c r="E8" t="s">
        <v>658</v>
      </c>
      <c r="F8" s="5"/>
      <c r="G8" s="5"/>
      <c r="H8" t="s">
        <v>659</v>
      </c>
      <c r="I8" s="5"/>
      <c r="J8" s="6"/>
      <c r="K8" s="28" t="s">
        <v>687</v>
      </c>
      <c r="L8" s="96" t="s">
        <v>686</v>
      </c>
    </row>
    <row r="9" spans="1:15" s="80" customFormat="1">
      <c r="A9" s="8" t="s">
        <v>298</v>
      </c>
      <c r="B9" t="s">
        <v>672</v>
      </c>
      <c r="C9" s="28" t="s">
        <v>673</v>
      </c>
      <c r="D9" t="s">
        <v>674</v>
      </c>
      <c r="E9"/>
      <c r="F9"/>
      <c r="G9" t="s">
        <v>675</v>
      </c>
      <c r="H9">
        <v>872645242</v>
      </c>
      <c r="I9"/>
      <c r="J9"/>
      <c r="K9" t="s">
        <v>574</v>
      </c>
      <c r="L9" s="96" t="s">
        <v>691</v>
      </c>
      <c r="M9" s="96"/>
    </row>
    <row r="10" spans="1:15" s="80" customFormat="1" ht="15.75" thickBot="1">
      <c r="A10" s="8"/>
      <c r="C10" s="28"/>
      <c r="L10" s="96"/>
      <c r="M10" s="96"/>
    </row>
    <row r="11" spans="1:15" ht="19.5" thickBot="1">
      <c r="A11" s="47" t="s">
        <v>514</v>
      </c>
      <c r="B11" s="76">
        <f>COUNTA(B12:B12)</f>
        <v>0</v>
      </c>
    </row>
    <row r="12" spans="1:15" s="28" customFormat="1">
      <c r="L12" s="96"/>
    </row>
    <row r="17" spans="12:12">
      <c r="L17"/>
    </row>
  </sheetData>
  <autoFilter ref="A2:L5">
    <sortState ref="A3:L10">
      <sortCondition ref="B2:B9"/>
    </sortState>
  </autoFilter>
  <conditionalFormatting sqref="D1">
    <cfRule type="duplicateValues" dxfId="24"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3"/>
  <sheetViews>
    <sheetView zoomScale="70" zoomScaleNormal="70" workbookViewId="0">
      <selection activeCell="E43" sqref="E43"/>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26.85546875" style="5" bestFit="1" customWidth="1"/>
    <col min="11" max="11" width="20.140625" style="5" bestFit="1" customWidth="1"/>
    <col min="12" max="12" width="67.7109375" style="1" bestFit="1" customWidth="1"/>
    <col min="13" max="13" width="17.140625" style="5" bestFit="1" customWidth="1"/>
    <col min="14" max="14" width="30.42578125" style="5" customWidth="1"/>
    <col min="15" max="15" width="31.28515625" style="5" customWidth="1"/>
    <col min="16" max="16384" width="9.140625" style="5"/>
  </cols>
  <sheetData>
    <row r="1" spans="1:15" s="116" customFormat="1" ht="19.5" thickBot="1">
      <c r="A1" s="113" t="s">
        <v>519</v>
      </c>
      <c r="B1" s="114">
        <f>COUNTA(B3:B18)</f>
        <v>16</v>
      </c>
      <c r="C1" s="115"/>
      <c r="D1" s="115"/>
      <c r="E1" s="115"/>
      <c r="F1" s="115"/>
      <c r="H1" s="117"/>
    </row>
    <row r="2" spans="1:15" s="59" customFormat="1" ht="18.75">
      <c r="A2" s="59" t="s">
        <v>0</v>
      </c>
      <c r="B2" s="60" t="s">
        <v>2</v>
      </c>
      <c r="C2" s="60" t="s">
        <v>3</v>
      </c>
      <c r="D2" s="60" t="s">
        <v>4</v>
      </c>
      <c r="E2" s="60" t="s">
        <v>5</v>
      </c>
      <c r="F2" s="60" t="s">
        <v>6</v>
      </c>
      <c r="G2" s="60" t="s">
        <v>7</v>
      </c>
      <c r="H2" s="60" t="s">
        <v>9</v>
      </c>
      <c r="I2" s="60" t="s">
        <v>10</v>
      </c>
      <c r="J2" s="61" t="s">
        <v>11</v>
      </c>
      <c r="K2" s="61" t="s">
        <v>12</v>
      </c>
      <c r="L2" s="59" t="s">
        <v>479</v>
      </c>
      <c r="M2" s="59" t="s">
        <v>542</v>
      </c>
      <c r="O2" s="116"/>
    </row>
    <row r="3" spans="1:15">
      <c r="A3" s="8" t="s">
        <v>310</v>
      </c>
      <c r="B3" s="8" t="s">
        <v>638</v>
      </c>
      <c r="C3" s="5" t="s">
        <v>312</v>
      </c>
      <c r="F3" s="5" t="s">
        <v>313</v>
      </c>
      <c r="G3" s="5" t="s">
        <v>235</v>
      </c>
      <c r="H3" s="11" t="s">
        <v>636</v>
      </c>
      <c r="I3" s="5" t="s">
        <v>13</v>
      </c>
      <c r="J3" s="10" t="s">
        <v>13</v>
      </c>
      <c r="K3" s="10" t="s">
        <v>16</v>
      </c>
      <c r="L3" s="1" t="s">
        <v>637</v>
      </c>
    </row>
    <row r="4" spans="1:15">
      <c r="A4" s="8" t="s">
        <v>310</v>
      </c>
      <c r="B4" s="8" t="s">
        <v>639</v>
      </c>
      <c r="D4" s="5" t="s">
        <v>640</v>
      </c>
      <c r="E4" s="5" t="s">
        <v>641</v>
      </c>
      <c r="F4" s="5" t="s">
        <v>321</v>
      </c>
      <c r="H4" s="5" t="s">
        <v>642</v>
      </c>
      <c r="K4" s="8" t="s">
        <v>436</v>
      </c>
      <c r="L4" s="1" t="s">
        <v>643</v>
      </c>
    </row>
    <row r="5" spans="1:15">
      <c r="A5" s="8" t="s">
        <v>310</v>
      </c>
      <c r="B5" s="8" t="s">
        <v>644</v>
      </c>
      <c r="D5" s="5" t="s">
        <v>347</v>
      </c>
      <c r="F5" s="5" t="s">
        <v>311</v>
      </c>
      <c r="G5" s="5" t="s">
        <v>348</v>
      </c>
      <c r="H5" s="5" t="s">
        <v>349</v>
      </c>
      <c r="J5" s="6" t="s">
        <v>350</v>
      </c>
      <c r="K5" s="8" t="s">
        <v>447</v>
      </c>
      <c r="L5" s="1" t="s">
        <v>645</v>
      </c>
    </row>
    <row r="6" spans="1:15">
      <c r="A6" s="8" t="s">
        <v>310</v>
      </c>
      <c r="B6" s="77" t="s">
        <v>22</v>
      </c>
      <c r="C6" s="4"/>
      <c r="D6" s="4" t="s">
        <v>23</v>
      </c>
      <c r="E6" s="4" t="s">
        <v>24</v>
      </c>
      <c r="F6" s="4" t="s">
        <v>25</v>
      </c>
      <c r="G6" s="4" t="s">
        <v>26</v>
      </c>
      <c r="H6" s="5" t="s">
        <v>633</v>
      </c>
      <c r="K6" s="8" t="s">
        <v>442</v>
      </c>
    </row>
    <row r="7" spans="1:15">
      <c r="A7" s="7" t="s">
        <v>310</v>
      </c>
      <c r="B7" s="8" t="s">
        <v>336</v>
      </c>
      <c r="D7" s="5" t="s">
        <v>25</v>
      </c>
      <c r="F7" s="7" t="s">
        <v>337</v>
      </c>
      <c r="G7" s="7" t="s">
        <v>26</v>
      </c>
      <c r="H7" s="5" t="s">
        <v>338</v>
      </c>
      <c r="K7" s="5" t="s">
        <v>436</v>
      </c>
    </row>
    <row r="8" spans="1:15">
      <c r="A8" s="7" t="s">
        <v>310</v>
      </c>
      <c r="B8" s="8" t="s">
        <v>339</v>
      </c>
      <c r="D8" s="5" t="s">
        <v>340</v>
      </c>
      <c r="E8" s="5" t="s">
        <v>341</v>
      </c>
      <c r="F8" s="5" t="s">
        <v>342</v>
      </c>
      <c r="G8" s="7" t="s">
        <v>26</v>
      </c>
      <c r="H8" s="5" t="s">
        <v>343</v>
      </c>
      <c r="K8" s="5" t="s">
        <v>444</v>
      </c>
    </row>
    <row r="9" spans="1:15">
      <c r="A9" s="5" t="s">
        <v>310</v>
      </c>
      <c r="B9" s="8" t="s">
        <v>315</v>
      </c>
      <c r="C9" s="5" t="s">
        <v>315</v>
      </c>
      <c r="D9" s="5" t="s">
        <v>316</v>
      </c>
      <c r="F9" s="5" t="s">
        <v>317</v>
      </c>
      <c r="G9" s="5" t="s">
        <v>235</v>
      </c>
      <c r="H9" s="9" t="s">
        <v>318</v>
      </c>
      <c r="I9" s="5" t="s">
        <v>319</v>
      </c>
      <c r="J9" s="6" t="s">
        <v>320</v>
      </c>
      <c r="K9" s="10" t="s">
        <v>574</v>
      </c>
    </row>
    <row r="10" spans="1:15">
      <c r="A10" s="8" t="s">
        <v>310</v>
      </c>
      <c r="B10" s="15" t="s">
        <v>344</v>
      </c>
      <c r="C10" s="15" t="s">
        <v>345</v>
      </c>
      <c r="F10" s="15" t="s">
        <v>346</v>
      </c>
      <c r="G10" s="15" t="s">
        <v>26</v>
      </c>
      <c r="K10" s="8" t="s">
        <v>437</v>
      </c>
    </row>
    <row r="11" spans="1:15">
      <c r="A11" s="8" t="s">
        <v>310</v>
      </c>
      <c r="B11" s="8" t="s">
        <v>322</v>
      </c>
      <c r="C11" s="5" t="s">
        <v>322</v>
      </c>
      <c r="D11" s="5" t="s">
        <v>323</v>
      </c>
      <c r="E11" s="5" t="s">
        <v>324</v>
      </c>
      <c r="F11" s="5" t="s">
        <v>314</v>
      </c>
      <c r="G11" s="5" t="s">
        <v>235</v>
      </c>
      <c r="H11" s="9" t="s">
        <v>325</v>
      </c>
      <c r="I11" s="5" t="s">
        <v>325</v>
      </c>
      <c r="J11" s="10" t="s">
        <v>13</v>
      </c>
      <c r="K11" s="10" t="s">
        <v>16</v>
      </c>
    </row>
    <row r="12" spans="1:15">
      <c r="A12" s="8" t="s">
        <v>310</v>
      </c>
      <c r="B12" s="8" t="s">
        <v>326</v>
      </c>
      <c r="C12" s="5" t="s">
        <v>326</v>
      </c>
      <c r="D12" s="5" t="s">
        <v>68</v>
      </c>
      <c r="F12" s="5" t="s">
        <v>314</v>
      </c>
      <c r="G12" s="5" t="s">
        <v>235</v>
      </c>
      <c r="H12" s="5" t="s">
        <v>327</v>
      </c>
      <c r="I12" s="5" t="s">
        <v>328</v>
      </c>
      <c r="J12" s="6" t="s">
        <v>329</v>
      </c>
      <c r="K12" s="10" t="s">
        <v>15</v>
      </c>
    </row>
    <row r="13" spans="1:15">
      <c r="A13" s="8" t="s">
        <v>310</v>
      </c>
      <c r="B13" s="8" t="s">
        <v>354</v>
      </c>
      <c r="D13" s="5" t="s">
        <v>355</v>
      </c>
      <c r="F13" s="5" t="s">
        <v>356</v>
      </c>
      <c r="G13" s="5" t="s">
        <v>252</v>
      </c>
      <c r="H13" s="5" t="s">
        <v>357</v>
      </c>
      <c r="J13" s="6" t="s">
        <v>358</v>
      </c>
      <c r="K13" s="8" t="s">
        <v>436</v>
      </c>
    </row>
    <row r="14" spans="1:15" s="1" customFormat="1">
      <c r="A14" s="8" t="s">
        <v>310</v>
      </c>
      <c r="B14" s="8" t="s">
        <v>352</v>
      </c>
      <c r="C14" s="5"/>
      <c r="D14" s="5" t="s">
        <v>25</v>
      </c>
      <c r="E14" s="5"/>
      <c r="F14" s="7" t="s">
        <v>337</v>
      </c>
      <c r="G14" s="5" t="s">
        <v>20</v>
      </c>
      <c r="H14" s="5"/>
      <c r="I14" s="5"/>
      <c r="J14" s="10"/>
      <c r="K14" s="5" t="s">
        <v>436</v>
      </c>
      <c r="L14" s="1" t="s">
        <v>583</v>
      </c>
    </row>
    <row r="15" spans="1:15">
      <c r="A15" s="8" t="s">
        <v>310</v>
      </c>
      <c r="B15" s="7" t="s">
        <v>359</v>
      </c>
      <c r="C15" s="5" t="s">
        <v>646</v>
      </c>
      <c r="D15" s="5" t="s">
        <v>360</v>
      </c>
      <c r="F15" s="5" t="s">
        <v>353</v>
      </c>
      <c r="G15" s="5" t="s">
        <v>252</v>
      </c>
      <c r="H15" s="5" t="s">
        <v>361</v>
      </c>
      <c r="K15" s="5" t="s">
        <v>448</v>
      </c>
      <c r="L15" s="1" t="s">
        <v>634</v>
      </c>
    </row>
    <row r="16" spans="1:15">
      <c r="A16" s="8" t="s">
        <v>310</v>
      </c>
      <c r="B16" s="8" t="s">
        <v>365</v>
      </c>
      <c r="C16" s="5" t="s">
        <v>13</v>
      </c>
      <c r="D16" s="5" t="s">
        <v>330</v>
      </c>
      <c r="E16" s="5" t="s">
        <v>366</v>
      </c>
      <c r="F16" s="5" t="s">
        <v>367</v>
      </c>
      <c r="G16" s="5" t="s">
        <v>368</v>
      </c>
      <c r="H16" s="9" t="s">
        <v>369</v>
      </c>
      <c r="I16" s="5" t="s">
        <v>370</v>
      </c>
      <c r="J16" s="10" t="s">
        <v>371</v>
      </c>
      <c r="K16" s="10" t="s">
        <v>16</v>
      </c>
    </row>
    <row r="17" spans="1:16">
      <c r="A17" s="5" t="s">
        <v>310</v>
      </c>
      <c r="B17" s="8" t="s">
        <v>635</v>
      </c>
      <c r="D17" s="5" t="s">
        <v>363</v>
      </c>
      <c r="F17" s="5" t="s">
        <v>351</v>
      </c>
      <c r="G17" s="5" t="s">
        <v>362</v>
      </c>
      <c r="H17" s="5" t="s">
        <v>364</v>
      </c>
      <c r="K17" s="5" t="s">
        <v>445</v>
      </c>
      <c r="L17" s="1" t="s">
        <v>647</v>
      </c>
    </row>
    <row r="18" spans="1:16">
      <c r="A18" s="8" t="s">
        <v>310</v>
      </c>
      <c r="B18" s="8" t="s">
        <v>332</v>
      </c>
      <c r="D18" s="5" t="s">
        <v>333</v>
      </c>
      <c r="E18" s="5" t="s">
        <v>331</v>
      </c>
      <c r="F18" s="5" t="s">
        <v>317</v>
      </c>
      <c r="G18" s="5" t="s">
        <v>235</v>
      </c>
      <c r="H18" s="9" t="s">
        <v>334</v>
      </c>
      <c r="I18" s="5" t="s">
        <v>335</v>
      </c>
      <c r="K18" s="5" t="s">
        <v>648</v>
      </c>
    </row>
    <row r="19" spans="1:16" ht="15.75" thickBot="1">
      <c r="A19" s="8"/>
      <c r="C19" s="118"/>
      <c r="D19" s="118"/>
      <c r="E19" s="118"/>
      <c r="F19" s="118"/>
    </row>
    <row r="20" spans="1:16" ht="19.5" thickBot="1">
      <c r="A20" s="119" t="s">
        <v>518</v>
      </c>
      <c r="B20" s="120">
        <f>COUNTA(B21:B22)</f>
        <v>2</v>
      </c>
    </row>
    <row r="21" spans="1:16" s="4" customFormat="1">
      <c r="A21" s="8" t="s">
        <v>310</v>
      </c>
      <c r="B21" s="8" t="s">
        <v>597</v>
      </c>
      <c r="D21" s="8"/>
      <c r="F21" s="8"/>
      <c r="G21" s="8"/>
      <c r="H21" s="8"/>
      <c r="I21" s="8"/>
      <c r="J21" s="12"/>
      <c r="K21" s="12" t="s">
        <v>442</v>
      </c>
      <c r="L21" s="103" t="s">
        <v>598</v>
      </c>
    </row>
    <row r="22" spans="1:16" s="4" customFormat="1">
      <c r="A22" s="8" t="s">
        <v>310</v>
      </c>
      <c r="B22" t="s">
        <v>660</v>
      </c>
      <c r="C22" s="28" t="s">
        <v>661</v>
      </c>
      <c r="D22" t="s">
        <v>351</v>
      </c>
      <c r="E22"/>
      <c r="F22"/>
      <c r="G22" t="s">
        <v>362</v>
      </c>
      <c r="H22" t="s">
        <v>662</v>
      </c>
      <c r="I22" s="8"/>
      <c r="J22" s="12"/>
      <c r="K22" s="12" t="s">
        <v>695</v>
      </c>
      <c r="L22" s="96" t="s">
        <v>688</v>
      </c>
    </row>
    <row r="23" spans="1:16" ht="15.75" thickBot="1"/>
    <row r="24" spans="1:16" ht="19.5" thickBot="1">
      <c r="A24" s="121" t="s">
        <v>514</v>
      </c>
      <c r="B24" s="122">
        <v>0</v>
      </c>
    </row>
    <row r="27" spans="1:16" customFormat="1">
      <c r="C27" s="5"/>
      <c r="D27" s="5"/>
      <c r="E27" s="5"/>
      <c r="F27" s="5"/>
      <c r="G27" s="5"/>
      <c r="H27" s="5"/>
      <c r="K27" s="5"/>
      <c r="P27" s="5"/>
    </row>
    <row r="28" spans="1:16" ht="15" customHeight="1"/>
    <row r="30" spans="1:16">
      <c r="B30" s="123"/>
      <c r="C30" s="123"/>
      <c r="D30" s="123"/>
      <c r="E30" s="123"/>
    </row>
    <row r="31" spans="1:16">
      <c r="B31" s="123"/>
      <c r="C31" s="123"/>
      <c r="D31" s="123"/>
      <c r="E31" s="123"/>
    </row>
    <row r="33" spans="2:2">
      <c r="B33" s="4"/>
    </row>
    <row r="34" spans="2:2">
      <c r="B34" s="4"/>
    </row>
    <row r="35" spans="2:2">
      <c r="B35" s="4"/>
    </row>
    <row r="36" spans="2:2">
      <c r="B36" s="4"/>
    </row>
    <row r="37" spans="2:2">
      <c r="B37" s="4"/>
    </row>
    <row r="38" spans="2:2">
      <c r="B38" s="4"/>
    </row>
    <row r="39" spans="2:2">
      <c r="B39" s="4"/>
    </row>
    <row r="40" spans="2:2">
      <c r="B40" s="4"/>
    </row>
    <row r="41" spans="2:2">
      <c r="B41" s="4"/>
    </row>
    <row r="42" spans="2:2">
      <c r="B42" s="4"/>
    </row>
    <row r="43" spans="2:2">
      <c r="B43" s="4"/>
    </row>
  </sheetData>
  <autoFilter ref="A2:M18"/>
  <conditionalFormatting sqref="B21">
    <cfRule type="duplicateValues" dxfId="23" priority="7"/>
  </conditionalFormatting>
  <conditionalFormatting sqref="B21">
    <cfRule type="duplicateValues" dxfId="22" priority="5"/>
    <cfRule type="duplicateValues" dxfId="21" priority="6"/>
  </conditionalFormatting>
  <conditionalFormatting sqref="B1:B21 B23:B1048576">
    <cfRule type="duplicateValues" dxfId="20" priority="1"/>
  </conditionalFormatting>
  <hyperlinks>
    <hyperlink ref="J9" r:id="rId1"/>
    <hyperlink ref="J12" r:id="rId2" display="mailto:info@subaru.ie?subject=Enquiry%20from%20Subaru.ie%20contact%20page"/>
    <hyperlink ref="J5" r:id="rId3" display="mailto:jrroche221@gmail.com"/>
    <hyperlink ref="J13"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5"/>
  <sheetViews>
    <sheetView zoomScale="80" zoomScaleNormal="80" workbookViewId="0">
      <selection activeCell="D49" sqref="D49"/>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6" bestFit="1" customWidth="1"/>
    <col min="13" max="13" width="14.140625" bestFit="1" customWidth="1"/>
    <col min="14" max="14" width="25.85546875" bestFit="1" customWidth="1"/>
    <col min="15" max="15" width="31.28515625" bestFit="1" customWidth="1"/>
  </cols>
  <sheetData>
    <row r="1" spans="1:15" s="41" customFormat="1" ht="19.5" thickBot="1">
      <c r="A1" s="49" t="s">
        <v>519</v>
      </c>
      <c r="B1" s="71">
        <f>COUNTA(B3:B39)</f>
        <v>37</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3" spans="1:15">
      <c r="A3" s="17" t="s">
        <v>62</v>
      </c>
      <c r="B3" s="18" t="s">
        <v>67</v>
      </c>
      <c r="C3" s="18"/>
      <c r="D3" s="18" t="s">
        <v>68</v>
      </c>
      <c r="E3" s="18"/>
      <c r="F3" s="18" t="s">
        <v>69</v>
      </c>
      <c r="G3" s="18" t="s">
        <v>63</v>
      </c>
      <c r="H3" s="18" t="s">
        <v>70</v>
      </c>
      <c r="I3" s="18"/>
      <c r="J3" s="19" t="s">
        <v>71</v>
      </c>
      <c r="K3" s="20" t="s">
        <v>438</v>
      </c>
    </row>
    <row r="4" spans="1:15">
      <c r="A4" s="17" t="s">
        <v>62</v>
      </c>
      <c r="B4" s="18" t="s">
        <v>72</v>
      </c>
      <c r="C4" s="18"/>
      <c r="D4" s="18" t="s">
        <v>73</v>
      </c>
      <c r="E4" s="18" t="s">
        <v>74</v>
      </c>
      <c r="F4" s="18" t="s">
        <v>75</v>
      </c>
      <c r="G4" s="18" t="s">
        <v>63</v>
      </c>
      <c r="H4" s="18" t="s">
        <v>76</v>
      </c>
      <c r="I4" s="18"/>
      <c r="J4" s="19" t="s">
        <v>77</v>
      </c>
      <c r="K4" s="18" t="s">
        <v>15</v>
      </c>
    </row>
    <row r="5" spans="1:15">
      <c r="A5" s="17" t="s">
        <v>62</v>
      </c>
      <c r="B5" s="18" t="s">
        <v>78</v>
      </c>
      <c r="C5" s="18"/>
      <c r="D5" s="18" t="s">
        <v>79</v>
      </c>
      <c r="E5" s="18"/>
      <c r="F5" s="18" t="s">
        <v>80</v>
      </c>
      <c r="G5" s="18" t="s">
        <v>63</v>
      </c>
      <c r="H5" s="18" t="s">
        <v>81</v>
      </c>
      <c r="I5" s="18"/>
      <c r="J5" s="19" t="s">
        <v>82</v>
      </c>
      <c r="K5" s="18" t="s">
        <v>453</v>
      </c>
    </row>
    <row r="6" spans="1:15">
      <c r="A6" s="17" t="s">
        <v>62</v>
      </c>
      <c r="B6" s="18" t="s">
        <v>83</v>
      </c>
      <c r="C6" s="18"/>
      <c r="D6" s="18" t="s">
        <v>84</v>
      </c>
      <c r="E6" s="18"/>
      <c r="F6" s="18" t="s">
        <v>85</v>
      </c>
      <c r="G6" s="18" t="s">
        <v>63</v>
      </c>
      <c r="H6" s="18" t="s">
        <v>86</v>
      </c>
      <c r="I6" s="18"/>
      <c r="J6" s="19" t="s">
        <v>87</v>
      </c>
      <c r="K6" s="20" t="s">
        <v>15</v>
      </c>
    </row>
    <row r="7" spans="1:15">
      <c r="A7" s="17" t="s">
        <v>62</v>
      </c>
      <c r="B7" s="18" t="s">
        <v>89</v>
      </c>
      <c r="C7" s="18"/>
      <c r="D7" s="18" t="s">
        <v>90</v>
      </c>
      <c r="E7" s="18"/>
      <c r="F7" s="18" t="s">
        <v>65</v>
      </c>
      <c r="G7" s="18" t="s">
        <v>63</v>
      </c>
      <c r="H7" s="18" t="s">
        <v>91</v>
      </c>
      <c r="I7" s="18"/>
      <c r="J7" s="19" t="s">
        <v>92</v>
      </c>
      <c r="K7" s="20" t="s">
        <v>451</v>
      </c>
    </row>
    <row r="8" spans="1:15">
      <c r="A8" s="17" t="s">
        <v>62</v>
      </c>
      <c r="B8" s="18" t="s">
        <v>93</v>
      </c>
      <c r="C8" s="18"/>
      <c r="D8" s="18" t="s">
        <v>64</v>
      </c>
      <c r="E8" s="18"/>
      <c r="F8" s="18" t="s">
        <v>65</v>
      </c>
      <c r="G8" s="18" t="s">
        <v>63</v>
      </c>
      <c r="H8" s="18" t="s">
        <v>94</v>
      </c>
      <c r="I8" s="18"/>
      <c r="J8" s="18"/>
      <c r="K8" s="18" t="s">
        <v>439</v>
      </c>
    </row>
    <row r="9" spans="1:15">
      <c r="A9" s="17" t="s">
        <v>62</v>
      </c>
      <c r="B9" s="17" t="s">
        <v>95</v>
      </c>
      <c r="C9" s="18"/>
      <c r="D9" s="18" t="s">
        <v>96</v>
      </c>
      <c r="E9" s="18"/>
      <c r="F9" s="17" t="s">
        <v>97</v>
      </c>
      <c r="G9" s="18" t="s">
        <v>63</v>
      </c>
      <c r="H9" s="18" t="s">
        <v>98</v>
      </c>
      <c r="I9" s="18"/>
      <c r="J9" s="18"/>
      <c r="K9" s="18" t="s">
        <v>15</v>
      </c>
    </row>
    <row r="10" spans="1:15">
      <c r="A10" s="17" t="s">
        <v>62</v>
      </c>
      <c r="B10" s="18" t="s">
        <v>99</v>
      </c>
      <c r="C10" s="18" t="s">
        <v>99</v>
      </c>
      <c r="D10" s="18" t="s">
        <v>100</v>
      </c>
      <c r="E10" s="18"/>
      <c r="F10" s="18" t="s">
        <v>66</v>
      </c>
      <c r="G10" s="18" t="s">
        <v>63</v>
      </c>
      <c r="H10" s="18" t="s">
        <v>13</v>
      </c>
      <c r="I10" s="18" t="s">
        <v>13</v>
      </c>
      <c r="J10" s="20" t="s">
        <v>13</v>
      </c>
      <c r="K10" s="20" t="s">
        <v>16</v>
      </c>
    </row>
    <row r="11" spans="1:15">
      <c r="A11" s="17" t="s">
        <v>62</v>
      </c>
      <c r="B11" s="17" t="s">
        <v>102</v>
      </c>
      <c r="C11" s="18"/>
      <c r="D11" s="18" t="s">
        <v>103</v>
      </c>
      <c r="E11" s="18"/>
      <c r="F11" s="17" t="s">
        <v>104</v>
      </c>
      <c r="G11" s="18" t="s">
        <v>63</v>
      </c>
      <c r="H11" s="18" t="s">
        <v>105</v>
      </c>
      <c r="I11" s="18"/>
      <c r="J11" s="21"/>
      <c r="K11" s="18" t="s">
        <v>15</v>
      </c>
    </row>
    <row r="12" spans="1:15">
      <c r="A12" s="17" t="s">
        <v>62</v>
      </c>
      <c r="B12" s="18" t="s">
        <v>106</v>
      </c>
      <c r="C12" s="18"/>
      <c r="D12" s="18" t="s">
        <v>107</v>
      </c>
      <c r="E12" s="18"/>
      <c r="F12" s="18" t="s">
        <v>88</v>
      </c>
      <c r="G12" s="18" t="s">
        <v>63</v>
      </c>
      <c r="H12" s="18" t="s">
        <v>108</v>
      </c>
      <c r="I12" s="18"/>
      <c r="J12" s="19"/>
      <c r="K12" s="20" t="s">
        <v>436</v>
      </c>
    </row>
    <row r="13" spans="1:15">
      <c r="A13" s="17" t="s">
        <v>62</v>
      </c>
      <c r="B13" s="18" t="s">
        <v>109</v>
      </c>
      <c r="C13" s="18"/>
      <c r="D13" s="18" t="s">
        <v>110</v>
      </c>
      <c r="E13" s="18"/>
      <c r="F13" s="18" t="s">
        <v>65</v>
      </c>
      <c r="G13" s="18" t="s">
        <v>63</v>
      </c>
      <c r="H13" s="18" t="s">
        <v>111</v>
      </c>
      <c r="I13" s="18" t="s">
        <v>13</v>
      </c>
      <c r="J13" s="20" t="s">
        <v>13</v>
      </c>
      <c r="K13" s="20" t="s">
        <v>15</v>
      </c>
    </row>
    <row r="14" spans="1:15">
      <c r="A14" s="18" t="s">
        <v>62</v>
      </c>
      <c r="B14" s="18" t="s">
        <v>112</v>
      </c>
      <c r="C14" s="18"/>
      <c r="D14" s="18" t="s">
        <v>113</v>
      </c>
      <c r="E14" s="18"/>
      <c r="F14" s="18" t="s">
        <v>65</v>
      </c>
      <c r="G14" s="18" t="s">
        <v>63</v>
      </c>
      <c r="H14" s="18" t="s">
        <v>114</v>
      </c>
      <c r="I14" s="18" t="s">
        <v>101</v>
      </c>
      <c r="J14" s="20" t="s">
        <v>115</v>
      </c>
      <c r="K14" s="20" t="s">
        <v>15</v>
      </c>
    </row>
    <row r="15" spans="1:15">
      <c r="A15" s="18" t="s">
        <v>62</v>
      </c>
      <c r="B15" s="18" t="s">
        <v>116</v>
      </c>
      <c r="C15" s="18"/>
      <c r="D15" s="18" t="s">
        <v>117</v>
      </c>
      <c r="E15" s="18" t="s">
        <v>118</v>
      </c>
      <c r="F15" s="18" t="s">
        <v>65</v>
      </c>
      <c r="G15" s="18" t="s">
        <v>63</v>
      </c>
      <c r="H15" s="18" t="s">
        <v>119</v>
      </c>
      <c r="I15" s="18" t="s">
        <v>120</v>
      </c>
      <c r="J15" s="20"/>
      <c r="K15" s="20" t="s">
        <v>15</v>
      </c>
    </row>
    <row r="16" spans="1:15">
      <c r="A16" s="17" t="s">
        <v>62</v>
      </c>
      <c r="B16" s="17" t="s">
        <v>121</v>
      </c>
      <c r="C16" s="18"/>
      <c r="D16" s="18" t="s">
        <v>122</v>
      </c>
      <c r="E16" s="18"/>
      <c r="F16" s="17" t="s">
        <v>123</v>
      </c>
      <c r="G16" s="18" t="s">
        <v>63</v>
      </c>
      <c r="H16" s="18" t="s">
        <v>124</v>
      </c>
      <c r="I16" s="18"/>
      <c r="J16" s="21"/>
      <c r="K16" s="18" t="s">
        <v>449</v>
      </c>
    </row>
    <row r="17" spans="1:12" s="96" customFormat="1">
      <c r="A17" s="18" t="s">
        <v>62</v>
      </c>
      <c r="B17" s="18" t="s">
        <v>125</v>
      </c>
      <c r="C17" s="18" t="s">
        <v>125</v>
      </c>
      <c r="D17" s="18" t="s">
        <v>581</v>
      </c>
      <c r="E17" s="18" t="s">
        <v>582</v>
      </c>
      <c r="F17" s="18" t="s">
        <v>66</v>
      </c>
      <c r="G17" s="18" t="s">
        <v>63</v>
      </c>
      <c r="H17" s="18" t="s">
        <v>13</v>
      </c>
      <c r="I17" s="18" t="s">
        <v>13</v>
      </c>
      <c r="J17" s="20" t="s">
        <v>13</v>
      </c>
      <c r="K17" s="20" t="s">
        <v>16</v>
      </c>
      <c r="L17" s="96" t="s">
        <v>583</v>
      </c>
    </row>
    <row r="18" spans="1:12">
      <c r="A18" s="18" t="s">
        <v>62</v>
      </c>
      <c r="B18" s="18" t="s">
        <v>127</v>
      </c>
      <c r="C18" s="18" t="s">
        <v>127</v>
      </c>
      <c r="D18" s="18" t="s">
        <v>128</v>
      </c>
      <c r="E18" s="18" t="s">
        <v>17</v>
      </c>
      <c r="F18" s="18" t="s">
        <v>129</v>
      </c>
      <c r="G18" s="18" t="s">
        <v>63</v>
      </c>
      <c r="H18" s="18" t="s">
        <v>130</v>
      </c>
      <c r="I18" s="18" t="s">
        <v>13</v>
      </c>
      <c r="J18" s="20" t="s">
        <v>13</v>
      </c>
      <c r="K18" s="20" t="s">
        <v>15</v>
      </c>
    </row>
    <row r="19" spans="1:12">
      <c r="A19" s="17" t="s">
        <v>62</v>
      </c>
      <c r="B19" s="17" t="s">
        <v>131</v>
      </c>
      <c r="C19" s="18"/>
      <c r="D19" s="18" t="s">
        <v>132</v>
      </c>
      <c r="E19" s="18"/>
      <c r="F19" s="17" t="s">
        <v>133</v>
      </c>
      <c r="G19" s="18" t="s">
        <v>63</v>
      </c>
      <c r="H19" s="18" t="s">
        <v>134</v>
      </c>
      <c r="I19" s="18"/>
      <c r="J19" s="21"/>
      <c r="K19" s="18" t="s">
        <v>442</v>
      </c>
    </row>
    <row r="20" spans="1:12">
      <c r="A20" s="8" t="s">
        <v>374</v>
      </c>
      <c r="B20" s="5" t="s">
        <v>381</v>
      </c>
      <c r="C20" s="5"/>
      <c r="D20" s="5"/>
      <c r="E20" s="5"/>
      <c r="F20" s="5" t="s">
        <v>376</v>
      </c>
      <c r="G20" s="7" t="s">
        <v>380</v>
      </c>
      <c r="H20" s="5" t="s">
        <v>382</v>
      </c>
      <c r="I20" s="5"/>
      <c r="J20" s="5"/>
      <c r="K20" s="10" t="s">
        <v>16</v>
      </c>
      <c r="L20" s="1" t="s">
        <v>568</v>
      </c>
    </row>
    <row r="21" spans="1:12">
      <c r="A21" s="17" t="s">
        <v>62</v>
      </c>
      <c r="B21" s="18" t="s">
        <v>135</v>
      </c>
      <c r="C21" s="18" t="s">
        <v>135</v>
      </c>
      <c r="D21" s="18" t="s">
        <v>136</v>
      </c>
      <c r="E21" s="18" t="s">
        <v>137</v>
      </c>
      <c r="F21" s="18" t="s">
        <v>75</v>
      </c>
      <c r="G21" s="18" t="s">
        <v>63</v>
      </c>
      <c r="H21" s="18" t="s">
        <v>138</v>
      </c>
      <c r="I21" s="18" t="s">
        <v>139</v>
      </c>
      <c r="J21" s="20"/>
      <c r="K21" s="20" t="s">
        <v>16</v>
      </c>
    </row>
    <row r="22" spans="1:12">
      <c r="A22" s="17" t="s">
        <v>62</v>
      </c>
      <c r="B22" s="18" t="s">
        <v>140</v>
      </c>
      <c r="C22" s="18"/>
      <c r="D22" s="18" t="s">
        <v>141</v>
      </c>
      <c r="E22" s="18"/>
      <c r="F22" s="18" t="s">
        <v>65</v>
      </c>
      <c r="G22" s="18" t="s">
        <v>63</v>
      </c>
      <c r="H22" s="18" t="s">
        <v>142</v>
      </c>
      <c r="I22" s="18"/>
      <c r="J22" s="20"/>
      <c r="K22" s="20" t="s">
        <v>15</v>
      </c>
    </row>
    <row r="23" spans="1:12">
      <c r="A23" s="17" t="s">
        <v>62</v>
      </c>
      <c r="B23" s="18" t="s">
        <v>144</v>
      </c>
      <c r="C23" s="18" t="s">
        <v>144</v>
      </c>
      <c r="D23" s="18" t="s">
        <v>14</v>
      </c>
      <c r="E23" s="18"/>
      <c r="F23" s="18" t="s">
        <v>145</v>
      </c>
      <c r="G23" s="18" t="s">
        <v>63</v>
      </c>
      <c r="H23" s="18" t="s">
        <v>146</v>
      </c>
      <c r="I23" s="18" t="s">
        <v>13</v>
      </c>
      <c r="J23" s="20" t="s">
        <v>13</v>
      </c>
      <c r="K23" s="20" t="s">
        <v>15</v>
      </c>
    </row>
    <row r="24" spans="1:12">
      <c r="A24" s="17" t="s">
        <v>62</v>
      </c>
      <c r="B24" s="15" t="s">
        <v>147</v>
      </c>
      <c r="C24" s="18"/>
      <c r="D24" s="14" t="s">
        <v>148</v>
      </c>
      <c r="E24" s="18"/>
      <c r="F24" s="14" t="s">
        <v>149</v>
      </c>
      <c r="G24" s="18" t="s">
        <v>63</v>
      </c>
      <c r="H24" s="18"/>
      <c r="I24" s="18"/>
      <c r="J24" s="18"/>
      <c r="K24" s="18" t="s">
        <v>16</v>
      </c>
    </row>
    <row r="25" spans="1:12">
      <c r="A25" s="17" t="s">
        <v>62</v>
      </c>
      <c r="B25" s="18" t="s">
        <v>150</v>
      </c>
      <c r="C25" s="18"/>
      <c r="D25" s="18" t="s">
        <v>151</v>
      </c>
      <c r="E25" s="18"/>
      <c r="F25" s="18" t="s">
        <v>129</v>
      </c>
      <c r="G25" s="18" t="s">
        <v>63</v>
      </c>
      <c r="H25" s="18" t="s">
        <v>152</v>
      </c>
      <c r="I25" s="18"/>
      <c r="J25" s="20"/>
      <c r="K25" s="20" t="s">
        <v>438</v>
      </c>
    </row>
    <row r="26" spans="1:12">
      <c r="A26" s="17" t="s">
        <v>62</v>
      </c>
      <c r="B26" s="17" t="s">
        <v>153</v>
      </c>
      <c r="C26" s="18"/>
      <c r="D26" s="18" t="s">
        <v>154</v>
      </c>
      <c r="E26" s="18"/>
      <c r="F26" s="18" t="s">
        <v>65</v>
      </c>
      <c r="G26" s="18" t="s">
        <v>63</v>
      </c>
      <c r="H26" s="18" t="s">
        <v>155</v>
      </c>
      <c r="I26" s="18"/>
      <c r="J26" s="19"/>
      <c r="K26" s="18" t="s">
        <v>15</v>
      </c>
    </row>
    <row r="27" spans="1:12">
      <c r="A27" s="17" t="s">
        <v>62</v>
      </c>
      <c r="B27" s="18" t="s">
        <v>156</v>
      </c>
      <c r="C27" s="18" t="s">
        <v>157</v>
      </c>
      <c r="D27" s="18" t="s">
        <v>100</v>
      </c>
      <c r="E27" s="18"/>
      <c r="F27" s="18" t="s">
        <v>66</v>
      </c>
      <c r="G27" s="18" t="s">
        <v>63</v>
      </c>
      <c r="H27" s="18" t="s">
        <v>158</v>
      </c>
      <c r="I27" s="18" t="s">
        <v>159</v>
      </c>
      <c r="J27" s="20" t="s">
        <v>160</v>
      </c>
      <c r="K27" s="20" t="s">
        <v>56</v>
      </c>
    </row>
    <row r="28" spans="1:12">
      <c r="A28" s="17" t="s">
        <v>62</v>
      </c>
      <c r="B28" s="17" t="s">
        <v>161</v>
      </c>
      <c r="C28" s="18"/>
      <c r="D28" s="18" t="s">
        <v>162</v>
      </c>
      <c r="E28" s="18"/>
      <c r="F28" s="18" t="s">
        <v>163</v>
      </c>
      <c r="G28" s="18" t="s">
        <v>63</v>
      </c>
      <c r="H28" s="18" t="s">
        <v>164</v>
      </c>
      <c r="I28" s="18"/>
      <c r="J28" s="22"/>
      <c r="K28" s="20" t="s">
        <v>15</v>
      </c>
    </row>
    <row r="29" spans="1:12">
      <c r="A29" s="17" t="s">
        <v>62</v>
      </c>
      <c r="B29" s="18" t="s">
        <v>165</v>
      </c>
      <c r="C29" s="18"/>
      <c r="D29" s="18" t="s">
        <v>126</v>
      </c>
      <c r="E29" s="18"/>
      <c r="F29" s="18" t="s">
        <v>65</v>
      </c>
      <c r="G29" s="18" t="s">
        <v>63</v>
      </c>
      <c r="H29" s="18" t="s">
        <v>166</v>
      </c>
      <c r="I29" s="18"/>
      <c r="J29" s="20"/>
      <c r="K29" s="20" t="s">
        <v>15</v>
      </c>
    </row>
    <row r="30" spans="1:12">
      <c r="A30" s="18" t="s">
        <v>62</v>
      </c>
      <c r="B30" s="18" t="s">
        <v>169</v>
      </c>
      <c r="C30" s="18" t="s">
        <v>167</v>
      </c>
      <c r="D30" s="18" t="s">
        <v>168</v>
      </c>
      <c r="E30" s="18"/>
      <c r="F30" s="18" t="s">
        <v>123</v>
      </c>
      <c r="G30" s="18" t="s">
        <v>63</v>
      </c>
      <c r="H30" s="18" t="s">
        <v>170</v>
      </c>
      <c r="I30" s="18" t="s">
        <v>13</v>
      </c>
      <c r="J30" s="20" t="s">
        <v>13</v>
      </c>
      <c r="K30" s="20" t="s">
        <v>16</v>
      </c>
    </row>
    <row r="31" spans="1:12">
      <c r="A31" s="17" t="s">
        <v>62</v>
      </c>
      <c r="B31" s="18" t="s">
        <v>171</v>
      </c>
      <c r="C31" s="18"/>
      <c r="D31" s="18" t="s">
        <v>172</v>
      </c>
      <c r="E31" s="18" t="s">
        <v>173</v>
      </c>
      <c r="F31" s="18" t="s">
        <v>129</v>
      </c>
      <c r="G31" s="18" t="s">
        <v>63</v>
      </c>
      <c r="H31" s="18" t="s">
        <v>174</v>
      </c>
      <c r="I31" s="18"/>
      <c r="J31" s="19" t="s">
        <v>175</v>
      </c>
      <c r="K31" s="20" t="s">
        <v>436</v>
      </c>
    </row>
    <row r="32" spans="1:12">
      <c r="A32" s="17" t="s">
        <v>62</v>
      </c>
      <c r="B32" s="18" t="s">
        <v>176</v>
      </c>
      <c r="C32" s="18"/>
      <c r="D32" s="18" t="s">
        <v>177</v>
      </c>
      <c r="E32" s="18" t="s">
        <v>64</v>
      </c>
      <c r="F32" s="18" t="s">
        <v>65</v>
      </c>
      <c r="G32" s="18" t="s">
        <v>63</v>
      </c>
      <c r="H32" s="18" t="s">
        <v>178</v>
      </c>
      <c r="I32" s="18"/>
      <c r="J32" s="19" t="s">
        <v>179</v>
      </c>
      <c r="K32" s="20" t="s">
        <v>452</v>
      </c>
    </row>
    <row r="33" spans="1:12">
      <c r="A33" s="17" t="s">
        <v>62</v>
      </c>
      <c r="B33" s="17" t="s">
        <v>180</v>
      </c>
      <c r="C33" s="18"/>
      <c r="D33" s="18" t="s">
        <v>181</v>
      </c>
      <c r="E33" s="18"/>
      <c r="F33" s="18" t="s">
        <v>182</v>
      </c>
      <c r="G33" s="18" t="s">
        <v>63</v>
      </c>
      <c r="H33" s="18" t="s">
        <v>183</v>
      </c>
      <c r="I33" s="18"/>
      <c r="J33" s="19" t="s">
        <v>184</v>
      </c>
      <c r="K33" s="18" t="s">
        <v>15</v>
      </c>
    </row>
    <row r="34" spans="1:12">
      <c r="A34" s="17" t="s">
        <v>62</v>
      </c>
      <c r="B34" s="18" t="s">
        <v>185</v>
      </c>
      <c r="C34" s="18"/>
      <c r="D34" s="18" t="s">
        <v>68</v>
      </c>
      <c r="E34" s="18"/>
      <c r="F34" s="18" t="s">
        <v>186</v>
      </c>
      <c r="G34" s="18" t="s">
        <v>63</v>
      </c>
      <c r="H34" s="18" t="s">
        <v>187</v>
      </c>
      <c r="I34" s="18"/>
      <c r="J34" s="19" t="s">
        <v>188</v>
      </c>
      <c r="K34" s="20" t="s">
        <v>16</v>
      </c>
    </row>
    <row r="35" spans="1:12">
      <c r="A35" s="17" t="s">
        <v>62</v>
      </c>
      <c r="B35" s="17" t="s">
        <v>189</v>
      </c>
      <c r="C35" s="18"/>
      <c r="D35" s="18" t="s">
        <v>190</v>
      </c>
      <c r="E35" s="18"/>
      <c r="F35" s="17" t="s">
        <v>129</v>
      </c>
      <c r="G35" s="18" t="s">
        <v>63</v>
      </c>
      <c r="H35" s="18" t="s">
        <v>191</v>
      </c>
      <c r="I35" s="18"/>
      <c r="J35" s="19"/>
      <c r="K35" s="18" t="s">
        <v>16</v>
      </c>
    </row>
    <row r="36" spans="1:12">
      <c r="A36" s="17" t="s">
        <v>62</v>
      </c>
      <c r="B36" s="18" t="s">
        <v>192</v>
      </c>
      <c r="C36" s="18" t="s">
        <v>193</v>
      </c>
      <c r="D36" s="18" t="s">
        <v>194</v>
      </c>
      <c r="E36" s="18"/>
      <c r="F36" s="18" t="s">
        <v>143</v>
      </c>
      <c r="G36" s="18" t="s">
        <v>63</v>
      </c>
      <c r="H36" s="18" t="s">
        <v>195</v>
      </c>
      <c r="I36" s="18" t="s">
        <v>13</v>
      </c>
      <c r="J36" s="20" t="s">
        <v>13</v>
      </c>
      <c r="K36" s="20" t="s">
        <v>16</v>
      </c>
    </row>
    <row r="37" spans="1:12">
      <c r="A37" s="17" t="s">
        <v>62</v>
      </c>
      <c r="B37" s="17" t="s">
        <v>196</v>
      </c>
      <c r="C37" s="18"/>
      <c r="D37" s="18" t="s">
        <v>197</v>
      </c>
      <c r="E37" s="18"/>
      <c r="F37" s="18" t="s">
        <v>66</v>
      </c>
      <c r="G37" s="18" t="s">
        <v>63</v>
      </c>
      <c r="H37" s="18" t="s">
        <v>198</v>
      </c>
      <c r="I37" s="18"/>
      <c r="J37" s="19" t="s">
        <v>199</v>
      </c>
      <c r="K37" s="20" t="s">
        <v>443</v>
      </c>
    </row>
    <row r="38" spans="1:12">
      <c r="A38" s="17" t="s">
        <v>62</v>
      </c>
      <c r="B38" s="18" t="s">
        <v>200</v>
      </c>
      <c r="C38" s="18"/>
      <c r="D38" s="18" t="s">
        <v>201</v>
      </c>
      <c r="E38" s="18" t="s">
        <v>44</v>
      </c>
      <c r="F38" s="18" t="s">
        <v>202</v>
      </c>
      <c r="G38" s="18" t="s">
        <v>63</v>
      </c>
      <c r="H38" s="18" t="s">
        <v>203</v>
      </c>
      <c r="I38" s="18"/>
      <c r="J38" s="19" t="s">
        <v>204</v>
      </c>
      <c r="K38" s="20" t="s">
        <v>15</v>
      </c>
    </row>
    <row r="39" spans="1:12">
      <c r="A39" s="17" t="s">
        <v>62</v>
      </c>
      <c r="B39" s="15" t="s">
        <v>205</v>
      </c>
      <c r="C39" s="18"/>
      <c r="D39" s="18" t="s">
        <v>206</v>
      </c>
      <c r="E39" s="18"/>
      <c r="F39" s="18" t="s">
        <v>207</v>
      </c>
      <c r="G39" s="18" t="s">
        <v>63</v>
      </c>
      <c r="H39" s="18" t="s">
        <v>208</v>
      </c>
      <c r="I39" s="18"/>
      <c r="J39" s="18"/>
      <c r="K39" s="18" t="s">
        <v>450</v>
      </c>
    </row>
    <row r="40" spans="1:12" s="80" customFormat="1" ht="15.75" thickBot="1">
      <c r="A40" s="8"/>
      <c r="B40" s="5"/>
      <c r="C40" s="5"/>
      <c r="D40" s="5"/>
      <c r="E40" s="5"/>
      <c r="F40" s="5"/>
      <c r="G40" s="7"/>
      <c r="H40" s="5"/>
      <c r="I40" s="5"/>
      <c r="J40" s="5"/>
      <c r="K40" s="10"/>
      <c r="L40" s="96"/>
    </row>
    <row r="41" spans="1:12" ht="19.5" thickBot="1">
      <c r="A41" s="57" t="s">
        <v>518</v>
      </c>
      <c r="B41" s="75">
        <f>COUNTA(B42:B43)</f>
        <v>2</v>
      </c>
    </row>
    <row r="42" spans="1:12" s="80" customFormat="1">
      <c r="A42" s="80" t="s">
        <v>62</v>
      </c>
      <c r="B42" t="s">
        <v>550</v>
      </c>
      <c r="D42" s="80" t="s">
        <v>141</v>
      </c>
      <c r="E42" s="80" t="s">
        <v>65</v>
      </c>
      <c r="G42" s="80" t="s">
        <v>63</v>
      </c>
      <c r="H42" s="80" t="s">
        <v>559</v>
      </c>
      <c r="K42" s="80" t="s">
        <v>560</v>
      </c>
      <c r="L42" s="96" t="s">
        <v>561</v>
      </c>
    </row>
    <row r="43" spans="1:12">
      <c r="A43" t="s">
        <v>62</v>
      </c>
      <c r="B43" t="s">
        <v>489</v>
      </c>
      <c r="D43" t="s">
        <v>490</v>
      </c>
      <c r="E43" t="s">
        <v>186</v>
      </c>
      <c r="F43" t="s">
        <v>145</v>
      </c>
      <c r="G43" t="s">
        <v>63</v>
      </c>
      <c r="H43" t="s">
        <v>506</v>
      </c>
      <c r="K43" t="s">
        <v>505</v>
      </c>
      <c r="L43" s="96" t="s">
        <v>541</v>
      </c>
    </row>
    <row r="44" spans="1:12" s="80" customFormat="1" ht="15.75" thickBot="1">
      <c r="L44" s="96"/>
    </row>
    <row r="45" spans="1:12" ht="19.5" thickBot="1">
      <c r="A45" s="47" t="s">
        <v>514</v>
      </c>
      <c r="B45" s="76">
        <f>COUNTA(B46:B46)</f>
        <v>0</v>
      </c>
    </row>
  </sheetData>
  <autoFilter ref="A2:L38">
    <sortState ref="A3:L42">
      <sortCondition ref="B2:B41"/>
    </sortState>
  </autoFilter>
  <conditionalFormatting sqref="B43:B1048576 B41 B1:B38">
    <cfRule type="duplicateValues" dxfId="19" priority="1"/>
  </conditionalFormatting>
  <hyperlinks>
    <hyperlink ref="J31" r:id="rId1"/>
    <hyperlink ref="J32" r:id="rId2"/>
    <hyperlink ref="J34" r:id="rId3"/>
    <hyperlink ref="J38" r:id="rId4"/>
    <hyperlink ref="J3" r:id="rId5"/>
    <hyperlink ref="J6" r:id="rId6"/>
    <hyperlink ref="J7" r:id="rId7"/>
    <hyperlink ref="J5" r:id="rId8"/>
    <hyperlink ref="J4" r:id="rId9" display="mailto:altomotorsservice@gmail.com"/>
    <hyperlink ref="J33" r:id="rId10"/>
    <hyperlink ref="J37"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C1" sqref="C1:C1048576"/>
    </sheetView>
  </sheetViews>
  <sheetFormatPr defaultColWidth="22.140625" defaultRowHeight="15"/>
  <cols>
    <col min="12" max="12" width="22.140625" style="96"/>
  </cols>
  <sheetData>
    <row r="1" spans="1:15" s="41" customFormat="1" ht="19.5" thickBot="1">
      <c r="A1" s="49" t="s">
        <v>519</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4" spans="1:15" ht="15.75" thickBot="1"/>
    <row r="5" spans="1:15" ht="19.5" thickBot="1">
      <c r="A5" s="57" t="s">
        <v>518</v>
      </c>
      <c r="B5" s="75">
        <f>COUNTA(B6:B8)</f>
        <v>3</v>
      </c>
    </row>
    <row r="6" spans="1:15">
      <c r="A6" t="s">
        <v>385</v>
      </c>
      <c r="B6" t="s">
        <v>491</v>
      </c>
      <c r="C6" t="s">
        <v>492</v>
      </c>
      <c r="D6" t="s">
        <v>493</v>
      </c>
      <c r="G6" s="5" t="s">
        <v>386</v>
      </c>
      <c r="H6" t="s">
        <v>507</v>
      </c>
      <c r="K6" s="10" t="s">
        <v>15</v>
      </c>
      <c r="L6" s="96" t="s">
        <v>604</v>
      </c>
    </row>
    <row r="7" spans="1:15" s="80" customFormat="1">
      <c r="A7" s="80" t="s">
        <v>385</v>
      </c>
      <c r="B7" s="80" t="s">
        <v>599</v>
      </c>
      <c r="C7" s="80" t="s">
        <v>599</v>
      </c>
      <c r="D7" s="80" t="s">
        <v>600</v>
      </c>
      <c r="E7" s="80" t="s">
        <v>601</v>
      </c>
      <c r="G7" s="5" t="s">
        <v>386</v>
      </c>
      <c r="H7" s="10" t="s">
        <v>602</v>
      </c>
      <c r="K7" s="80" t="s">
        <v>447</v>
      </c>
      <c r="L7" s="96" t="s">
        <v>603</v>
      </c>
    </row>
    <row r="8" spans="1:15" s="80" customFormat="1">
      <c r="A8" s="80" t="s">
        <v>385</v>
      </c>
      <c r="B8" t="s">
        <v>663</v>
      </c>
      <c r="C8" t="s">
        <v>663</v>
      </c>
      <c r="D8" s="28" t="s">
        <v>664</v>
      </c>
      <c r="E8" t="s">
        <v>665</v>
      </c>
      <c r="F8" t="s">
        <v>666</v>
      </c>
      <c r="G8" s="5" t="s">
        <v>386</v>
      </c>
      <c r="H8" t="s">
        <v>667</v>
      </c>
      <c r="K8" s="80" t="s">
        <v>443</v>
      </c>
      <c r="L8" s="96" t="s">
        <v>689</v>
      </c>
    </row>
    <row r="9" spans="1:15" ht="15.75" thickBot="1"/>
    <row r="10" spans="1:15" ht="19.5" thickBot="1">
      <c r="A10" s="47" t="s">
        <v>514</v>
      </c>
      <c r="B10" s="76">
        <f>COUNTA(B11:B11)</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6" bestFit="1" customWidth="1"/>
    <col min="13" max="13" width="14.140625" bestFit="1" customWidth="1"/>
    <col min="14" max="14" width="25.85546875" bestFit="1" customWidth="1"/>
    <col min="15" max="15" width="31.28515625" bestFit="1" customWidth="1"/>
  </cols>
  <sheetData>
    <row r="1" spans="1:15" s="41" customFormat="1" ht="19.5" thickBot="1">
      <c r="A1" s="49" t="s">
        <v>519</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3" spans="1:15">
      <c r="A3" s="8" t="s">
        <v>255</v>
      </c>
      <c r="B3" s="5" t="s">
        <v>259</v>
      </c>
      <c r="C3" s="5"/>
      <c r="D3" s="5"/>
      <c r="E3" s="5"/>
      <c r="F3" s="5" t="s">
        <v>258</v>
      </c>
      <c r="G3" s="5" t="s">
        <v>256</v>
      </c>
      <c r="H3" s="5" t="s">
        <v>260</v>
      </c>
      <c r="I3" s="5"/>
      <c r="J3" s="5"/>
      <c r="K3" s="10" t="s">
        <v>16</v>
      </c>
    </row>
    <row r="4" spans="1:15">
      <c r="A4" s="8" t="s">
        <v>255</v>
      </c>
      <c r="B4" s="5" t="s">
        <v>261</v>
      </c>
      <c r="C4" s="5"/>
      <c r="D4" s="5" t="s">
        <v>262</v>
      </c>
      <c r="E4" s="5"/>
      <c r="F4" s="5" t="s">
        <v>263</v>
      </c>
      <c r="G4" s="5" t="s">
        <v>256</v>
      </c>
      <c r="H4" s="5" t="s">
        <v>264</v>
      </c>
      <c r="I4" s="5"/>
      <c r="J4" s="6" t="s">
        <v>265</v>
      </c>
      <c r="K4" s="10" t="s">
        <v>436</v>
      </c>
    </row>
    <row r="5" spans="1:15">
      <c r="A5" s="8" t="s">
        <v>255</v>
      </c>
      <c r="B5" s="7" t="s">
        <v>584</v>
      </c>
      <c r="C5" s="5"/>
      <c r="D5" s="5" t="s">
        <v>266</v>
      </c>
      <c r="E5" s="5"/>
      <c r="F5" s="5" t="s">
        <v>257</v>
      </c>
      <c r="G5" s="5" t="s">
        <v>256</v>
      </c>
      <c r="H5" s="5" t="s">
        <v>267</v>
      </c>
      <c r="I5" s="5"/>
      <c r="J5" s="5"/>
      <c r="K5" s="10" t="s">
        <v>16</v>
      </c>
    </row>
    <row r="6" spans="1:15" ht="15.75" thickBot="1"/>
    <row r="7" spans="1:15" ht="19.5" thickBot="1">
      <c r="A7" s="57" t="s">
        <v>473</v>
      </c>
      <c r="B7" s="75">
        <f>COUNTA(B8)</f>
        <v>0</v>
      </c>
    </row>
    <row r="8" spans="1:15" ht="15.75" thickBot="1">
      <c r="A8" s="8"/>
      <c r="B8" s="7"/>
    </row>
    <row r="9" spans="1:15" ht="19.5" thickBot="1">
      <c r="A9" s="47" t="s">
        <v>514</v>
      </c>
      <c r="B9" s="76">
        <f>COUNTA(B10:B26)</f>
        <v>2</v>
      </c>
    </row>
    <row r="10" spans="1:15">
      <c r="A10" t="s">
        <v>255</v>
      </c>
      <c r="B10" t="s">
        <v>590</v>
      </c>
      <c r="D10" t="s">
        <v>591</v>
      </c>
      <c r="E10" t="s">
        <v>592</v>
      </c>
      <c r="G10" t="s">
        <v>593</v>
      </c>
      <c r="H10" t="s">
        <v>594</v>
      </c>
      <c r="K10" t="s">
        <v>16</v>
      </c>
      <c r="L10" s="96" t="s">
        <v>595</v>
      </c>
    </row>
    <row r="11" spans="1:15">
      <c r="A11" t="s">
        <v>255</v>
      </c>
      <c r="B11" t="s">
        <v>607</v>
      </c>
      <c r="D11" t="s">
        <v>608</v>
      </c>
      <c r="E11" t="s">
        <v>609</v>
      </c>
      <c r="G11" t="s">
        <v>610</v>
      </c>
      <c r="K11" t="s">
        <v>560</v>
      </c>
      <c r="L11" s="96" t="s">
        <v>615</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6" bestFit="1" customWidth="1"/>
    <col min="14" max="14" width="25.85546875" bestFit="1" customWidth="1"/>
    <col min="15" max="15" width="31.28515625" bestFit="1" customWidth="1"/>
  </cols>
  <sheetData>
    <row r="1" spans="1:15" s="41" customFormat="1" ht="19.5" thickBot="1">
      <c r="A1" s="49" t="s">
        <v>519</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3" spans="1:15">
      <c r="A3" s="8" t="s">
        <v>393</v>
      </c>
      <c r="B3" s="8" t="s">
        <v>404</v>
      </c>
      <c r="C3" s="5"/>
      <c r="D3" s="5" t="s">
        <v>405</v>
      </c>
      <c r="E3" s="5" t="s">
        <v>402</v>
      </c>
      <c r="F3" s="5" t="s">
        <v>401</v>
      </c>
      <c r="G3" s="5" t="s">
        <v>394</v>
      </c>
      <c r="H3" s="1" t="s">
        <v>406</v>
      </c>
      <c r="I3" s="5"/>
      <c r="J3" s="6" t="s">
        <v>407</v>
      </c>
      <c r="K3" s="5" t="s">
        <v>16</v>
      </c>
      <c r="L3" s="102" t="s">
        <v>524</v>
      </c>
    </row>
    <row r="4" spans="1:15">
      <c r="A4" s="8" t="s">
        <v>393</v>
      </c>
      <c r="B4" s="5" t="s">
        <v>408</v>
      </c>
      <c r="C4" s="5"/>
      <c r="D4" s="5" t="s">
        <v>209</v>
      </c>
      <c r="E4" s="5" t="s">
        <v>403</v>
      </c>
      <c r="F4" s="5" t="s">
        <v>401</v>
      </c>
      <c r="G4" s="5" t="s">
        <v>394</v>
      </c>
      <c r="H4" s="1" t="s">
        <v>409</v>
      </c>
      <c r="I4" s="5"/>
      <c r="J4" s="10"/>
      <c r="K4" s="10" t="s">
        <v>16</v>
      </c>
    </row>
    <row r="5" spans="1:15" ht="15.75" thickBot="1">
      <c r="H5" s="96"/>
    </row>
    <row r="6" spans="1:15" ht="19.5" thickBot="1">
      <c r="A6" s="57" t="s">
        <v>518</v>
      </c>
      <c r="B6" s="75">
        <f>COUNTA(B7)</f>
        <v>1</v>
      </c>
      <c r="H6" s="96"/>
    </row>
    <row r="7" spans="1:15">
      <c r="A7" t="s">
        <v>393</v>
      </c>
      <c r="B7" t="s">
        <v>668</v>
      </c>
      <c r="C7" t="s">
        <v>669</v>
      </c>
      <c r="D7" t="s">
        <v>670</v>
      </c>
      <c r="E7" t="s">
        <v>84</v>
      </c>
      <c r="F7" t="s">
        <v>624</v>
      </c>
      <c r="G7" t="s">
        <v>394</v>
      </c>
      <c r="H7" s="96" t="s">
        <v>671</v>
      </c>
      <c r="K7" t="s">
        <v>560</v>
      </c>
      <c r="L7" s="96" t="s">
        <v>694</v>
      </c>
    </row>
    <row r="8" spans="1:15" ht="15.75" thickBot="1">
      <c r="A8" s="8"/>
      <c r="B8" s="7"/>
      <c r="H8" s="96"/>
    </row>
    <row r="9" spans="1:15" ht="19.5" thickBot="1">
      <c r="A9" s="47" t="s">
        <v>514</v>
      </c>
      <c r="B9" s="76">
        <f>COUNTA(B10:B20)</f>
        <v>2</v>
      </c>
      <c r="H9" s="96"/>
    </row>
    <row r="10" spans="1:15">
      <c r="A10" t="s">
        <v>393</v>
      </c>
      <c r="B10" t="s">
        <v>618</v>
      </c>
      <c r="D10" s="80" t="s">
        <v>619</v>
      </c>
      <c r="E10" s="80" t="s">
        <v>620</v>
      </c>
      <c r="F10" s="80"/>
      <c r="G10" s="80" t="s">
        <v>394</v>
      </c>
      <c r="H10" s="96" t="s">
        <v>621</v>
      </c>
      <c r="K10" t="s">
        <v>695</v>
      </c>
      <c r="L10" s="96" t="s">
        <v>524</v>
      </c>
    </row>
    <row r="11" spans="1:15" s="26" customFormat="1">
      <c r="A11" s="4" t="s">
        <v>393</v>
      </c>
      <c r="B11" s="4" t="s">
        <v>622</v>
      </c>
      <c r="D11" s="26" t="s">
        <v>623</v>
      </c>
      <c r="E11" s="4" t="s">
        <v>624</v>
      </c>
      <c r="F11" s="4"/>
      <c r="G11" s="4" t="s">
        <v>625</v>
      </c>
      <c r="H11" s="1"/>
      <c r="I11" s="4"/>
      <c r="J11" s="4"/>
      <c r="K11" s="4" t="s">
        <v>442</v>
      </c>
      <c r="L11" s="102" t="s">
        <v>524</v>
      </c>
    </row>
    <row r="12" spans="1:15" s="26" customFormat="1">
      <c r="L12" s="102"/>
    </row>
    <row r="13" spans="1:15" s="26" customFormat="1">
      <c r="L13" s="102"/>
    </row>
    <row r="14" spans="1:15" s="26" customFormat="1">
      <c r="L14" s="102"/>
    </row>
    <row r="15" spans="1:15">
      <c r="J15" s="96"/>
    </row>
    <row r="16" spans="1:15" s="26" customFormat="1">
      <c r="L16" s="102"/>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N38" sqref="N38"/>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1" customFormat="1" ht="19.5" thickBot="1">
      <c r="A1" s="49" t="s">
        <v>519</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479</v>
      </c>
      <c r="M2" s="40" t="s">
        <v>542</v>
      </c>
      <c r="O2" s="41"/>
    </row>
    <row r="3" spans="1:15">
      <c r="A3" s="8" t="s">
        <v>212</v>
      </c>
      <c r="B3" s="7" t="s">
        <v>215</v>
      </c>
      <c r="C3" s="7"/>
      <c r="D3" s="7" t="s">
        <v>216</v>
      </c>
      <c r="E3" s="7"/>
      <c r="F3" s="7" t="s">
        <v>217</v>
      </c>
      <c r="G3" s="8" t="s">
        <v>213</v>
      </c>
      <c r="H3" s="7" t="s">
        <v>218</v>
      </c>
      <c r="I3" s="7"/>
      <c r="J3" s="7"/>
      <c r="K3" s="29" t="s">
        <v>442</v>
      </c>
    </row>
    <row r="4" spans="1:15">
      <c r="A4" s="8" t="s">
        <v>212</v>
      </c>
      <c r="B4" s="8" t="s">
        <v>395</v>
      </c>
      <c r="C4" s="30"/>
      <c r="D4" s="5" t="s">
        <v>396</v>
      </c>
      <c r="E4" s="5" t="s">
        <v>397</v>
      </c>
      <c r="F4" s="8" t="s">
        <v>398</v>
      </c>
      <c r="G4" s="5" t="s">
        <v>394</v>
      </c>
      <c r="H4" s="5" t="s">
        <v>399</v>
      </c>
      <c r="I4" s="5"/>
      <c r="J4" s="23" t="s">
        <v>400</v>
      </c>
      <c r="K4" s="10" t="s">
        <v>446</v>
      </c>
    </row>
    <row r="5" spans="1:15">
      <c r="A5" s="8" t="s">
        <v>212</v>
      </c>
      <c r="B5" s="8" t="s">
        <v>219</v>
      </c>
      <c r="C5" s="8"/>
      <c r="D5" s="8" t="s">
        <v>220</v>
      </c>
      <c r="E5" s="8" t="s">
        <v>221</v>
      </c>
      <c r="F5" s="8" t="s">
        <v>222</v>
      </c>
      <c r="G5" s="8" t="s">
        <v>213</v>
      </c>
      <c r="H5" s="8"/>
      <c r="I5" s="8"/>
      <c r="J5" s="8"/>
      <c r="K5" s="29" t="s">
        <v>442</v>
      </c>
    </row>
    <row r="6" spans="1:15">
      <c r="A6" s="8" t="s">
        <v>212</v>
      </c>
      <c r="B6" s="8" t="s">
        <v>585</v>
      </c>
      <c r="C6" s="8"/>
      <c r="D6" s="8"/>
      <c r="E6" s="8"/>
      <c r="F6" s="8" t="s">
        <v>223</v>
      </c>
      <c r="G6" s="8" t="s">
        <v>213</v>
      </c>
      <c r="H6" s="8" t="s">
        <v>224</v>
      </c>
      <c r="I6" s="8"/>
      <c r="J6" s="8"/>
      <c r="K6" s="8" t="s">
        <v>16</v>
      </c>
    </row>
    <row r="7" spans="1:15">
      <c r="A7" s="8" t="s">
        <v>212</v>
      </c>
      <c r="B7" s="8" t="s">
        <v>225</v>
      </c>
      <c r="C7" s="8"/>
      <c r="D7" s="8" t="s">
        <v>226</v>
      </c>
      <c r="E7" s="8"/>
      <c r="F7" s="8" t="s">
        <v>214</v>
      </c>
      <c r="G7" s="8" t="s">
        <v>213</v>
      </c>
      <c r="H7" s="8" t="s">
        <v>227</v>
      </c>
      <c r="I7" s="8"/>
      <c r="J7" s="8"/>
      <c r="K7" s="29" t="s">
        <v>442</v>
      </c>
    </row>
    <row r="8" spans="1:15">
      <c r="A8" s="8" t="s">
        <v>212</v>
      </c>
      <c r="B8" s="8" t="s">
        <v>229</v>
      </c>
      <c r="C8" s="8"/>
      <c r="D8" s="8" t="s">
        <v>230</v>
      </c>
      <c r="E8" s="8"/>
      <c r="F8" s="7" t="s">
        <v>217</v>
      </c>
      <c r="G8" s="8" t="s">
        <v>213</v>
      </c>
      <c r="H8" s="8" t="s">
        <v>231</v>
      </c>
      <c r="I8" s="8"/>
      <c r="J8" s="8"/>
      <c r="K8" s="29" t="s">
        <v>442</v>
      </c>
    </row>
    <row r="9" spans="1:15" ht="15.75" customHeight="1">
      <c r="A9" s="8" t="s">
        <v>212</v>
      </c>
      <c r="B9" s="8" t="s">
        <v>410</v>
      </c>
      <c r="C9" s="8"/>
      <c r="D9" s="8" t="s">
        <v>411</v>
      </c>
      <c r="E9" s="8"/>
      <c r="F9" s="8" t="s">
        <v>412</v>
      </c>
      <c r="G9" s="8" t="s">
        <v>213</v>
      </c>
      <c r="H9" s="27"/>
      <c r="I9" s="27"/>
      <c r="J9" s="8"/>
      <c r="K9" s="8" t="s">
        <v>16</v>
      </c>
    </row>
    <row r="10" spans="1:15" s="80" customFormat="1" ht="15.75" customHeight="1">
      <c r="A10" s="8" t="s">
        <v>212</v>
      </c>
      <c r="B10" s="8" t="s">
        <v>233</v>
      </c>
      <c r="C10" s="8"/>
      <c r="D10" s="8" t="s">
        <v>232</v>
      </c>
      <c r="E10" s="8"/>
      <c r="F10" s="8" t="s">
        <v>228</v>
      </c>
      <c r="G10" s="8" t="s">
        <v>213</v>
      </c>
      <c r="H10" s="8"/>
      <c r="I10" s="8"/>
      <c r="J10" s="8"/>
      <c r="K10" s="29" t="s">
        <v>442</v>
      </c>
    </row>
    <row r="11" spans="1:15">
      <c r="A11" s="8" t="s">
        <v>212</v>
      </c>
      <c r="B11" t="s">
        <v>372</v>
      </c>
      <c r="D11" t="s">
        <v>24</v>
      </c>
      <c r="F11" t="s">
        <v>25</v>
      </c>
      <c r="G11" t="s">
        <v>26</v>
      </c>
      <c r="H11" t="s">
        <v>373</v>
      </c>
      <c r="K11" t="s">
        <v>210</v>
      </c>
      <c r="L11" t="s">
        <v>632</v>
      </c>
    </row>
    <row r="12" spans="1:15" s="80" customFormat="1" ht="15.75" thickBot="1">
      <c r="A12" s="8"/>
      <c r="B12" s="5"/>
      <c r="C12" s="5"/>
      <c r="D12" s="95"/>
      <c r="E12" s="5"/>
      <c r="F12" s="5"/>
      <c r="G12" s="8"/>
      <c r="H12" s="5"/>
      <c r="I12" s="5"/>
      <c r="J12" s="5"/>
      <c r="K12" s="10"/>
    </row>
    <row r="13" spans="1:15" ht="19.5" thickBot="1">
      <c r="A13" s="57" t="s">
        <v>518</v>
      </c>
      <c r="B13" s="75">
        <f>COUNTA(B14)</f>
        <v>0</v>
      </c>
    </row>
    <row r="14" spans="1:15" ht="15.75" thickBot="1"/>
    <row r="15" spans="1:15" ht="19.5" thickBot="1">
      <c r="A15" s="47" t="s">
        <v>514</v>
      </c>
      <c r="B15" s="76">
        <f>COUNTA(B16:B16)</f>
        <v>0</v>
      </c>
    </row>
    <row r="17" spans="2:2">
      <c r="B17" s="28"/>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2018-11-27T15:08:58Z</cp:lastPrinted>
  <dcterms:created xsi:type="dcterms:W3CDTF">2017-12-07T14:35:07Z</dcterms:created>
  <dcterms:modified xsi:type="dcterms:W3CDTF">2018-11-27T17:10:22Z</dcterms:modified>
</cp:coreProperties>
</file>