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repak09\NASSHARE\GOVERNMENT AND REGULATORY MANAGEMENT\Tyre scheme\WERLA EOLs\01 Potential Members\WERLA lists\2018\Dec\"/>
    </mc:Choice>
  </mc:AlternateContent>
  <bookViews>
    <workbookView xWindow="0" yWindow="0" windowWidth="28800" windowHeight="13335" tabRatio="919"/>
  </bookViews>
  <sheets>
    <sheet name="Overview " sheetId="35" r:id="rId1"/>
    <sheet name="Cavan Co" sheetId="2" r:id="rId2"/>
    <sheet name="Donegal Co" sheetId="10" r:id="rId3"/>
    <sheet name="Galway Co" sheetId="18" r:id="rId4"/>
    <sheet name="Galway City " sheetId="37" r:id="rId5"/>
    <sheet name="Leitrim Co" sheetId="22" r:id="rId6"/>
    <sheet name="Mayo Co" sheetId="26" r:id="rId7"/>
    <sheet name="Monaghan Co" sheetId="28" r:id="rId8"/>
    <sheet name="Roscommon Co" sheetId="29" r:id="rId9"/>
    <sheet name="Sligo Co" sheetId="30" r:id="rId10"/>
    <sheet name=" " sheetId="33" r:id="rId11"/>
  </sheets>
  <definedNames>
    <definedName name="_xlnm._FilterDatabase" localSheetId="1" hidden="1">'Cavan Co'!$A$2:$L$12</definedName>
    <definedName name="_xlnm._FilterDatabase" localSheetId="2" hidden="1">'Donegal Co'!$A$2:$L$11</definedName>
    <definedName name="_xlnm._FilterDatabase" localSheetId="4" hidden="1">'Galway City '!$A$2:$K$2</definedName>
    <definedName name="_xlnm._FilterDatabase" localSheetId="3" hidden="1">'Galway Co'!$A$2:$L$2</definedName>
    <definedName name="_xlnm._FilterDatabase" localSheetId="6" hidden="1">'Mayo Co'!$A$2:$L$5</definedName>
    <definedName name="_xlnm._FilterDatabase" localSheetId="7" hidden="1">'Monaghan Co'!$A$2:$L$9</definedName>
    <definedName name="_xlnm._FilterDatabase" localSheetId="8" hidden="1">'Roscommon Co'!$A$2:$L$2</definedName>
    <definedName name="_xlnm._FilterDatabase" localSheetId="9" hidden="1">'Sligo Co'!$A$2:$L$8</definedName>
    <definedName name="_xlnm.Print_Area" localSheetId="0">'Overview '!$A$1:$AE$35</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5" i="22" l="1"/>
  <c r="B1" i="10" l="1"/>
  <c r="B1" i="29" l="1"/>
  <c r="Q7" i="35" l="1"/>
  <c r="Q33" i="35"/>
  <c r="Q19" i="35"/>
  <c r="Q30" i="35"/>
  <c r="Q4" i="35"/>
  <c r="Q22" i="35"/>
  <c r="Q5" i="35"/>
  <c r="Q26" i="35"/>
  <c r="Q29" i="35"/>
  <c r="Q18" i="35"/>
  <c r="Q9" i="35"/>
  <c r="Q28" i="35"/>
  <c r="Q21" i="35"/>
  <c r="Q23" i="35"/>
  <c r="Q17" i="35"/>
  <c r="Q13" i="35"/>
  <c r="Q31" i="35"/>
  <c r="Q20" i="35"/>
  <c r="Q10" i="35"/>
  <c r="Q12" i="35"/>
  <c r="Q16" i="35"/>
  <c r="Q25" i="35"/>
  <c r="Q15" i="35"/>
  <c r="Q11" i="35"/>
  <c r="Q6" i="35"/>
  <c r="Q8" i="35"/>
  <c r="Q27" i="35"/>
  <c r="Q32" i="35"/>
  <c r="Q24" i="35"/>
  <c r="Q14" i="35"/>
  <c r="Q3" i="35"/>
  <c r="Q34" i="35" l="1"/>
  <c r="B1" i="18"/>
  <c r="B1" i="30" l="1"/>
  <c r="B1" i="28"/>
  <c r="B1" i="2" l="1"/>
  <c r="B11" i="26" l="1"/>
  <c r="B11" i="28"/>
  <c r="B1" i="26"/>
  <c r="B1" i="22"/>
  <c r="B4" i="37"/>
  <c r="D10" i="35" l="1"/>
  <c r="E6" i="35"/>
  <c r="B7" i="26" l="1"/>
  <c r="D6" i="35" s="1"/>
  <c r="B1" i="37" l="1"/>
  <c r="B14" i="2"/>
  <c r="D11" i="35" s="1"/>
  <c r="C3" i="35" l="1"/>
  <c r="B3" i="35"/>
  <c r="B5" i="29" l="1"/>
  <c r="D5" i="35" s="1"/>
  <c r="B7" i="29" l="1"/>
  <c r="E5" i="35" s="1"/>
  <c r="B16" i="10"/>
  <c r="E8" i="35" s="1"/>
  <c r="D3" i="35" l="1"/>
  <c r="P34" i="35" l="1"/>
  <c r="K34" i="35" l="1"/>
  <c r="L34" i="35"/>
  <c r="M34" i="35"/>
  <c r="N34" i="35"/>
  <c r="O34" i="35"/>
  <c r="F4" i="35"/>
  <c r="F10" i="35"/>
  <c r="C5" i="35"/>
  <c r="C7" i="35"/>
  <c r="B7" i="35"/>
  <c r="C6" i="35" l="1"/>
  <c r="C10" i="35"/>
  <c r="C9" i="35"/>
  <c r="C11" i="35"/>
  <c r="C4" i="35"/>
  <c r="C8" i="35"/>
  <c r="B6" i="35"/>
  <c r="B10" i="35"/>
  <c r="B5" i="35"/>
  <c r="B9" i="35"/>
  <c r="B11" i="35"/>
  <c r="B4" i="35"/>
  <c r="B8" i="35"/>
  <c r="G10" i="35" l="1"/>
  <c r="H10" i="35" s="1"/>
  <c r="G4" i="35"/>
  <c r="H4" i="35" s="1"/>
  <c r="B13" i="30" l="1"/>
  <c r="E9" i="35" s="1"/>
  <c r="B10" i="30"/>
  <c r="D9" i="35" s="1"/>
  <c r="B16" i="28" l="1"/>
  <c r="E10" i="35" s="1"/>
  <c r="B9" i="22"/>
  <c r="E7" i="35" s="1"/>
  <c r="D7" i="35"/>
  <c r="B7" i="37"/>
  <c r="B7" i="18"/>
  <c r="B4" i="18"/>
  <c r="D4" i="35" s="1"/>
  <c r="B13" i="10"/>
  <c r="D8" i="35" s="1"/>
  <c r="B18" i="2"/>
  <c r="E11" i="35" s="1"/>
  <c r="E4" i="35" l="1"/>
  <c r="E3" i="35"/>
  <c r="D12" i="35"/>
  <c r="E12" i="35" l="1"/>
  <c r="F9" i="35"/>
  <c r="G9" i="35" s="1"/>
  <c r="H9" i="35" s="1"/>
  <c r="F5" i="35"/>
  <c r="G5" i="35" s="1"/>
  <c r="H5" i="35" s="1"/>
  <c r="F7" i="35"/>
  <c r="G7" i="35" s="1"/>
  <c r="H7" i="35" s="1"/>
  <c r="F3" i="35"/>
  <c r="G3" i="35" s="1"/>
  <c r="F8" i="35"/>
  <c r="G8" i="35" s="1"/>
  <c r="H8" i="35" s="1"/>
  <c r="H3" i="35" l="1"/>
  <c r="F6" i="35"/>
  <c r="G6" i="35" s="1"/>
  <c r="H6" i="35" s="1"/>
  <c r="F11" i="35"/>
  <c r="F12" i="35" l="1"/>
  <c r="G11" i="35"/>
  <c r="B12" i="35"/>
  <c r="C12" i="35"/>
  <c r="H11" i="35" l="1"/>
  <c r="H12" i="35" s="1"/>
  <c r="G12" i="35"/>
</calcChain>
</file>

<file path=xl/sharedStrings.xml><?xml version="1.0" encoding="utf-8"?>
<sst xmlns="http://schemas.openxmlformats.org/spreadsheetml/2006/main" count="660" uniqueCount="308">
  <si>
    <t>Local Authority</t>
  </si>
  <si>
    <t xml:space="preserve">County </t>
  </si>
  <si>
    <t>Company Name</t>
  </si>
  <si>
    <t>TradingName</t>
  </si>
  <si>
    <t>Addr1</t>
  </si>
  <si>
    <t>Addr2</t>
  </si>
  <si>
    <t>Town/Village</t>
  </si>
  <si>
    <t>County/City</t>
  </si>
  <si>
    <t>ContactName</t>
  </si>
  <si>
    <t>Telephone</t>
  </si>
  <si>
    <t>Fax</t>
  </si>
  <si>
    <t>Email</t>
  </si>
  <si>
    <t>EconStatus</t>
  </si>
  <si>
    <t/>
  </si>
  <si>
    <t>Cavan County Council</t>
  </si>
  <si>
    <t>Dublin Road</t>
  </si>
  <si>
    <t>Cavan</t>
  </si>
  <si>
    <t>Co.Cavan</t>
  </si>
  <si>
    <t>Cootehill</t>
  </si>
  <si>
    <t>Cabra Cars Kingscourt</t>
  </si>
  <si>
    <t>Cabra Cars kingscourt</t>
  </si>
  <si>
    <t>Bailiboro Rd</t>
  </si>
  <si>
    <t>Kingscourt</t>
  </si>
  <si>
    <t>042-9667333</t>
  </si>
  <si>
    <t>042-9668052</t>
  </si>
  <si>
    <t>Main Dealer</t>
  </si>
  <si>
    <t>Drumbarry</t>
  </si>
  <si>
    <t>Kilnaleck</t>
  </si>
  <si>
    <t>Tyreshop</t>
  </si>
  <si>
    <t>Dessie Duffy Cars and Commercials</t>
  </si>
  <si>
    <t>Muff</t>
  </si>
  <si>
    <t>Canningstown</t>
  </si>
  <si>
    <t>042 9660044</t>
  </si>
  <si>
    <t>info@dessieduffy.ie</t>
  </si>
  <si>
    <t>Car Dealership</t>
  </si>
  <si>
    <t>Donnery Opel</t>
  </si>
  <si>
    <t>049 4331999</t>
  </si>
  <si>
    <t>049 4361277</t>
  </si>
  <si>
    <t>info@donneryopel.ie</t>
  </si>
  <si>
    <t>Garage</t>
  </si>
  <si>
    <t>Erne Motor Works</t>
  </si>
  <si>
    <t>Dublin Rd</t>
  </si>
  <si>
    <t>049-4332744</t>
  </si>
  <si>
    <t>ernemw@toyota.ie</t>
  </si>
  <si>
    <t>John Mee</t>
  </si>
  <si>
    <t>Corrarod</t>
  </si>
  <si>
    <t>Cloverhill</t>
  </si>
  <si>
    <t>ATF</t>
  </si>
  <si>
    <t>John Monaghan Tyres</t>
  </si>
  <si>
    <t>087 1510959</t>
  </si>
  <si>
    <t>Virginia</t>
  </si>
  <si>
    <t>Moynehall Car Sales</t>
  </si>
  <si>
    <t>Ballinagh Road</t>
  </si>
  <si>
    <t>049-4332771</t>
  </si>
  <si>
    <t>049-4361366</t>
  </si>
  <si>
    <t>pjmadden@moynehallcarsales.ie</t>
  </si>
  <si>
    <t>Muldoon Car Sales</t>
  </si>
  <si>
    <t xml:space="preserve">Cavan </t>
  </si>
  <si>
    <t>049-4332741 / 086-3562910</t>
  </si>
  <si>
    <t>Collector</t>
  </si>
  <si>
    <t>Sean Briody Car Sales</t>
  </si>
  <si>
    <t>Omard</t>
  </si>
  <si>
    <t>049 4336658</t>
  </si>
  <si>
    <t>Yores Garage</t>
  </si>
  <si>
    <t>Maghera</t>
  </si>
  <si>
    <t>(049) 8547408</t>
  </si>
  <si>
    <t>Donegal County Council</t>
  </si>
  <si>
    <t>The Lagg</t>
  </si>
  <si>
    <t>Milford</t>
  </si>
  <si>
    <t>Co. Donegal</t>
  </si>
  <si>
    <t>074 9153656</t>
  </si>
  <si>
    <t>Manorcunningham</t>
  </si>
  <si>
    <t>Dunnions Car Sales</t>
  </si>
  <si>
    <t>Donegal Street</t>
  </si>
  <si>
    <t>Ballybofey</t>
  </si>
  <si>
    <t>074 9131005</t>
  </si>
  <si>
    <t>Gillespie Car Sales</t>
  </si>
  <si>
    <t>Donegal Road</t>
  </si>
  <si>
    <t>074 9132105/086 8385529</t>
  </si>
  <si>
    <t>sales@gillespiecarsales.ie</t>
  </si>
  <si>
    <t>Letterkenny</t>
  </si>
  <si>
    <t>JK Vehicle Repair</t>
  </si>
  <si>
    <t>Mullaghderg Banks</t>
  </si>
  <si>
    <t>087 0684654</t>
  </si>
  <si>
    <t>Kevin Cullen</t>
  </si>
  <si>
    <t>Donegal Tyre Sales</t>
  </si>
  <si>
    <t>STRABOE</t>
  </si>
  <si>
    <t>Buncranna</t>
  </si>
  <si>
    <t>074-9362579</t>
  </si>
  <si>
    <t>KM Tyres</t>
  </si>
  <si>
    <t>Meenaclady</t>
  </si>
  <si>
    <t>Gortahork</t>
  </si>
  <si>
    <t>087 2913240</t>
  </si>
  <si>
    <t>Manor Motors</t>
  </si>
  <si>
    <t>Balleighan</t>
  </si>
  <si>
    <t>074 9157167</t>
  </si>
  <si>
    <t>Rooney Tyre Centre</t>
  </si>
  <si>
    <t>Single St</t>
  </si>
  <si>
    <t>Bundoran</t>
  </si>
  <si>
    <t>071 9841320</t>
  </si>
  <si>
    <t>rooneytyrecentre@hotmail.com</t>
  </si>
  <si>
    <t>Millford</t>
  </si>
  <si>
    <t>W.G. Tyres</t>
  </si>
  <si>
    <t>The Lagg Filling Station</t>
  </si>
  <si>
    <t>074-9163479</t>
  </si>
  <si>
    <t>Galway County Council</t>
  </si>
  <si>
    <t>Leitrim County Council</t>
  </si>
  <si>
    <t>Johnston Lyndon Garage</t>
  </si>
  <si>
    <t>Kivey</t>
  </si>
  <si>
    <t>Carraigallen</t>
  </si>
  <si>
    <t>Co. Leitrim</t>
  </si>
  <si>
    <t>049-4339692</t>
  </si>
  <si>
    <t>Mayo County Council</t>
  </si>
  <si>
    <t>Castlebar</t>
  </si>
  <si>
    <t>Co. Mayo</t>
  </si>
  <si>
    <t>Flanagan Motors</t>
  </si>
  <si>
    <t>Tooreen</t>
  </si>
  <si>
    <t>Ballyhaunis</t>
  </si>
  <si>
    <t>094-9649433</t>
  </si>
  <si>
    <t>Heffron Tyres</t>
  </si>
  <si>
    <t>Muing Road</t>
  </si>
  <si>
    <t>Belmullet</t>
  </si>
  <si>
    <t xml:space="preserve">097-81610/ 087-3151577 
</t>
  </si>
  <si>
    <t>Tyre Centre</t>
  </si>
  <si>
    <t>Michael Conroy Motors</t>
  </si>
  <si>
    <t>Tonemace</t>
  </si>
  <si>
    <t>Bellmullet</t>
  </si>
  <si>
    <t>085 7785268</t>
  </si>
  <si>
    <t>michaelconroymotors2012@yahoo.ie</t>
  </si>
  <si>
    <t>Monaghan County Council</t>
  </si>
  <si>
    <t>Co. Monaghan</t>
  </si>
  <si>
    <t>Billy Walker Car Sales</t>
  </si>
  <si>
    <t>Killymarley</t>
  </si>
  <si>
    <t>Monaghan</t>
  </si>
  <si>
    <t>047 84001/086 8277584</t>
  </si>
  <si>
    <t>McCann Motors</t>
  </si>
  <si>
    <t>Castleblayney</t>
  </si>
  <si>
    <t>087 312 4669</t>
  </si>
  <si>
    <t>Monaghan Autocare</t>
  </si>
  <si>
    <t>Moynes</t>
  </si>
  <si>
    <t>086 843 1326</t>
  </si>
  <si>
    <t>North East Tyre Collection Service</t>
  </si>
  <si>
    <t>Magoney</t>
  </si>
  <si>
    <t>Inniskeen</t>
  </si>
  <si>
    <t>042 9378685 / 087 2752836</t>
  </si>
  <si>
    <t>The Tyre Outlet</t>
  </si>
  <si>
    <t>BroomField (Formally (Meegans)</t>
  </si>
  <si>
    <t>(042) 974 3771</t>
  </si>
  <si>
    <t>Titan Tyres Ltd</t>
  </si>
  <si>
    <t>Tullybryan</t>
  </si>
  <si>
    <t>Weebuck Tyres</t>
  </si>
  <si>
    <t>Latton</t>
  </si>
  <si>
    <t>042-9741750</t>
  </si>
  <si>
    <t>Roscommon County Council</t>
  </si>
  <si>
    <t>Co. Roscommon</t>
  </si>
  <si>
    <t>Boyle</t>
  </si>
  <si>
    <t>OCR Waste Management</t>
  </si>
  <si>
    <t>Office 2</t>
  </si>
  <si>
    <t>Roxborough</t>
  </si>
  <si>
    <t>Sligo County Council</t>
  </si>
  <si>
    <t>Co. Sligo</t>
  </si>
  <si>
    <t>Gawleys Autopart</t>
  </si>
  <si>
    <t>Lisheen</t>
  </si>
  <si>
    <t>Aclare</t>
  </si>
  <si>
    <t>071-9181083</t>
  </si>
  <si>
    <t>Ian Maxwell Tyre Centre</t>
  </si>
  <si>
    <t>Cloonloo</t>
  </si>
  <si>
    <t>Tubbercurry Motors</t>
  </si>
  <si>
    <t>Old Dublin Rd</t>
  </si>
  <si>
    <t>Carrow</t>
  </si>
  <si>
    <t>071-9120902</t>
  </si>
  <si>
    <t>Fair Deal Motors</t>
  </si>
  <si>
    <t>Enterprise Centre</t>
  </si>
  <si>
    <t>Ballymote</t>
  </si>
  <si>
    <t>087 9185822</t>
  </si>
  <si>
    <t>sales@fairdealautos.ie</t>
  </si>
  <si>
    <t>Kevin Conlon Motor Repairs</t>
  </si>
  <si>
    <t>Ballygawley</t>
  </si>
  <si>
    <t>(071) 916 7058</t>
  </si>
  <si>
    <t>McGettrick Tyres</t>
  </si>
  <si>
    <t>Ballinabole</t>
  </si>
  <si>
    <t>087 2709304</t>
  </si>
  <si>
    <t>Total Other Potential:</t>
  </si>
  <si>
    <t xml:space="preserve">Total </t>
  </si>
  <si>
    <t>Potential Members</t>
  </si>
  <si>
    <t>LA</t>
  </si>
  <si>
    <t>B &amp; E Tyres Ltd</t>
  </si>
  <si>
    <t>Moynehall</t>
  </si>
  <si>
    <t>McNamara's Garage</t>
  </si>
  <si>
    <t>Devlis</t>
  </si>
  <si>
    <t>Mindaugas Jocys</t>
  </si>
  <si>
    <t>Fedoo</t>
  </si>
  <si>
    <t>Old Armagh Road</t>
  </si>
  <si>
    <t>Top Auto Garage Building</t>
  </si>
  <si>
    <t>South Dublin County Council</t>
  </si>
  <si>
    <t>Fingal County Council</t>
  </si>
  <si>
    <t>Dun Laoghaire Rathdown</t>
  </si>
  <si>
    <t xml:space="preserve">Members </t>
  </si>
  <si>
    <t>Members</t>
  </si>
  <si>
    <t xml:space="preserve">Potential Members </t>
  </si>
  <si>
    <t>% Registered</t>
  </si>
  <si>
    <t xml:space="preserve">Connacht Ulster </t>
  </si>
  <si>
    <t>Revoked Members</t>
  </si>
  <si>
    <t>National</t>
  </si>
  <si>
    <t xml:space="preserve">claims no longer deals in tyres </t>
  </si>
  <si>
    <t>Feedback</t>
  </si>
  <si>
    <t>Carlow County Council</t>
  </si>
  <si>
    <t>Clare County Council</t>
  </si>
  <si>
    <t>Cork County Council</t>
  </si>
  <si>
    <t>Dublin City Council</t>
  </si>
  <si>
    <t>Kerry County Council</t>
  </si>
  <si>
    <t>Kildare County Council</t>
  </si>
  <si>
    <t>Kilkenny County Council</t>
  </si>
  <si>
    <t>Laois County Council</t>
  </si>
  <si>
    <t>Limerick City &amp; County Council</t>
  </si>
  <si>
    <t>Longford County Council</t>
  </si>
  <si>
    <t>Louth County Council</t>
  </si>
  <si>
    <t>Meath County Council</t>
  </si>
  <si>
    <t>Offaly County Council</t>
  </si>
  <si>
    <t>Tipperary County Council</t>
  </si>
  <si>
    <t>Waterford City &amp;County Council</t>
  </si>
  <si>
    <t>Westmeath County Council</t>
  </si>
  <si>
    <t>Wexford County Council</t>
  </si>
  <si>
    <t>Wicklow County Council</t>
  </si>
  <si>
    <t>Galway City Council</t>
  </si>
  <si>
    <t>Cork City Council</t>
  </si>
  <si>
    <t>Obligated &amp; Reinstated</t>
  </si>
  <si>
    <t>Members Premises</t>
  </si>
  <si>
    <t>Galway</t>
  </si>
  <si>
    <t>Remigijus Juskeviccus</t>
  </si>
  <si>
    <t>Woodquay Service Station</t>
  </si>
  <si>
    <t>Headford Road</t>
  </si>
  <si>
    <t>(085) 1585460</t>
  </si>
  <si>
    <t xml:space="preserve">Obligated &amp; (Reinstated) </t>
  </si>
  <si>
    <t>Table heading explained/Colour codes with each LA TAB</t>
  </si>
  <si>
    <t xml:space="preserve">Companies registered with Repak ELT and allocated with a member number. They appear on the website members list after the member number has been allocated. It may take up to 48hrs after a company has completed an application form to be uploaded on to the system. </t>
  </si>
  <si>
    <t>The premises of each registered member of Repak ELT. More than one premises may be registered under one member number. All registered members can be viewed on the front end of the website and can be filtered per LA.</t>
  </si>
  <si>
    <t>Revoked (technically no longer a member)</t>
  </si>
  <si>
    <t xml:space="preserve">Companies who have had their membership revoked are detailed in each individual LA tab. They are not included in the final count of potential/unregistered companies. There are 2 instances where a company can have its membership revoked:  (1) Claims no longer deals in tyres or (2) Not compliant. </t>
  </si>
  <si>
    <t>Obligated &amp; (Reinstated) Companies</t>
  </si>
  <si>
    <t xml:space="preserve">These companies may be potential/ unregistered companies but were previously removed on request from the potential members/ unregistered companies list. They may have been removed either as a result of information received through Repak ELT’s ‘Report a free rider’ option on the website, call centres contact with companies or Local Authority contact via the generic email address – compliance@repakelt.ie. There is commentary detailed for each obligated &amp; reinstated company identified. Obligated &amp; reinstated companies are listed under the block colour red in each individual LA tab.
</t>
  </si>
  <si>
    <t xml:space="preserve">Potential/ Unregistered Companies  </t>
  </si>
  <si>
    <t xml:space="preserve">Companies not compliant or registered as a member with the Compliance Scheme, Repak ELT. See individual LA tabs for details. </t>
  </si>
  <si>
    <t xml:space="preserve"> This is the % of registered premises against the total premises identified. </t>
  </si>
  <si>
    <t>P &amp; N Tyre Services</t>
  </si>
  <si>
    <t>Bailieborough Foundry</t>
  </si>
  <si>
    <t>Leiter</t>
  </si>
  <si>
    <t>Bailieborough</t>
  </si>
  <si>
    <t>Reported as a free rider</t>
  </si>
  <si>
    <t xml:space="preserve">claims no longer trading in tyres </t>
  </si>
  <si>
    <t xml:space="preserve">Member Premises </t>
  </si>
  <si>
    <t>Total</t>
  </si>
  <si>
    <t xml:space="preserve">Email/Website </t>
  </si>
  <si>
    <t>Column1</t>
  </si>
  <si>
    <t xml:space="preserve"> </t>
  </si>
  <si>
    <t>Member No. 1176 Non compliant - non reporting for (Oct – Apr inclusive) non paid membership fees</t>
  </si>
  <si>
    <t xml:space="preserve">Galway City </t>
  </si>
  <si>
    <t>Nela Maxim</t>
  </si>
  <si>
    <t>Carndonagh</t>
  </si>
  <si>
    <t xml:space="preserve">Cardonagh Foden Road </t>
  </si>
  <si>
    <t>Moville </t>
  </si>
  <si>
    <t>https://www.facebook.com/nela.maxim.3?hc_ref=ARRciA4MMw9xjZZ9TPHxgm0TK3e6YgzJ871BnX8M2GF3IuTQmiRSiq9B1zFsIGUk010&amp;fref=nf</t>
  </si>
  <si>
    <t>Egils Pavlovs</t>
  </si>
  <si>
    <t>N5 Garage</t>
  </si>
  <si>
    <t>N5 Garage Ballynew</t>
  </si>
  <si>
    <t>F23XV62</t>
  </si>
  <si>
    <t>(087) 0944236</t>
  </si>
  <si>
    <t xml:space="preserve">Claims does not deal with tyres </t>
  </si>
  <si>
    <t>Monbatt Ltd</t>
  </si>
  <si>
    <t>Blayney Tyres Limited</t>
  </si>
  <si>
    <t>Lurganmore</t>
  </si>
  <si>
    <t>Brandrum</t>
  </si>
  <si>
    <t>(047) 84473</t>
  </si>
  <si>
    <t>(085) 7304625</t>
  </si>
  <si>
    <t>(042) 9746177</t>
  </si>
  <si>
    <t xml:space="preserve">Brown Car Group </t>
  </si>
  <si>
    <t>0</t>
  </si>
  <si>
    <t>Non complicant. No reporting completed</t>
  </si>
  <si>
    <t xml:space="preserve">
Byg garage mohill </t>
  </si>
  <si>
    <t>Dromod Road mohill (stensons yard)</t>
  </si>
  <si>
    <t>Mohill</t>
  </si>
  <si>
    <t>Co.Leitrim</t>
  </si>
  <si>
    <t>E+E Car Repair</t>
  </si>
  <si>
    <t>Byg garage mohill</t>
  </si>
  <si>
    <t xml:space="preserve">Station road </t>
  </si>
  <si>
    <t xml:space="preserve">Hyde Street </t>
  </si>
  <si>
    <t>Mohil</t>
  </si>
  <si>
    <t>Co Leitrim</t>
  </si>
  <si>
    <t>087 969 0836</t>
  </si>
  <si>
    <t xml:space="preserve">Not registered big stock of uk imported tyres selling with no levy </t>
  </si>
  <si>
    <t xml:space="preserve">Note </t>
  </si>
  <si>
    <t>Two of the same name, however different addresses given</t>
  </si>
  <si>
    <t>Selling uk import tyres, not registered, dumping illegally, not charging vEMC</t>
  </si>
  <si>
    <r>
      <t>Moblie no. attached to this company Torque Racing Motor Factors</t>
    </r>
    <r>
      <rPr>
        <sz val="8"/>
        <color rgb="FF000000"/>
        <rFont val="Verdana"/>
        <family val="2"/>
      </rPr>
      <t> </t>
    </r>
  </si>
  <si>
    <t>Darran Reilly</t>
  </si>
  <si>
    <t>DR Motors (Darran Reilly)</t>
  </si>
  <si>
    <t>Chapel Road</t>
  </si>
  <si>
    <t>Carrigallen</t>
  </si>
  <si>
    <t>James Regan</t>
  </si>
  <si>
    <t>Effernagh</t>
  </si>
  <si>
    <t>Carrick On Shannon</t>
  </si>
  <si>
    <t>Non compliant Member 1364 : reporting &amp; fee</t>
  </si>
  <si>
    <t>Non compliant Member 1745 : reporting &amp; fee</t>
  </si>
  <si>
    <t>Quick Fit Tyres Service</t>
  </si>
  <si>
    <t>Unit 1</t>
  </si>
  <si>
    <t>Finisklin Rd</t>
  </si>
  <si>
    <t>Cartron</t>
  </si>
  <si>
    <t xml:space="preserve">Non complicant Member 4223: Reporting and fee </t>
  </si>
</sst>
</file>

<file path=xl/styles.xml><?xml version="1.0" encoding="utf-8"?>
<styleSheet xmlns="http://schemas.openxmlformats.org/spreadsheetml/2006/main" xmlns:mc="http://schemas.openxmlformats.org/markup-compatibility/2006" xmlns:x14ac="http://schemas.microsoft.com/office/spreadsheetml/2009/9/ac" mc:Ignorable="x14ac">
  <fonts count="21" x14ac:knownFonts="1">
    <font>
      <sz val="11"/>
      <color theme="1"/>
      <name val="Calibri"/>
      <family val="2"/>
      <scheme val="minor"/>
    </font>
    <font>
      <b/>
      <sz val="11"/>
      <color theme="1"/>
      <name val="Calibri"/>
      <family val="2"/>
      <scheme val="minor"/>
    </font>
    <font>
      <b/>
      <sz val="11"/>
      <name val="Calibri"/>
      <family val="2"/>
      <scheme val="minor"/>
    </font>
    <font>
      <sz val="11"/>
      <name val="Calibri"/>
      <family val="2"/>
      <scheme val="minor"/>
    </font>
    <font>
      <sz val="11"/>
      <color theme="1"/>
      <name val="Calibri"/>
      <family val="2"/>
      <scheme val="minor"/>
    </font>
    <font>
      <b/>
      <sz val="18"/>
      <color theme="1"/>
      <name val="Calibri"/>
      <family val="2"/>
      <scheme val="minor"/>
    </font>
    <font>
      <b/>
      <sz val="14"/>
      <color theme="1"/>
      <name val="Calibri"/>
      <family val="2"/>
      <scheme val="minor"/>
    </font>
    <font>
      <b/>
      <sz val="14"/>
      <color indexed="8"/>
      <name val="Calibri"/>
      <family val="2"/>
      <scheme val="minor"/>
    </font>
    <font>
      <b/>
      <sz val="12"/>
      <color theme="1"/>
      <name val="Calibri"/>
      <family val="2"/>
      <scheme val="minor"/>
    </font>
    <font>
      <b/>
      <sz val="12"/>
      <name val="Calibri"/>
      <family val="2"/>
      <scheme val="minor"/>
    </font>
    <font>
      <sz val="12"/>
      <color theme="1"/>
      <name val="Calibri"/>
      <family val="2"/>
      <scheme val="minor"/>
    </font>
    <font>
      <b/>
      <sz val="12"/>
      <color indexed="8"/>
      <name val="Calibri"/>
      <family val="2"/>
      <scheme val="minor"/>
    </font>
    <font>
      <sz val="11"/>
      <color theme="1" tint="4.9989318521683403E-2"/>
      <name val="Calibri"/>
      <family val="2"/>
      <scheme val="minor"/>
    </font>
    <font>
      <b/>
      <sz val="16"/>
      <color theme="1"/>
      <name val="Calibri"/>
      <family val="2"/>
      <scheme val="minor"/>
    </font>
    <font>
      <b/>
      <sz val="14"/>
      <color rgb="FF000000"/>
      <name val="Calibri"/>
      <family val="2"/>
      <scheme val="minor"/>
    </font>
    <font>
      <sz val="12"/>
      <color rgb="FF000000"/>
      <name val="Calibri"/>
      <family val="2"/>
      <scheme val="minor"/>
    </font>
    <font>
      <sz val="11"/>
      <color theme="0"/>
      <name val="Calibri"/>
      <family val="2"/>
      <scheme val="minor"/>
    </font>
    <font>
      <sz val="10"/>
      <color theme="1"/>
      <name val="Arial"/>
      <family val="2"/>
    </font>
    <font>
      <sz val="11"/>
      <color rgb="FF1F497D"/>
      <name val="Calibri"/>
      <family val="2"/>
      <scheme val="minor"/>
    </font>
    <font>
      <sz val="8"/>
      <color rgb="FF000000"/>
      <name val="Verdana"/>
      <family val="2"/>
    </font>
    <font>
      <sz val="11"/>
      <color rgb="FFFF0000"/>
      <name val="Calibri"/>
      <family val="2"/>
      <scheme val="minor"/>
    </font>
  </fonts>
  <fills count="8">
    <fill>
      <patternFill patternType="none"/>
    </fill>
    <fill>
      <patternFill patternType="gray125"/>
    </fill>
    <fill>
      <patternFill patternType="solid">
        <fgColor rgb="FF00B050"/>
        <bgColor indexed="64"/>
      </patternFill>
    </fill>
    <fill>
      <patternFill patternType="solid">
        <fgColor rgb="FFFFFF00"/>
        <bgColor indexed="64"/>
      </patternFill>
    </fill>
    <fill>
      <patternFill patternType="solid">
        <fgColor rgb="FFFF0000"/>
        <bgColor indexed="64"/>
      </patternFill>
    </fill>
    <fill>
      <patternFill patternType="solid">
        <fgColor theme="4" tint="0.79998168889431442"/>
        <bgColor indexed="65"/>
      </patternFill>
    </fill>
    <fill>
      <patternFill patternType="solid">
        <fgColor theme="4" tint="0.39997558519241921"/>
        <bgColor indexed="65"/>
      </patternFill>
    </fill>
    <fill>
      <patternFill patternType="solid">
        <fgColor theme="4" tint="0.59996337778862885"/>
        <bgColor indexed="64"/>
      </patternFill>
    </fill>
  </fills>
  <borders count="16">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s>
  <cellStyleXfs count="3">
    <xf numFmtId="0" fontId="0" fillId="0" borderId="0"/>
    <xf numFmtId="0" fontId="4" fillId="5" borderId="0" applyNumberFormat="0" applyBorder="0" applyAlignment="0" applyProtection="0"/>
    <xf numFmtId="0" fontId="16" fillId="6" borderId="0" applyNumberFormat="0" applyBorder="0" applyAlignment="0" applyProtection="0"/>
  </cellStyleXfs>
  <cellXfs count="99">
    <xf numFmtId="0" fontId="0" fillId="0" borderId="0" xfId="0"/>
    <xf numFmtId="0" fontId="1" fillId="0" borderId="0" xfId="0" applyFont="1" applyAlignment="1"/>
    <xf numFmtId="0" fontId="1" fillId="0" borderId="0" xfId="0" applyNumberFormat="1" applyFont="1" applyFill="1" applyBorder="1" applyAlignment="1" applyProtection="1"/>
    <xf numFmtId="0" fontId="2" fillId="0" borderId="0" xfId="0" applyNumberFormat="1" applyFont="1" applyFill="1" applyBorder="1" applyAlignment="1" applyProtection="1"/>
    <xf numFmtId="0" fontId="0" fillId="0" borderId="0" xfId="0" applyAlignment="1"/>
    <xf numFmtId="0" fontId="0" fillId="0" borderId="0" xfId="0" applyFont="1" applyFill="1" applyBorder="1" applyAlignment="1"/>
    <xf numFmtId="0" fontId="0" fillId="0" borderId="0" xfId="0" applyFill="1"/>
    <xf numFmtId="0" fontId="0" fillId="0" borderId="0" xfId="0" applyFill="1" applyAlignment="1"/>
    <xf numFmtId="0" fontId="0" fillId="0" borderId="0" xfId="0" applyFont="1" applyFill="1" applyAlignment="1"/>
    <xf numFmtId="0" fontId="0" fillId="0" borderId="0" xfId="0" applyFont="1" applyFill="1" applyAlignment="1">
      <alignment wrapText="1"/>
    </xf>
    <xf numFmtId="0" fontId="3" fillId="0" borderId="0" xfId="0" applyFont="1" applyFill="1" applyAlignment="1">
      <alignment wrapText="1"/>
    </xf>
    <xf numFmtId="0" fontId="0" fillId="0" borderId="0" xfId="0" applyAlignment="1">
      <alignment horizontal="left"/>
    </xf>
    <xf numFmtId="0" fontId="0" fillId="0" borderId="0" xfId="0" applyBorder="1"/>
    <xf numFmtId="0" fontId="0" fillId="0" borderId="0" xfId="0" applyNumberFormat="1" applyBorder="1"/>
    <xf numFmtId="0" fontId="0" fillId="0" borderId="8" xfId="0" applyBorder="1"/>
    <xf numFmtId="9" fontId="0" fillId="0" borderId="8" xfId="0" applyNumberFormat="1" applyBorder="1"/>
    <xf numFmtId="0" fontId="0" fillId="0" borderId="0" xfId="0" applyBorder="1" applyAlignment="1">
      <alignment horizontal="right"/>
    </xf>
    <xf numFmtId="0" fontId="0" fillId="0" borderId="6" xfId="0" applyBorder="1"/>
    <xf numFmtId="0" fontId="0" fillId="0" borderId="3" xfId="0" applyBorder="1"/>
    <xf numFmtId="9" fontId="0" fillId="0" borderId="7" xfId="0" applyNumberFormat="1" applyBorder="1"/>
    <xf numFmtId="0" fontId="0" fillId="0" borderId="3" xfId="0" applyBorder="1" applyAlignment="1">
      <alignment horizontal="right"/>
    </xf>
    <xf numFmtId="0" fontId="0" fillId="0" borderId="0" xfId="0" applyAlignment="1">
      <alignment horizontal="right"/>
    </xf>
    <xf numFmtId="0" fontId="5" fillId="0" borderId="0" xfId="0" applyFont="1"/>
    <xf numFmtId="0" fontId="0" fillId="0" borderId="0" xfId="0" applyNumberFormat="1" applyBorder="1" applyAlignment="1">
      <alignment horizontal="right"/>
    </xf>
    <xf numFmtId="0" fontId="0" fillId="0" borderId="8" xfId="0" applyBorder="1" applyAlignment="1">
      <alignment horizontal="right"/>
    </xf>
    <xf numFmtId="0" fontId="0" fillId="0" borderId="9" xfId="0" applyBorder="1"/>
    <xf numFmtId="0" fontId="0" fillId="0" borderId="11" xfId="0" applyBorder="1"/>
    <xf numFmtId="0" fontId="6" fillId="0" borderId="0" xfId="0" applyFont="1" applyAlignment="1"/>
    <xf numFmtId="0" fontId="7" fillId="0" borderId="0" xfId="0" applyFont="1"/>
    <xf numFmtId="0" fontId="6" fillId="2" borderId="1" xfId="0" applyFont="1" applyFill="1" applyBorder="1" applyAlignment="1"/>
    <xf numFmtId="0" fontId="6" fillId="2" borderId="5" xfId="0" applyFont="1" applyFill="1" applyBorder="1" applyAlignment="1"/>
    <xf numFmtId="0" fontId="7" fillId="2" borderId="1" xfId="0" applyFont="1" applyFill="1" applyBorder="1"/>
    <xf numFmtId="0" fontId="7" fillId="2" borderId="5" xfId="0" applyFont="1" applyFill="1" applyBorder="1"/>
    <xf numFmtId="9" fontId="0" fillId="0" borderId="10" xfId="0" applyNumberFormat="1" applyBorder="1"/>
    <xf numFmtId="9" fontId="0" fillId="0" borderId="12" xfId="0" applyNumberFormat="1" applyBorder="1"/>
    <xf numFmtId="0" fontId="8" fillId="0" borderId="0" xfId="0" applyFont="1" applyAlignment="1"/>
    <xf numFmtId="0" fontId="8" fillId="0" borderId="0" xfId="0" applyNumberFormat="1" applyFont="1" applyFill="1" applyBorder="1" applyAlignment="1" applyProtection="1"/>
    <xf numFmtId="0" fontId="9" fillId="0" borderId="0" xfId="0" applyNumberFormat="1" applyFont="1" applyFill="1" applyBorder="1" applyAlignment="1" applyProtection="1"/>
    <xf numFmtId="0" fontId="10" fillId="0" borderId="0" xfId="0" applyFont="1" applyAlignment="1"/>
    <xf numFmtId="0" fontId="11" fillId="0" borderId="0" xfId="0" applyFont="1"/>
    <xf numFmtId="0" fontId="10" fillId="0" borderId="0" xfId="0" applyFont="1"/>
    <xf numFmtId="0" fontId="11" fillId="0" borderId="0" xfId="0" applyNumberFormat="1" applyFont="1" applyFill="1" applyBorder="1" applyAlignment="1" applyProtection="1"/>
    <xf numFmtId="0" fontId="12" fillId="3" borderId="2" xfId="0" applyFont="1" applyFill="1" applyBorder="1" applyAlignment="1">
      <alignment horizontal="left" vertical="top" wrapText="1"/>
    </xf>
    <xf numFmtId="0" fontId="6" fillId="0" borderId="4" xfId="0" applyFont="1" applyBorder="1" applyAlignment="1">
      <alignment vertical="center"/>
    </xf>
    <xf numFmtId="0" fontId="6" fillId="0" borderId="13" xfId="0" applyFont="1" applyBorder="1" applyAlignment="1">
      <alignment vertical="center"/>
    </xf>
    <xf numFmtId="0" fontId="14" fillId="3" borderId="4" xfId="0" applyFont="1" applyFill="1" applyBorder="1" applyAlignment="1">
      <alignment horizontal="left" vertical="center" wrapText="1"/>
    </xf>
    <xf numFmtId="0" fontId="14" fillId="4" borderId="13" xfId="0" applyFont="1" applyFill="1" applyBorder="1" applyAlignment="1">
      <alignment horizontal="left" vertical="center" wrapText="1"/>
    </xf>
    <xf numFmtId="0" fontId="14" fillId="2" borderId="4" xfId="0" applyFont="1" applyFill="1" applyBorder="1" applyAlignment="1">
      <alignment horizontal="left" vertical="center" wrapText="1"/>
    </xf>
    <xf numFmtId="0" fontId="6" fillId="0" borderId="14" xfId="0" applyFont="1" applyBorder="1" applyAlignment="1">
      <alignment vertical="center"/>
    </xf>
    <xf numFmtId="0" fontId="6" fillId="3" borderId="1" xfId="0" applyFont="1" applyFill="1" applyBorder="1"/>
    <xf numFmtId="0" fontId="6" fillId="3" borderId="4" xfId="0" applyFont="1" applyFill="1" applyBorder="1"/>
    <xf numFmtId="0" fontId="6" fillId="4" borderId="2" xfId="0" applyFont="1" applyFill="1" applyBorder="1"/>
    <xf numFmtId="0" fontId="6" fillId="4" borderId="4" xfId="0" applyFont="1" applyFill="1" applyBorder="1"/>
    <xf numFmtId="0" fontId="6" fillId="0" borderId="0" xfId="0" applyFont="1" applyFill="1" applyBorder="1" applyAlignment="1"/>
    <xf numFmtId="9" fontId="4" fillId="6" borderId="3" xfId="2" applyNumberFormat="1" applyFont="1" applyBorder="1" applyAlignment="1">
      <alignment horizontal="left" vertical="top" wrapText="1"/>
    </xf>
    <xf numFmtId="0" fontId="4" fillId="3" borderId="3" xfId="2" applyFont="1" applyFill="1" applyBorder="1" applyAlignment="1">
      <alignment horizontal="left" vertical="top" wrapText="1"/>
    </xf>
    <xf numFmtId="0" fontId="4" fillId="4" borderId="3" xfId="2" applyFont="1" applyFill="1" applyBorder="1" applyAlignment="1">
      <alignment horizontal="left" vertical="top" wrapText="1"/>
    </xf>
    <xf numFmtId="0" fontId="4" fillId="2" borderId="3" xfId="2" applyFont="1" applyFill="1" applyBorder="1" applyAlignment="1">
      <alignment horizontal="left" vertical="top" wrapText="1"/>
    </xf>
    <xf numFmtId="0" fontId="4" fillId="7" borderId="4" xfId="2" applyFont="1" applyFill="1" applyBorder="1" applyAlignment="1">
      <alignment horizontal="left" vertical="top" wrapText="1"/>
    </xf>
    <xf numFmtId="0" fontId="4" fillId="7" borderId="2" xfId="2" applyFont="1" applyFill="1" applyBorder="1" applyAlignment="1">
      <alignment horizontal="left" vertical="top" wrapText="1"/>
    </xf>
    <xf numFmtId="0" fontId="4" fillId="7" borderId="14" xfId="2" applyFont="1" applyFill="1" applyBorder="1" applyAlignment="1">
      <alignment horizontal="left" vertical="top" wrapText="1"/>
    </xf>
    <xf numFmtId="0" fontId="4" fillId="7" borderId="3" xfId="2" applyFont="1" applyFill="1" applyBorder="1" applyAlignment="1">
      <alignment horizontal="left" vertical="top" wrapText="1"/>
    </xf>
    <xf numFmtId="0" fontId="0" fillId="0" borderId="8" xfId="0" applyNumberFormat="1" applyBorder="1"/>
    <xf numFmtId="0" fontId="0" fillId="4" borderId="2" xfId="0" applyFont="1" applyFill="1" applyBorder="1" applyAlignment="1">
      <alignment horizontal="left" vertical="top" wrapText="1"/>
    </xf>
    <xf numFmtId="0" fontId="0" fillId="2" borderId="2" xfId="0" applyFont="1" applyFill="1" applyBorder="1" applyAlignment="1">
      <alignment horizontal="left" vertical="top" wrapText="1"/>
    </xf>
    <xf numFmtId="9" fontId="4" fillId="7" borderId="4" xfId="2" applyNumberFormat="1" applyFont="1" applyFill="1" applyBorder="1" applyAlignment="1">
      <alignment horizontal="left" vertical="top" wrapText="1"/>
    </xf>
    <xf numFmtId="0" fontId="0" fillId="0" borderId="0" xfId="0" applyFont="1" applyAlignment="1">
      <alignment horizontal="left" vertical="top" wrapText="1"/>
    </xf>
    <xf numFmtId="9" fontId="4" fillId="7" borderId="3" xfId="2" applyNumberFormat="1" applyFont="1" applyFill="1" applyBorder="1" applyAlignment="1">
      <alignment horizontal="left" vertical="top" wrapText="1"/>
    </xf>
    <xf numFmtId="0" fontId="0" fillId="0" borderId="8" xfId="0" applyNumberFormat="1" applyBorder="1" applyAlignment="1">
      <alignment horizontal="right"/>
    </xf>
    <xf numFmtId="0" fontId="0" fillId="0" borderId="0" xfId="0" applyFont="1"/>
    <xf numFmtId="0" fontId="17" fillId="0" borderId="0" xfId="0" applyFont="1"/>
    <xf numFmtId="0" fontId="18" fillId="0" borderId="0" xfId="0" applyFont="1"/>
    <xf numFmtId="9" fontId="0" fillId="0" borderId="0" xfId="0" applyNumberFormat="1" applyBorder="1"/>
    <xf numFmtId="0" fontId="0" fillId="0" borderId="0" xfId="0" applyFill="1" applyAlignment="1">
      <alignment horizontal="right"/>
    </xf>
    <xf numFmtId="14" fontId="0" fillId="0" borderId="0" xfId="0" applyNumberFormat="1"/>
    <xf numFmtId="0" fontId="0" fillId="0" borderId="15" xfId="0" applyBorder="1"/>
    <xf numFmtId="0" fontId="0" fillId="0" borderId="13" xfId="0" applyBorder="1"/>
    <xf numFmtId="0" fontId="0" fillId="0" borderId="14" xfId="0" applyBorder="1"/>
    <xf numFmtId="0" fontId="0" fillId="0" borderId="0" xfId="0" applyAlignment="1">
      <alignment vertical="center"/>
    </xf>
    <xf numFmtId="0" fontId="0" fillId="0" borderId="0" xfId="0" applyFill="1" applyAlignment="1">
      <alignment horizontal="left"/>
    </xf>
    <xf numFmtId="14" fontId="7" fillId="0" borderId="0" xfId="0" applyNumberFormat="1" applyFont="1"/>
    <xf numFmtId="14" fontId="10" fillId="0" borderId="0" xfId="0" applyNumberFormat="1" applyFont="1"/>
    <xf numFmtId="14" fontId="0" fillId="0" borderId="0" xfId="0" applyNumberFormat="1" applyFont="1"/>
    <xf numFmtId="0" fontId="1" fillId="0" borderId="0" xfId="0" applyFont="1"/>
    <xf numFmtId="0" fontId="1" fillId="0" borderId="0" xfId="0" applyFont="1" applyFill="1" applyBorder="1"/>
    <xf numFmtId="0" fontId="1" fillId="0" borderId="0" xfId="0" applyFont="1" applyFill="1"/>
    <xf numFmtId="0" fontId="8" fillId="0" borderId="0" xfId="0" applyFont="1"/>
    <xf numFmtId="0" fontId="0" fillId="0" borderId="0" xfId="0" applyFont="1" applyFill="1" applyBorder="1"/>
    <xf numFmtId="0" fontId="20" fillId="0" borderId="0" xfId="0" applyFont="1" applyFill="1" applyBorder="1"/>
    <xf numFmtId="0" fontId="13" fillId="5" borderId="1" xfId="1" applyFont="1" applyBorder="1" applyAlignment="1">
      <alignment horizontal="center"/>
    </xf>
    <xf numFmtId="0" fontId="13" fillId="5" borderId="2" xfId="1" applyFont="1" applyBorder="1" applyAlignment="1">
      <alignment horizontal="center"/>
    </xf>
    <xf numFmtId="0" fontId="13" fillId="5" borderId="5" xfId="1" applyFont="1" applyBorder="1" applyAlignment="1">
      <alignment horizontal="center"/>
    </xf>
    <xf numFmtId="0" fontId="15" fillId="0" borderId="2" xfId="0" applyFont="1" applyBorder="1" applyAlignment="1">
      <alignment horizontal="left" vertical="center" wrapText="1"/>
    </xf>
    <xf numFmtId="0" fontId="15" fillId="0" borderId="5" xfId="0" applyFont="1" applyBorder="1" applyAlignment="1">
      <alignment horizontal="left" vertical="center" wrapText="1"/>
    </xf>
    <xf numFmtId="0" fontId="10" fillId="0" borderId="2" xfId="0" applyFont="1" applyBorder="1" applyAlignment="1">
      <alignment horizontal="left" vertical="center" wrapText="1"/>
    </xf>
    <xf numFmtId="0" fontId="10" fillId="0" borderId="5" xfId="0" applyFont="1" applyBorder="1" applyAlignment="1">
      <alignment horizontal="left" vertical="center" wrapText="1"/>
    </xf>
    <xf numFmtId="0" fontId="13" fillId="0" borderId="1" xfId="0" applyFont="1" applyBorder="1" applyAlignment="1">
      <alignment horizontal="center" vertical="center"/>
    </xf>
    <xf numFmtId="0" fontId="13" fillId="0" borderId="2" xfId="0" applyFont="1" applyBorder="1" applyAlignment="1">
      <alignment horizontal="center" vertical="center"/>
    </xf>
    <xf numFmtId="0" fontId="13" fillId="0" borderId="5" xfId="0" applyFont="1" applyBorder="1" applyAlignment="1">
      <alignment horizontal="center" vertical="center"/>
    </xf>
  </cellXfs>
  <cellStyles count="3">
    <cellStyle name="20% - Accent1" xfId="1" builtinId="30"/>
    <cellStyle name="60% - Accent1" xfId="2" builtinId="32"/>
    <cellStyle name="Normal" xfId="0" builtinId="0"/>
  </cellStyles>
  <dxfs count="72">
    <dxf>
      <numFmt numFmtId="13" formatCode="0%"/>
      <border diagonalUp="0" diagonalDown="0" outline="0">
        <left/>
        <right/>
        <top style="medium">
          <color indexed="64"/>
        </top>
        <bottom/>
      </border>
    </dxf>
    <dxf>
      <numFmt numFmtId="0" formatCode="General"/>
      <border diagonalUp="0" diagonalDown="0" outline="0">
        <left/>
        <right/>
        <top style="medium">
          <color indexed="64"/>
        </top>
        <bottom/>
      </border>
    </dxf>
    <dxf>
      <border diagonalUp="0" diagonalDown="0" outline="0">
        <left/>
        <right/>
        <top style="medium">
          <color indexed="64"/>
        </top>
        <bottom/>
      </border>
    </dxf>
    <dxf>
      <alignment horizontal="right" vertical="bottom" textRotation="0" wrapText="0" indent="0" justifyLastLine="0" shrinkToFit="0" readingOrder="0"/>
      <border diagonalUp="0" diagonalDown="0" outline="0">
        <left/>
        <right/>
        <top style="medium">
          <color indexed="64"/>
        </top>
        <bottom/>
      </border>
    </dxf>
    <dxf>
      <alignment horizontal="right" vertical="bottom" textRotation="0" wrapText="0" indent="0" justifyLastLine="0" shrinkToFit="0" readingOrder="0"/>
      <border diagonalUp="0" diagonalDown="0" outline="0">
        <left/>
        <right/>
        <top style="medium">
          <color indexed="64"/>
        </top>
        <bottom/>
      </border>
    </dxf>
    <dxf>
      <border diagonalUp="0" diagonalDown="0" outline="0">
        <left/>
        <right/>
        <top style="medium">
          <color indexed="64"/>
        </top>
        <bottom/>
      </border>
    </dxf>
    <dxf>
      <border diagonalUp="0" diagonalDown="0" outline="0">
        <left/>
        <right/>
        <top style="medium">
          <color indexed="64"/>
        </top>
        <bottom/>
      </border>
    </dxf>
    <dxf>
      <border diagonalUp="0" diagonalDown="0" outline="0">
        <left/>
        <right/>
        <top style="medium">
          <color indexed="64"/>
        </top>
        <bottom/>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13" formatCode="0%"/>
    </dxf>
    <dxf>
      <numFmt numFmtId="0" formatCode="General"/>
      <alignment horizontal="right" vertical="bottom" textRotation="0" wrapText="0" indent="0" justifyLastLine="0" shrinkToFit="0" readingOrder="0"/>
    </dxf>
    <dxf>
      <numFmt numFmtId="1" formatCode="0"/>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1" formatCode="0"/>
    </dxf>
    <dxf>
      <numFmt numFmtId="1" formatCode="0"/>
    </dxf>
    <dxf>
      <border diagonalUp="0" diagonalDown="0">
        <left style="medium">
          <color indexed="64"/>
        </left>
        <right style="medium">
          <color indexed="64"/>
        </right>
        <top/>
        <bottom/>
        <vertical/>
        <horizontal/>
      </border>
    </dxf>
    <dxf>
      <border>
        <top style="medium">
          <color indexed="64"/>
        </top>
      </border>
    </dxf>
    <dxf>
      <border diagonalUp="0" diagonalDown="0">
        <left style="medium">
          <color indexed="64"/>
        </left>
        <right style="medium">
          <color indexed="64"/>
        </right>
        <top style="medium">
          <color indexed="64"/>
        </top>
        <bottom style="medium">
          <color indexed="64"/>
        </bottom>
      </border>
    </dxf>
    <dxf>
      <alignment horizontal="right" vertical="bottom" textRotation="0" wrapText="0" indent="0" justifyLastLine="0" shrinkToFit="0" readingOrder="0"/>
    </dxf>
    <dxf>
      <border>
        <bottom style="medium">
          <color indexed="64"/>
        </bottom>
      </border>
    </dxf>
    <dxf>
      <font>
        <b val="0"/>
        <strike val="0"/>
        <outline val="0"/>
        <shadow val="0"/>
        <u val="none"/>
        <vertAlign val="baseline"/>
        <sz val="11"/>
        <color theme="1"/>
        <name val="Calibri"/>
        <scheme val="minor"/>
      </font>
      <alignment horizontal="left" vertical="top" textRotation="0" wrapText="1" indent="0" justifyLastLine="0" shrinkToFit="0" readingOrder="0"/>
      <border diagonalUp="0" diagonalDown="0" outline="0">
        <left/>
        <right/>
        <top/>
        <bottom/>
      </border>
    </dxf>
    <dxf>
      <numFmt numFmtId="13" formatCode="0%"/>
      <border diagonalUp="0" diagonalDown="0" outline="0">
        <left/>
        <right style="medium">
          <color indexed="64"/>
        </right>
        <top/>
        <bottom style="medium">
          <color indexed="64"/>
        </bottom>
      </border>
    </dxf>
    <dxf>
      <numFmt numFmtId="13" formatCode="0%"/>
      <border diagonalUp="0" diagonalDown="0">
        <left/>
        <right style="medium">
          <color indexed="64"/>
        </right>
        <top/>
        <bottom/>
        <vertical/>
        <horizontal/>
      </border>
    </dxf>
    <dxf>
      <alignment horizontal="right" vertical="bottom" textRotation="0" wrapText="0" indent="0" justifyLastLine="0" shrinkToFit="0" readingOrder="0"/>
      <border diagonalUp="0" diagonalDown="0" outline="0">
        <left/>
        <right/>
        <top/>
        <bottom style="medium">
          <color indexed="64"/>
        </bottom>
      </border>
    </dxf>
    <dxf>
      <numFmt numFmtId="0" formatCode="General"/>
    </dxf>
    <dxf>
      <alignment horizontal="right" vertical="bottom" textRotation="0" wrapText="0" indent="0" justifyLastLine="0" shrinkToFit="0" readingOrder="0"/>
      <border diagonalUp="0" diagonalDown="0" outline="0">
        <left/>
        <right/>
        <top/>
        <bottom style="medium">
          <color indexed="64"/>
        </bottom>
      </border>
    </dxf>
    <dxf>
      <border diagonalUp="0" diagonalDown="0" outline="0">
        <left/>
        <right/>
        <top/>
        <bottom style="medium">
          <color indexed="64"/>
        </bottom>
      </border>
    </dxf>
    <dxf>
      <numFmt numFmtId="0" formatCode="General"/>
      <alignment horizontal="right" vertical="bottom" textRotation="0" wrapText="0" indent="0" justifyLastLine="0" shrinkToFit="0" readingOrder="0"/>
    </dxf>
    <dxf>
      <alignment horizontal="right" vertical="bottom" textRotation="0" wrapText="0" indent="0" justifyLastLine="0" shrinkToFit="0" readingOrder="0"/>
      <border diagonalUp="0" diagonalDown="0" outline="0">
        <left/>
        <right/>
        <top/>
        <bottom style="medium">
          <color indexed="64"/>
        </bottom>
      </border>
    </dxf>
    <dxf>
      <numFmt numFmtId="0" formatCode="General"/>
      <alignment horizontal="right" textRotation="0" indent="0" justifyLastLine="0" shrinkToFit="0" readingOrder="0"/>
    </dxf>
    <dxf>
      <border diagonalUp="0" diagonalDown="0" outline="0">
        <left/>
        <right/>
        <top/>
        <bottom style="medium">
          <color indexed="64"/>
        </bottom>
      </border>
    </dxf>
    <dxf>
      <numFmt numFmtId="0" formatCode="General"/>
    </dxf>
    <dxf>
      <border diagonalUp="0" diagonalDown="0" outline="0">
        <left/>
        <right/>
        <top/>
        <bottom style="medium">
          <color indexed="64"/>
        </bottom>
      </border>
    </dxf>
    <dxf>
      <numFmt numFmtId="0" formatCode="General"/>
    </dxf>
    <dxf>
      <border diagonalUp="0" diagonalDown="0" outline="0">
        <left style="medium">
          <color indexed="64"/>
        </left>
        <right/>
        <top/>
        <bottom style="medium">
          <color indexed="64"/>
        </bottom>
      </border>
    </dxf>
    <dxf>
      <border diagonalUp="0" diagonalDown="0">
        <left style="medium">
          <color indexed="64"/>
        </left>
        <right/>
        <top/>
        <bottom/>
        <vertical/>
        <horizontal/>
      </border>
    </dxf>
    <dxf>
      <border diagonalUp="0" diagonalDown="0">
        <left style="thin">
          <color auto="1"/>
        </left>
        <right style="thin">
          <color auto="1"/>
        </right>
        <top/>
        <bottom/>
        <vertical style="thin">
          <color auto="1"/>
        </vertical>
        <horizontal style="thin">
          <color auto="1"/>
        </horizontal>
      </border>
    </dxf>
    <dxf>
      <border>
        <bottom style="medium">
          <color indexed="64"/>
        </bottom>
      </border>
    </dxf>
    <dxf>
      <font>
        <b val="0"/>
      </font>
      <alignment horizontal="left" vertical="top" textRotation="0" wrapText="1" indent="0" justifyLastLine="0" shrinkToFit="0" readingOrder="0"/>
      <border diagonalUp="0" diagonalDown="0" outline="0">
        <left style="medium">
          <color auto="1"/>
        </left>
        <right style="medium">
          <color auto="1"/>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lgn="ctr" rtl="0">
              <a:defRPr sz="1600" b="1" i="0" u="none" strike="noStrike" kern="1200" spc="0" baseline="0">
                <a:solidFill>
                  <a:schemeClr val="tx1"/>
                </a:solidFill>
                <a:latin typeface="+mn-lt"/>
                <a:ea typeface="+mn-ea"/>
                <a:cs typeface="+mn-cs"/>
              </a:defRPr>
            </a:pPr>
            <a:r>
              <a:rPr lang="en-US" sz="1600" b="1"/>
              <a:t>Percentage Compliance Per LA </a:t>
            </a:r>
            <a:r>
              <a:rPr lang="en-US" sz="1600" b="1" baseline="0"/>
              <a:t> 21/12</a:t>
            </a:r>
            <a:r>
              <a:rPr lang="en-US" sz="1600" b="1"/>
              <a:t>/2018</a:t>
            </a:r>
            <a:endParaRPr lang="en-IE" sz="1600" b="1"/>
          </a:p>
          <a:p>
            <a:pPr algn="ctr" rtl="0">
              <a:defRPr sz="1600" b="1"/>
            </a:pPr>
            <a:endParaRPr lang="en-US" sz="1600" b="1"/>
          </a:p>
        </c:rich>
      </c:tx>
      <c:layout>
        <c:manualLayout>
          <c:xMode val="edge"/>
          <c:yMode val="edge"/>
          <c:x val="0.32829905268474768"/>
          <c:y val="1.6096578019606681E-2"/>
        </c:manualLayout>
      </c:layout>
      <c:overlay val="0"/>
      <c:spPr>
        <a:noFill/>
        <a:ln>
          <a:noFill/>
        </a:ln>
        <a:effectLst/>
      </c:spPr>
      <c:txPr>
        <a:bodyPr rot="0" spcFirstLastPara="1" vertOverflow="ellipsis" vert="horz" wrap="square" anchor="ctr" anchorCtr="1"/>
        <a:lstStyle/>
        <a:p>
          <a:pPr algn="ctr" rtl="0">
            <a:defRPr sz="1600" b="1" i="0" u="none" strike="noStrike" kern="1200" spc="0" baseline="0">
              <a:solidFill>
                <a:schemeClr val="tx1"/>
              </a:solidFill>
              <a:latin typeface="+mn-lt"/>
              <a:ea typeface="+mn-ea"/>
              <a:cs typeface="+mn-cs"/>
            </a:defRPr>
          </a:pPr>
          <a:endParaRPr lang="en-US"/>
        </a:p>
      </c:txPr>
    </c:title>
    <c:autoTitleDeleted val="0"/>
    <c:plotArea>
      <c:layout/>
      <c:barChart>
        <c:barDir val="col"/>
        <c:grouping val="clustered"/>
        <c:varyColors val="0"/>
        <c:ser>
          <c:idx val="0"/>
          <c:order val="0"/>
          <c:tx>
            <c:strRef>
              <c:f>'Overview '!$Q$2</c:f>
              <c:strCache>
                <c:ptCount val="1"/>
                <c:pt idx="0">
                  <c:v>% Registered</c:v>
                </c:pt>
              </c:strCache>
            </c:strRef>
          </c:tx>
          <c:spPr>
            <a:solidFill>
              <a:schemeClr val="accent5">
                <a:lumMod val="60000"/>
                <a:lumOff val="40000"/>
              </a:schemeClr>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'Overview '!$J$3:$J$33</c:f>
              <c:strCache>
                <c:ptCount val="31"/>
                <c:pt idx="0">
                  <c:v>Galway City Council</c:v>
                </c:pt>
                <c:pt idx="1">
                  <c:v>Galway County Council</c:v>
                </c:pt>
                <c:pt idx="2">
                  <c:v>Laois County Council</c:v>
                </c:pt>
                <c:pt idx="3">
                  <c:v>Waterford City &amp;County Council</c:v>
                </c:pt>
                <c:pt idx="4">
                  <c:v>Cork County Council</c:v>
                </c:pt>
                <c:pt idx="5">
                  <c:v>Limerick City &amp; County Council</c:v>
                </c:pt>
                <c:pt idx="6">
                  <c:v>Roscommon County Council</c:v>
                </c:pt>
                <c:pt idx="7">
                  <c:v>Wicklow County Council</c:v>
                </c:pt>
                <c:pt idx="8">
                  <c:v>Tipperary County Council</c:v>
                </c:pt>
                <c:pt idx="9">
                  <c:v>Mayo County Council</c:v>
                </c:pt>
                <c:pt idx="10">
                  <c:v>Clare County Council</c:v>
                </c:pt>
                <c:pt idx="11">
                  <c:v>Leitrim County Council</c:v>
                </c:pt>
                <c:pt idx="12">
                  <c:v>Louth County Council</c:v>
                </c:pt>
                <c:pt idx="13">
                  <c:v>Dun Laoghaire Rathdown</c:v>
                </c:pt>
                <c:pt idx="14">
                  <c:v>Dublin City Council</c:v>
                </c:pt>
                <c:pt idx="15">
                  <c:v>South Dublin County Council</c:v>
                </c:pt>
                <c:pt idx="16">
                  <c:v>Meath County Council</c:v>
                </c:pt>
                <c:pt idx="17">
                  <c:v>Longford County Council</c:v>
                </c:pt>
                <c:pt idx="18">
                  <c:v>Fingal County Council</c:v>
                </c:pt>
                <c:pt idx="19">
                  <c:v>Donegal County Council</c:v>
                </c:pt>
                <c:pt idx="20">
                  <c:v>Cork City Council</c:v>
                </c:pt>
                <c:pt idx="21">
                  <c:v>Sligo County Council</c:v>
                </c:pt>
                <c:pt idx="22">
                  <c:v>Westmeath County Council</c:v>
                </c:pt>
                <c:pt idx="23">
                  <c:v>Wexford County Council</c:v>
                </c:pt>
                <c:pt idx="24">
                  <c:v>Monaghan County Council</c:v>
                </c:pt>
                <c:pt idx="25">
                  <c:v>Kerry County Council</c:v>
                </c:pt>
                <c:pt idx="26">
                  <c:v>Carlow County Council</c:v>
                </c:pt>
                <c:pt idx="27">
                  <c:v>Offaly County Council</c:v>
                </c:pt>
                <c:pt idx="28">
                  <c:v>Cavan County Council</c:v>
                </c:pt>
                <c:pt idx="29">
                  <c:v>Kildare County Council</c:v>
                </c:pt>
                <c:pt idx="30">
                  <c:v>Kilkenny County Council</c:v>
                </c:pt>
              </c:strCache>
            </c:strRef>
          </c:cat>
          <c:val>
            <c:numRef>
              <c:f>'Overview '!$Q$3:$Q$33</c:f>
              <c:numCache>
                <c:formatCode>0%</c:formatCode>
                <c:ptCount val="31"/>
                <c:pt idx="0">
                  <c:v>1</c:v>
                </c:pt>
                <c:pt idx="1">
                  <c:v>1</c:v>
                </c:pt>
                <c:pt idx="2">
                  <c:v>1</c:v>
                </c:pt>
                <c:pt idx="3">
                  <c:v>1</c:v>
                </c:pt>
                <c:pt idx="4">
                  <c:v>0.99352750809061485</c:v>
                </c:pt>
                <c:pt idx="5">
                  <c:v>0.99337748344370858</c:v>
                </c:pt>
                <c:pt idx="6">
                  <c:v>0.98076923076923073</c:v>
                </c:pt>
                <c:pt idx="7">
                  <c:v>0.98076923076923073</c:v>
                </c:pt>
                <c:pt idx="8">
                  <c:v>0.97580645161290325</c:v>
                </c:pt>
                <c:pt idx="9">
                  <c:v>0.97540983606557374</c:v>
                </c:pt>
                <c:pt idx="10">
                  <c:v>0.97435897435897434</c:v>
                </c:pt>
                <c:pt idx="11">
                  <c:v>0.97297297297297303</c:v>
                </c:pt>
                <c:pt idx="12">
                  <c:v>0.97297297297297303</c:v>
                </c:pt>
                <c:pt idx="13">
                  <c:v>0.96721311475409832</c:v>
                </c:pt>
                <c:pt idx="14">
                  <c:v>0.96449704142011838</c:v>
                </c:pt>
                <c:pt idx="15">
                  <c:v>0.96323529411764708</c:v>
                </c:pt>
                <c:pt idx="16">
                  <c:v>0.94366197183098588</c:v>
                </c:pt>
                <c:pt idx="17">
                  <c:v>0.93181818181818177</c:v>
                </c:pt>
                <c:pt idx="18">
                  <c:v>0.91860465116279066</c:v>
                </c:pt>
                <c:pt idx="19">
                  <c:v>0.90721649484536082</c:v>
                </c:pt>
                <c:pt idx="20">
                  <c:v>0.89473684210526316</c:v>
                </c:pt>
                <c:pt idx="21">
                  <c:v>0.88461538461538458</c:v>
                </c:pt>
                <c:pt idx="22">
                  <c:v>0.87142857142857144</c:v>
                </c:pt>
                <c:pt idx="23">
                  <c:v>0.865979381443299</c:v>
                </c:pt>
                <c:pt idx="24">
                  <c:v>0.86</c:v>
                </c:pt>
                <c:pt idx="25">
                  <c:v>0.85987261146496818</c:v>
                </c:pt>
                <c:pt idx="26">
                  <c:v>0.8571428571428571</c:v>
                </c:pt>
                <c:pt idx="27">
                  <c:v>0.85416666666666663</c:v>
                </c:pt>
                <c:pt idx="28">
                  <c:v>0.85074626865671643</c:v>
                </c:pt>
                <c:pt idx="29">
                  <c:v>0.84962406015037595</c:v>
                </c:pt>
                <c:pt idx="30">
                  <c:v>0.84210526315789469</c:v>
                </c:pt>
              </c:numCache>
            </c:numRef>
          </c:val>
        </c:ser>
        <c:dLbls>
          <c:showLegendKey val="0"/>
          <c:showVal val="1"/>
          <c:showCatName val="0"/>
          <c:showSerName val="0"/>
          <c:showPercent val="0"/>
          <c:showBubbleSize val="0"/>
        </c:dLbls>
        <c:gapWidth val="219"/>
        <c:overlap val="-27"/>
        <c:axId val="413977032"/>
        <c:axId val="413977424"/>
      </c:barChart>
      <c:catAx>
        <c:axId val="4139770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413977424"/>
        <c:crosses val="autoZero"/>
        <c:auto val="1"/>
        <c:lblAlgn val="ctr"/>
        <c:lblOffset val="100"/>
        <c:noMultiLvlLbl val="0"/>
      </c:catAx>
      <c:valAx>
        <c:axId val="41397742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41397703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accent1"/>
      </a:solidFill>
      <a:round/>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600" b="1" i="0" u="none" strike="noStrike" kern="1200" spc="0" baseline="0">
                <a:solidFill>
                  <a:schemeClr val="tx1"/>
                </a:solidFill>
                <a:latin typeface="+mn-lt"/>
                <a:ea typeface="+mn-ea"/>
                <a:cs typeface="+mn-cs"/>
              </a:defRPr>
            </a:pPr>
            <a:r>
              <a:rPr lang="en-US" sz="1600" b="1"/>
              <a:t>Connacht Ulster</a:t>
            </a:r>
          </a:p>
        </c:rich>
      </c:tx>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solidFill>
              <a:latin typeface="+mn-lt"/>
              <a:ea typeface="+mn-ea"/>
              <a:cs typeface="+mn-cs"/>
            </a:defRPr>
          </a:pPr>
          <a:endParaRPr lang="en-US"/>
        </a:p>
      </c:txPr>
    </c:title>
    <c:autoTitleDeleted val="0"/>
    <c:plotArea>
      <c:layout/>
      <c:barChart>
        <c:barDir val="col"/>
        <c:grouping val="clustered"/>
        <c:varyColors val="0"/>
        <c:ser>
          <c:idx val="0"/>
          <c:order val="0"/>
          <c:tx>
            <c:strRef>
              <c:f>'Overview '!$H$2</c:f>
              <c:strCache>
                <c:ptCount val="1"/>
                <c:pt idx="0">
                  <c:v>% Registered</c:v>
                </c:pt>
              </c:strCache>
            </c:strRef>
          </c:tx>
          <c:spPr>
            <a:solidFill>
              <a:schemeClr val="accent5">
                <a:lumMod val="60000"/>
                <a:lumOff val="40000"/>
              </a:schemeClr>
            </a:solidFill>
            <a:ln>
              <a:solidFill>
                <a:schemeClr val="accent5">
                  <a:lumMod val="60000"/>
                  <a:lumOff val="40000"/>
                </a:schemeClr>
              </a:solid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'Overview '!$A$3:$A$11</c:f>
              <c:strCache>
                <c:ptCount val="9"/>
                <c:pt idx="0">
                  <c:v>Galway City Council</c:v>
                </c:pt>
                <c:pt idx="1">
                  <c:v>Galway County Council</c:v>
                </c:pt>
                <c:pt idx="2">
                  <c:v>Roscommon County Council</c:v>
                </c:pt>
                <c:pt idx="3">
                  <c:v>Mayo County Council</c:v>
                </c:pt>
                <c:pt idx="4">
                  <c:v>Leitrim County Council</c:v>
                </c:pt>
                <c:pt idx="5">
                  <c:v>Donegal County Council</c:v>
                </c:pt>
                <c:pt idx="6">
                  <c:v>Sligo County Council</c:v>
                </c:pt>
                <c:pt idx="7">
                  <c:v>Monaghan County Council</c:v>
                </c:pt>
                <c:pt idx="8">
                  <c:v>Cavan County Council</c:v>
                </c:pt>
              </c:strCache>
            </c:strRef>
          </c:cat>
          <c:val>
            <c:numRef>
              <c:f>'Overview '!$H$3:$H$11</c:f>
              <c:numCache>
                <c:formatCode>0%</c:formatCode>
                <c:ptCount val="9"/>
                <c:pt idx="0">
                  <c:v>1</c:v>
                </c:pt>
                <c:pt idx="1">
                  <c:v>1</c:v>
                </c:pt>
                <c:pt idx="2">
                  <c:v>0.98076923076923073</c:v>
                </c:pt>
                <c:pt idx="3">
                  <c:v>0.97540983606557374</c:v>
                </c:pt>
                <c:pt idx="4">
                  <c:v>0.97297297297297303</c:v>
                </c:pt>
                <c:pt idx="5">
                  <c:v>0.90721649484536082</c:v>
                </c:pt>
                <c:pt idx="6">
                  <c:v>0.88461538461538458</c:v>
                </c:pt>
                <c:pt idx="7">
                  <c:v>0.86</c:v>
                </c:pt>
                <c:pt idx="8">
                  <c:v>0.85074626865671643</c:v>
                </c:pt>
              </c:numCache>
            </c:numRef>
          </c:val>
        </c:ser>
        <c:dLbls>
          <c:showLegendKey val="0"/>
          <c:showVal val="0"/>
          <c:showCatName val="0"/>
          <c:showSerName val="0"/>
          <c:showPercent val="0"/>
          <c:showBubbleSize val="0"/>
        </c:dLbls>
        <c:gapWidth val="75"/>
        <c:overlap val="40"/>
        <c:axId val="413454768"/>
        <c:axId val="413461040"/>
      </c:barChart>
      <c:catAx>
        <c:axId val="4134547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413461040"/>
        <c:crosses val="autoZero"/>
        <c:auto val="1"/>
        <c:lblAlgn val="ctr"/>
        <c:lblOffset val="100"/>
        <c:noMultiLvlLbl val="0"/>
      </c:catAx>
      <c:valAx>
        <c:axId val="41346104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41345476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accent1"/>
      </a:solidFill>
      <a:round/>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 id="14">
  <a:schemeClr val="accent1"/>
</cs:colorStyle>
</file>

<file path=xl/charts/colors2.xml><?xml version="1.0" encoding="utf-8"?>
<cs:colorStyle xmlns:cs="http://schemas.microsoft.com/office/drawing/2012/chartStyle" xmlns:a="http://schemas.openxmlformats.org/drawingml/2006/main" meth="withinLinear" id="14">
  <a:schemeClr val="accent1"/>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17</xdr:col>
      <xdr:colOff>382359</xdr:colOff>
      <xdr:row>1</xdr:row>
      <xdr:rowOff>107269</xdr:rowOff>
    </xdr:from>
    <xdr:to>
      <xdr:col>30</xdr:col>
      <xdr:colOff>595084</xdr:colOff>
      <xdr:row>30</xdr:row>
      <xdr:rowOff>1814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1251857</xdr:colOff>
      <xdr:row>14</xdr:row>
      <xdr:rowOff>126773</xdr:rowOff>
    </xdr:from>
    <xdr:to>
      <xdr:col>7</xdr:col>
      <xdr:colOff>244929</xdr:colOff>
      <xdr:row>31</xdr:row>
      <xdr:rowOff>108857</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ables/table1.xml><?xml version="1.0" encoding="utf-8"?>
<table xmlns="http://schemas.openxmlformats.org/spreadsheetml/2006/main" id="2" name="Table2" displayName="Table2" ref="A2:H12" totalsRowCount="1" headerRowDxfId="71" totalsRowDxfId="69" headerRowBorderDxfId="70">
  <autoFilter ref="A2:H11"/>
  <sortState ref="A3:H11">
    <sortCondition descending="1" ref="H2:H11"/>
  </sortState>
  <tableColumns count="8">
    <tableColumn id="1" name="LA" totalsRowLabel="Total " dataDxfId="68" totalsRowDxfId="67"/>
    <tableColumn id="4" name="Members " totalsRowFunction="sum" dataDxfId="66" totalsRowDxfId="65">
      <calculatedColumnFormula>VLOOKUP(Table2[[#This Row],[LA]],$J:$Q,2,FALSE)</calculatedColumnFormula>
    </tableColumn>
    <tableColumn id="6" name="Members Premises" totalsRowFunction="sum" dataDxfId="64" totalsRowDxfId="63">
      <calculatedColumnFormula>VLOOKUP(Table2[[#This Row],[LA]],$J:$Q,3,FALSE)</calculatedColumnFormula>
    </tableColumn>
    <tableColumn id="9" name="Revoked Members" totalsRowFunction="sum" dataDxfId="62" totalsRowDxfId="61">
      <calculatedColumnFormula>'Leitrim Co'!B5</calculatedColumnFormula>
    </tableColumn>
    <tableColumn id="3" name="Obligated &amp; Reinstated" totalsRowFunction="sum" dataDxfId="60" totalsRowDxfId="59">
      <calculatedColumnFormula>'Leitrim Co'!B9</calculatedColumnFormula>
    </tableColumn>
    <tableColumn id="5" name="Potential Members" totalsRowFunction="sum" totalsRowDxfId="58"/>
    <tableColumn id="2" name="Column1" totalsRowFunction="sum" dataDxfId="57" totalsRowDxfId="56">
      <calculatedColumnFormula>Table2[[#This Row],[Members Premises]]+Table2[[#This Row],[Potential Members]]</calculatedColumnFormula>
    </tableColumn>
    <tableColumn id="7" name="% Registered" totalsRowFunction="average" dataDxfId="55" totalsRowDxfId="54">
      <calculatedColumnFormula>Table2[[#This Row],[Members Premises]]/Table2[[#This Row],[Column1]]</calculatedColumnFormula>
    </tableColumn>
  </tableColumns>
  <tableStyleInfo name="TableStyleMedium6" showFirstColumn="0" showLastColumn="0" showRowStripes="1" showColumnStripes="0"/>
</table>
</file>

<file path=xl/tables/table2.xml><?xml version="1.0" encoding="utf-8"?>
<table xmlns="http://schemas.openxmlformats.org/spreadsheetml/2006/main" id="15" name="Table216" displayName="Table216" ref="J2:Q34" totalsRowCount="1" headerRowDxfId="53" dataDxfId="51" headerRowBorderDxfId="52" tableBorderDxfId="50" totalsRowBorderDxfId="49" headerRowCellStyle="60% - Accent1">
  <autoFilter ref="J2:Q33"/>
  <sortState ref="J3:Q33">
    <sortCondition ref="J2:J33"/>
  </sortState>
  <tableColumns count="8">
    <tableColumn id="1" name="LA" totalsRowLabel="Total " dataDxfId="48" totalsRowDxfId="7"/>
    <tableColumn id="2" name="Members" totalsRowFunction="sum" dataDxfId="47" totalsRowDxfId="6"/>
    <tableColumn id="3" name="Member Premises " totalsRowFunction="sum" dataDxfId="46" totalsRowDxfId="5"/>
    <tableColumn id="6" name="Revoked Members" totalsRowFunction="sum" dataDxfId="45" totalsRowDxfId="4"/>
    <tableColumn id="7" name="Obligated &amp; Reinstated" totalsRowFunction="sum" dataDxfId="44" totalsRowDxfId="3"/>
    <tableColumn id="4" name="Potential Members " totalsRowFunction="sum" dataDxfId="43" totalsRowDxfId="2"/>
    <tableColumn id="5" name="Total" totalsRowFunction="sum" dataDxfId="42" totalsRowDxfId="1"/>
    <tableColumn id="8" name="% Registered" totalsRowFunction="average" dataDxfId="41" totalsRowDxfId="0">
      <calculatedColumnFormula>Table216[[#This Row],[Member Premises ]]/Table216[[#This Row],[Total]]</calculatedColumnFormula>
    </tableColumn>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table" Target="../tables/table2.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V74"/>
  <sheetViews>
    <sheetView showGridLines="0" tabSelected="1" zoomScale="60" zoomScaleNormal="60" zoomScaleSheetLayoutView="80" workbookViewId="0">
      <selection activeCell="O38" sqref="O38"/>
    </sheetView>
  </sheetViews>
  <sheetFormatPr defaultColWidth="12.28515625" defaultRowHeight="15" x14ac:dyDescent="0.25"/>
  <cols>
    <col min="1" max="1" width="28.42578125" bestFit="1" customWidth="1"/>
    <col min="2" max="2" width="15" bestFit="1" customWidth="1"/>
    <col min="3" max="3" width="14.5703125" customWidth="1"/>
    <col min="4" max="4" width="12.85546875" style="21" customWidth="1"/>
    <col min="5" max="5" width="15.140625" customWidth="1"/>
    <col min="6" max="6" width="13.28515625" customWidth="1"/>
    <col min="7" max="7" width="11.42578125" hidden="1" customWidth="1"/>
    <col min="8" max="8" width="18" customWidth="1"/>
    <col min="9" max="9" width="12.28515625" customWidth="1"/>
    <col min="10" max="10" width="33.7109375" bestFit="1" customWidth="1"/>
    <col min="11" max="11" width="17" bestFit="1" customWidth="1"/>
    <col min="12" max="12" width="14.7109375" customWidth="1"/>
    <col min="13" max="13" width="12.28515625" style="21" customWidth="1"/>
    <col min="14" max="14" width="15.85546875" style="21" customWidth="1"/>
    <col min="15" max="15" width="12.28515625" customWidth="1"/>
    <col min="16" max="16" width="8.5703125" hidden="1" customWidth="1"/>
    <col min="17" max="17" width="15" customWidth="1"/>
    <col min="18" max="18" width="12.28515625" customWidth="1"/>
    <col min="19" max="19" width="29.85546875" bestFit="1" customWidth="1"/>
  </cols>
  <sheetData>
    <row r="1" spans="1:19" ht="24" thickBot="1" x14ac:dyDescent="0.4">
      <c r="A1" s="89" t="s">
        <v>201</v>
      </c>
      <c r="B1" s="90"/>
      <c r="C1" s="90"/>
      <c r="D1" s="90"/>
      <c r="E1" s="90"/>
      <c r="F1" s="90"/>
      <c r="G1" s="90"/>
      <c r="H1" s="91"/>
      <c r="I1" s="22"/>
      <c r="J1" s="89" t="s">
        <v>203</v>
      </c>
      <c r="K1" s="90"/>
      <c r="L1" s="90"/>
      <c r="M1" s="90"/>
      <c r="N1" s="90"/>
      <c r="O1" s="90"/>
      <c r="P1" s="90"/>
      <c r="Q1" s="91"/>
      <c r="S1" s="74"/>
    </row>
    <row r="2" spans="1:19" s="66" customFormat="1" ht="30.75" thickBot="1" x14ac:dyDescent="0.3">
      <c r="A2" s="58" t="s">
        <v>185</v>
      </c>
      <c r="B2" s="59" t="s">
        <v>197</v>
      </c>
      <c r="C2" s="59" t="s">
        <v>227</v>
      </c>
      <c r="D2" s="42" t="s">
        <v>202</v>
      </c>
      <c r="E2" s="63" t="s">
        <v>226</v>
      </c>
      <c r="F2" s="64" t="s">
        <v>184</v>
      </c>
      <c r="G2" s="64" t="s">
        <v>253</v>
      </c>
      <c r="H2" s="65" t="s">
        <v>200</v>
      </c>
      <c r="J2" s="60" t="s">
        <v>185</v>
      </c>
      <c r="K2" s="61" t="s">
        <v>198</v>
      </c>
      <c r="L2" s="61" t="s">
        <v>250</v>
      </c>
      <c r="M2" s="55" t="s">
        <v>202</v>
      </c>
      <c r="N2" s="56" t="s">
        <v>226</v>
      </c>
      <c r="O2" s="57" t="s">
        <v>199</v>
      </c>
      <c r="P2" s="54" t="s">
        <v>251</v>
      </c>
      <c r="Q2" s="67" t="s">
        <v>200</v>
      </c>
    </row>
    <row r="3" spans="1:19" x14ac:dyDescent="0.25">
      <c r="A3" s="25" t="s">
        <v>224</v>
      </c>
      <c r="B3" s="14">
        <f>VLOOKUP(Table2[[#This Row],[LA]],$J:$Q,2,FALSE)</f>
        <v>26</v>
      </c>
      <c r="C3" s="14">
        <f>VLOOKUP(Table2[[#This Row],[LA]],$J:$Q,3,FALSE)</f>
        <v>37</v>
      </c>
      <c r="D3" s="68">
        <f>'Galway City '!B4</f>
        <v>1</v>
      </c>
      <c r="E3" s="24">
        <f>'Galway Co'!B7</f>
        <v>0</v>
      </c>
      <c r="F3" s="14">
        <f>'Galway City '!B1</f>
        <v>0</v>
      </c>
      <c r="G3" s="14">
        <f>Table2[[#This Row],[Members Premises]]+Table2[[#This Row],[Potential Members]]</f>
        <v>37</v>
      </c>
      <c r="H3" s="33">
        <f>Table2[[#This Row],[Members Premises]]/Table2[[#This Row],[Column1]]</f>
        <v>1</v>
      </c>
      <c r="J3" s="75" t="s">
        <v>224</v>
      </c>
      <c r="K3" s="12">
        <v>26</v>
      </c>
      <c r="L3" s="12">
        <v>37</v>
      </c>
      <c r="M3" s="16">
        <v>1</v>
      </c>
      <c r="N3" s="23" t="s">
        <v>276</v>
      </c>
      <c r="O3" s="16">
        <v>0</v>
      </c>
      <c r="P3" s="16">
        <v>37</v>
      </c>
      <c r="Q3" s="72">
        <f>Table216[[#This Row],[Member Premises ]]/Table216[[#This Row],[Total]]</f>
        <v>1</v>
      </c>
    </row>
    <row r="4" spans="1:19" x14ac:dyDescent="0.25">
      <c r="A4" s="26" t="s">
        <v>105</v>
      </c>
      <c r="B4" s="12">
        <f>VLOOKUP(Table2[[#This Row],[LA]],$J:$Q,2,FALSE)</f>
        <v>118</v>
      </c>
      <c r="C4" s="12">
        <f>VLOOKUP(Table2[[#This Row],[LA]],$J:$Q,3,FALSE)</f>
        <v>124</v>
      </c>
      <c r="D4" s="16">
        <f>'Galway Co'!B4</f>
        <v>0</v>
      </c>
      <c r="E4" s="16">
        <f>'Galway Co'!B7</f>
        <v>0</v>
      </c>
      <c r="F4" s="12">
        <f>'Galway Co'!B1</f>
        <v>0</v>
      </c>
      <c r="G4" s="12">
        <f>Table2[[#This Row],[Members Premises]]+Table2[[#This Row],[Potential Members]]</f>
        <v>124</v>
      </c>
      <c r="H4" s="34">
        <f>Table2[[#This Row],[Members Premises]]/Table2[[#This Row],[Column1]]</f>
        <v>1</v>
      </c>
      <c r="J4" s="76" t="s">
        <v>105</v>
      </c>
      <c r="K4" s="12">
        <v>118</v>
      </c>
      <c r="L4" s="12">
        <v>124</v>
      </c>
      <c r="M4" s="16" t="s">
        <v>276</v>
      </c>
      <c r="N4" s="23" t="s">
        <v>276</v>
      </c>
      <c r="O4" s="16">
        <v>0</v>
      </c>
      <c r="P4" s="16">
        <v>124</v>
      </c>
      <c r="Q4" s="72">
        <f>Table216[[#This Row],[Member Premises ]]/Table216[[#This Row],[Total]]</f>
        <v>1</v>
      </c>
    </row>
    <row r="5" spans="1:19" x14ac:dyDescent="0.25">
      <c r="A5" s="26" t="s">
        <v>153</v>
      </c>
      <c r="B5" s="12">
        <f>VLOOKUP(Table2[[#This Row],[LA]],$J:$Q,2,FALSE)</f>
        <v>46</v>
      </c>
      <c r="C5" s="12">
        <f>VLOOKUP(Table2[[#This Row],[LA]],$J:$Q,3,FALSE)</f>
        <v>51</v>
      </c>
      <c r="D5" s="16">
        <f>'Roscommon Co'!B5</f>
        <v>0</v>
      </c>
      <c r="E5" s="16">
        <f>'Roscommon Co'!B7</f>
        <v>0</v>
      </c>
      <c r="F5" s="12">
        <f>'Roscommon Co'!B1</f>
        <v>1</v>
      </c>
      <c r="G5" s="12">
        <f>Table2[[#This Row],[Members Premises]]+Table2[[#This Row],[Potential Members]]</f>
        <v>52</v>
      </c>
      <c r="H5" s="34">
        <f>Table2[[#This Row],[Members Premises]]/Table2[[#This Row],[Column1]]</f>
        <v>0.98076923076923073</v>
      </c>
      <c r="J5" s="76" t="s">
        <v>213</v>
      </c>
      <c r="K5" s="12">
        <v>55</v>
      </c>
      <c r="L5" s="12">
        <v>59</v>
      </c>
      <c r="M5" s="16">
        <v>3</v>
      </c>
      <c r="N5" s="16" t="s">
        <v>276</v>
      </c>
      <c r="O5" s="16">
        <v>0</v>
      </c>
      <c r="P5" s="16">
        <v>59</v>
      </c>
      <c r="Q5" s="72">
        <f>Table216[[#This Row],[Member Premises ]]/Table216[[#This Row],[Total]]</f>
        <v>1</v>
      </c>
    </row>
    <row r="6" spans="1:19" ht="14.25" customHeight="1" x14ac:dyDescent="0.25">
      <c r="A6" s="26" t="s">
        <v>112</v>
      </c>
      <c r="B6" s="12">
        <f>VLOOKUP(Table2[[#This Row],[LA]],$J:$Q,2,FALSE)</f>
        <v>106</v>
      </c>
      <c r="C6" s="12">
        <f>VLOOKUP(Table2[[#This Row],[LA]],$J:$Q,3,FALSE)</f>
        <v>119</v>
      </c>
      <c r="D6" s="16">
        <f>'Mayo Co'!B7</f>
        <v>2</v>
      </c>
      <c r="E6" s="16">
        <f>'Mayo Co'!B11</f>
        <v>0</v>
      </c>
      <c r="F6" s="12">
        <f>'Mayo Co'!B1</f>
        <v>3</v>
      </c>
      <c r="G6" s="12">
        <f>Table2[[#This Row],[Members Premises]]+Table2[[#This Row],[Potential Members]]</f>
        <v>122</v>
      </c>
      <c r="H6" s="34">
        <f>Table2[[#This Row],[Members Premises]]/Table2[[#This Row],[Column1]]</f>
        <v>0.97540983606557374</v>
      </c>
      <c r="J6" s="76" t="s">
        <v>220</v>
      </c>
      <c r="K6" s="12">
        <v>59</v>
      </c>
      <c r="L6" s="12">
        <v>65</v>
      </c>
      <c r="M6" s="23">
        <v>2</v>
      </c>
      <c r="N6" s="23" t="s">
        <v>276</v>
      </c>
      <c r="O6" s="16">
        <v>0</v>
      </c>
      <c r="P6" s="16">
        <v>65</v>
      </c>
      <c r="Q6" s="72">
        <f>Table216[[#This Row],[Member Premises ]]/Table216[[#This Row],[Total]]</f>
        <v>1</v>
      </c>
    </row>
    <row r="7" spans="1:19" x14ac:dyDescent="0.25">
      <c r="A7" s="26" t="s">
        <v>106</v>
      </c>
      <c r="B7" s="12">
        <f>VLOOKUP(Table2[[#This Row],[LA]],$J:$Q,2,FALSE)</f>
        <v>36</v>
      </c>
      <c r="C7" s="12">
        <f>VLOOKUP(Table2[[#This Row],[LA]],$J:$Q,3,FALSE)</f>
        <v>36</v>
      </c>
      <c r="D7" s="16">
        <f>'Leitrim Co'!B5</f>
        <v>2</v>
      </c>
      <c r="E7" s="16">
        <f>'Leitrim Co'!B9</f>
        <v>3</v>
      </c>
      <c r="F7" s="12">
        <f>'Leitrim Co'!B1</f>
        <v>1</v>
      </c>
      <c r="G7" s="12">
        <f>Table2[[#This Row],[Members Premises]]+Table2[[#This Row],[Potential Members]]</f>
        <v>37</v>
      </c>
      <c r="H7" s="34">
        <f>Table2[[#This Row],[Members Premises]]/Table2[[#This Row],[Column1]]</f>
        <v>0.97297297297297303</v>
      </c>
      <c r="J7" s="76" t="s">
        <v>208</v>
      </c>
      <c r="K7" s="12">
        <v>286</v>
      </c>
      <c r="L7" s="12">
        <v>307</v>
      </c>
      <c r="M7" s="16">
        <v>6</v>
      </c>
      <c r="N7" s="23" t="s">
        <v>276</v>
      </c>
      <c r="O7" s="16">
        <v>2</v>
      </c>
      <c r="P7" s="16">
        <v>309</v>
      </c>
      <c r="Q7" s="72">
        <f>Table216[[#This Row],[Member Premises ]]/Table216[[#This Row],[Total]]</f>
        <v>0.99352750809061485</v>
      </c>
    </row>
    <row r="8" spans="1:19" x14ac:dyDescent="0.25">
      <c r="A8" s="26" t="s">
        <v>66</v>
      </c>
      <c r="B8" s="12">
        <f>VLOOKUP(Table2[[#This Row],[LA]],$J:$Q,2,FALSE)</f>
        <v>84</v>
      </c>
      <c r="C8" s="12">
        <f>VLOOKUP(Table2[[#This Row],[LA]],$J:$Q,3,FALSE)</f>
        <v>88</v>
      </c>
      <c r="D8" s="16">
        <f>'Donegal Co'!B13</f>
        <v>0</v>
      </c>
      <c r="E8" s="16">
        <f>'Donegal Co'!B16</f>
        <v>1</v>
      </c>
      <c r="F8" s="12">
        <f>'Donegal Co'!B1</f>
        <v>9</v>
      </c>
      <c r="G8" s="12">
        <f>Table2[[#This Row],[Members Premises]]+Table2[[#This Row],[Potential Members]]</f>
        <v>97</v>
      </c>
      <c r="H8" s="34">
        <f>Table2[[#This Row],[Members Premises]]/Table2[[#This Row],[Column1]]</f>
        <v>0.90721649484536082</v>
      </c>
      <c r="J8" s="76" t="s">
        <v>214</v>
      </c>
      <c r="K8" s="12">
        <v>136</v>
      </c>
      <c r="L8" s="12">
        <v>150</v>
      </c>
      <c r="M8" s="16">
        <v>4</v>
      </c>
      <c r="N8" s="23" t="s">
        <v>276</v>
      </c>
      <c r="O8" s="16">
        <v>1</v>
      </c>
      <c r="P8" s="16">
        <v>151</v>
      </c>
      <c r="Q8" s="72">
        <f>Table216[[#This Row],[Member Premises ]]/Table216[[#This Row],[Total]]</f>
        <v>0.99337748344370858</v>
      </c>
    </row>
    <row r="9" spans="1:19" x14ac:dyDescent="0.25">
      <c r="A9" s="26" t="s">
        <v>159</v>
      </c>
      <c r="B9" s="12">
        <f>VLOOKUP(Table2[[#This Row],[LA]],$J:$Q,2,FALSE)</f>
        <v>40</v>
      </c>
      <c r="C9" s="12">
        <f>VLOOKUP(Table2[[#This Row],[LA]],$J:$Q,3,FALSE)</f>
        <v>46</v>
      </c>
      <c r="D9" s="16">
        <f>'Sligo Co'!B10</f>
        <v>1</v>
      </c>
      <c r="E9" s="16">
        <f>'Sligo Co'!B13</f>
        <v>0</v>
      </c>
      <c r="F9" s="12">
        <f>'Sligo Co'!B1</f>
        <v>6</v>
      </c>
      <c r="G9" s="12">
        <f>Table2[[#This Row],[Members Premises]]+Table2[[#This Row],[Potential Members]]</f>
        <v>52</v>
      </c>
      <c r="H9" s="34">
        <f>Table2[[#This Row],[Members Premises]]/Table2[[#This Row],[Column1]]</f>
        <v>0.88461538461538458</v>
      </c>
      <c r="J9" s="76" t="s">
        <v>153</v>
      </c>
      <c r="K9" s="13">
        <v>46</v>
      </c>
      <c r="L9" s="13">
        <v>51</v>
      </c>
      <c r="M9" s="16" t="s">
        <v>276</v>
      </c>
      <c r="N9" s="16" t="s">
        <v>276</v>
      </c>
      <c r="O9" s="16">
        <v>1</v>
      </c>
      <c r="P9" s="16">
        <v>52</v>
      </c>
      <c r="Q9" s="72">
        <f>Table216[[#This Row],[Member Premises ]]/Table216[[#This Row],[Total]]</f>
        <v>0.98076923076923073</v>
      </c>
    </row>
    <row r="10" spans="1:19" x14ac:dyDescent="0.25">
      <c r="A10" s="26" t="s">
        <v>129</v>
      </c>
      <c r="B10" s="12">
        <f>VLOOKUP(Table2[[#This Row],[LA]],$J:$Q,2,FALSE)</f>
        <v>41</v>
      </c>
      <c r="C10" s="12">
        <f>VLOOKUP(Table2[[#This Row],[LA]],$J:$Q,3,FALSE)</f>
        <v>43</v>
      </c>
      <c r="D10" s="16">
        <f>'Monaghan Co'!B11</f>
        <v>3</v>
      </c>
      <c r="E10" s="16">
        <f>'Monaghan Co'!B16</f>
        <v>0</v>
      </c>
      <c r="F10" s="12">
        <f>'Monaghan Co'!B1</f>
        <v>7</v>
      </c>
      <c r="G10" s="12">
        <f>Table2[[#This Row],[Members Premises]]+Table2[[#This Row],[Potential Members]]</f>
        <v>50</v>
      </c>
      <c r="H10" s="34">
        <f>Table2[[#This Row],[Members Premises]]/Table2[[#This Row],[Column1]]</f>
        <v>0.86</v>
      </c>
      <c r="J10" s="76" t="s">
        <v>223</v>
      </c>
      <c r="K10" s="12">
        <v>96</v>
      </c>
      <c r="L10" s="12">
        <v>102</v>
      </c>
      <c r="M10" s="23">
        <v>4</v>
      </c>
      <c r="N10" s="23">
        <v>1</v>
      </c>
      <c r="O10" s="16">
        <v>2</v>
      </c>
      <c r="P10" s="16">
        <v>104</v>
      </c>
      <c r="Q10" s="72">
        <f>Table216[[#This Row],[Member Premises ]]/Table216[[#This Row],[Total]]</f>
        <v>0.98076923076923073</v>
      </c>
    </row>
    <row r="11" spans="1:19" ht="15.75" thickBot="1" x14ac:dyDescent="0.3">
      <c r="A11" s="17" t="s">
        <v>14</v>
      </c>
      <c r="B11" s="18">
        <f>VLOOKUP(Table2[[#This Row],[LA]],$J:$Q,2,FALSE)</f>
        <v>53</v>
      </c>
      <c r="C11" s="18">
        <f>VLOOKUP(Table2[[#This Row],[LA]],$J:$Q,3,FALSE)</f>
        <v>57</v>
      </c>
      <c r="D11" s="20">
        <f>'Cavan Co'!B14</f>
        <v>2</v>
      </c>
      <c r="E11" s="20">
        <f>'Cavan Co'!B18</f>
        <v>0</v>
      </c>
      <c r="F11" s="18">
        <f>'Cavan Co'!B1</f>
        <v>10</v>
      </c>
      <c r="G11" s="18">
        <f>Table2[[#This Row],[Members Premises]]+Table2[[#This Row],[Potential Members]]</f>
        <v>67</v>
      </c>
      <c r="H11" s="19">
        <f>Table2[[#This Row],[Members Premises]]/Table2[[#This Row],[Column1]]</f>
        <v>0.85074626865671643</v>
      </c>
      <c r="J11" s="76" t="s">
        <v>219</v>
      </c>
      <c r="K11" s="12">
        <v>116</v>
      </c>
      <c r="L11" s="12">
        <v>121</v>
      </c>
      <c r="M11" s="16">
        <v>2</v>
      </c>
      <c r="N11" s="16">
        <v>2</v>
      </c>
      <c r="O11" s="16">
        <v>3</v>
      </c>
      <c r="P11" s="16">
        <v>124</v>
      </c>
      <c r="Q11" s="72">
        <f>Table216[[#This Row],[Member Premises ]]/Table216[[#This Row],[Total]]</f>
        <v>0.97580645161290325</v>
      </c>
    </row>
    <row r="12" spans="1:19" ht="15.75" thickBot="1" x14ac:dyDescent="0.3">
      <c r="A12" s="17" t="s">
        <v>183</v>
      </c>
      <c r="B12" s="18">
        <f>SUBTOTAL(109,Table2[[Members ]])</f>
        <v>550</v>
      </c>
      <c r="C12" s="18">
        <f>SUBTOTAL(109,Table2[Members Premises])</f>
        <v>601</v>
      </c>
      <c r="D12" s="20">
        <f>SUBTOTAL(109,Table2[Revoked Members])</f>
        <v>11</v>
      </c>
      <c r="E12" s="18">
        <f>SUBTOTAL(109,Table2[Obligated &amp; Reinstated])</f>
        <v>4</v>
      </c>
      <c r="F12" s="20">
        <f>SUBTOTAL(109,Table2[Potential Members])</f>
        <v>37</v>
      </c>
      <c r="G12" s="20">
        <f>SUBTOTAL(109,Table2[Column1])</f>
        <v>638</v>
      </c>
      <c r="H12" s="19">
        <f>SUBTOTAL(101,Table2[% Registered])</f>
        <v>0.93685890976947106</v>
      </c>
      <c r="J12" s="76" t="s">
        <v>112</v>
      </c>
      <c r="K12" s="13">
        <v>106</v>
      </c>
      <c r="L12" s="13">
        <v>119</v>
      </c>
      <c r="M12" s="16">
        <v>2</v>
      </c>
      <c r="N12" s="23" t="s">
        <v>276</v>
      </c>
      <c r="O12" s="16">
        <v>3</v>
      </c>
      <c r="P12" s="16">
        <v>122</v>
      </c>
      <c r="Q12" s="72">
        <f>Table216[[#This Row],[Member Premises ]]/Table216[[#This Row],[Total]]</f>
        <v>0.97540983606557374</v>
      </c>
    </row>
    <row r="13" spans="1:19" x14ac:dyDescent="0.25">
      <c r="J13" s="76" t="s">
        <v>207</v>
      </c>
      <c r="K13" s="12">
        <v>73</v>
      </c>
      <c r="L13" s="12">
        <v>76</v>
      </c>
      <c r="M13" s="16" t="s">
        <v>276</v>
      </c>
      <c r="N13" s="16">
        <v>3</v>
      </c>
      <c r="O13" s="16">
        <v>2</v>
      </c>
      <c r="P13" s="16">
        <v>78</v>
      </c>
      <c r="Q13" s="72">
        <f>Table216[[#This Row],[Member Premises ]]/Table216[[#This Row],[Total]]</f>
        <v>0.97435897435897434</v>
      </c>
    </row>
    <row r="14" spans="1:19" x14ac:dyDescent="0.25">
      <c r="J14" s="76" t="s">
        <v>106</v>
      </c>
      <c r="K14" s="12">
        <v>36</v>
      </c>
      <c r="L14" s="12">
        <v>36</v>
      </c>
      <c r="M14" s="23">
        <v>2</v>
      </c>
      <c r="N14" s="23">
        <v>3</v>
      </c>
      <c r="O14" s="16">
        <v>1</v>
      </c>
      <c r="P14" s="16">
        <v>37</v>
      </c>
      <c r="Q14" s="72">
        <f>Table216[[#This Row],[Member Premises ]]/Table216[[#This Row],[Total]]</f>
        <v>0.97297297297297303</v>
      </c>
    </row>
    <row r="15" spans="1:19" x14ac:dyDescent="0.25">
      <c r="J15" s="76" t="s">
        <v>216</v>
      </c>
      <c r="K15" s="12">
        <v>65</v>
      </c>
      <c r="L15" s="12">
        <v>72</v>
      </c>
      <c r="M15" s="23">
        <v>1</v>
      </c>
      <c r="N15" s="23">
        <v>2</v>
      </c>
      <c r="O15" s="16">
        <v>2</v>
      </c>
      <c r="P15" s="16">
        <v>74</v>
      </c>
      <c r="Q15" s="72">
        <f>Table216[[#This Row],[Member Premises ]]/Table216[[#This Row],[Total]]</f>
        <v>0.97297297297297303</v>
      </c>
    </row>
    <row r="16" spans="1:19" x14ac:dyDescent="0.25">
      <c r="J16" s="76" t="s">
        <v>196</v>
      </c>
      <c r="K16" s="12">
        <v>48</v>
      </c>
      <c r="L16" s="12">
        <v>59</v>
      </c>
      <c r="M16" s="23">
        <v>2</v>
      </c>
      <c r="N16" s="23" t="s">
        <v>276</v>
      </c>
      <c r="O16" s="16">
        <v>2</v>
      </c>
      <c r="P16" s="16">
        <v>61</v>
      </c>
      <c r="Q16" s="72">
        <f>Table216[[#This Row],[Member Premises ]]/Table216[[#This Row],[Total]]</f>
        <v>0.96721311475409832</v>
      </c>
    </row>
    <row r="17" spans="1:17" x14ac:dyDescent="0.25">
      <c r="J17" s="76" t="s">
        <v>209</v>
      </c>
      <c r="K17" s="23">
        <v>137</v>
      </c>
      <c r="L17" s="13">
        <v>163</v>
      </c>
      <c r="M17" s="16">
        <v>3</v>
      </c>
      <c r="N17" s="23">
        <v>4</v>
      </c>
      <c r="O17" s="16">
        <v>6</v>
      </c>
      <c r="P17" s="16">
        <v>169</v>
      </c>
      <c r="Q17" s="72">
        <f>Table216[[#This Row],[Member Premises ]]/Table216[[#This Row],[Total]]</f>
        <v>0.96449704142011838</v>
      </c>
    </row>
    <row r="18" spans="1:17" x14ac:dyDescent="0.25">
      <c r="J18" s="76" t="s">
        <v>194</v>
      </c>
      <c r="K18" s="12">
        <v>106</v>
      </c>
      <c r="L18" s="12">
        <v>131</v>
      </c>
      <c r="M18" s="23">
        <v>3</v>
      </c>
      <c r="N18" s="23">
        <v>1</v>
      </c>
      <c r="O18" s="16">
        <v>5</v>
      </c>
      <c r="P18" s="16">
        <v>136</v>
      </c>
      <c r="Q18" s="72">
        <f>Table216[[#This Row],[Member Premises ]]/Table216[[#This Row],[Total]]</f>
        <v>0.96323529411764708</v>
      </c>
    </row>
    <row r="19" spans="1:17" x14ac:dyDescent="0.25">
      <c r="J19" s="76" t="s">
        <v>217</v>
      </c>
      <c r="K19" s="12">
        <v>122</v>
      </c>
      <c r="L19" s="12">
        <v>134</v>
      </c>
      <c r="M19" s="23" t="s">
        <v>276</v>
      </c>
      <c r="N19" s="16" t="s">
        <v>276</v>
      </c>
      <c r="O19" s="16">
        <v>8</v>
      </c>
      <c r="P19" s="16">
        <v>142</v>
      </c>
      <c r="Q19" s="72">
        <f>Table216[[#This Row],[Member Premises ]]/Table216[[#This Row],[Total]]</f>
        <v>0.94366197183098588</v>
      </c>
    </row>
    <row r="20" spans="1:17" x14ac:dyDescent="0.25">
      <c r="J20" s="76" t="s">
        <v>215</v>
      </c>
      <c r="K20" s="13">
        <v>39</v>
      </c>
      <c r="L20" s="13">
        <v>41</v>
      </c>
      <c r="M20" s="23" t="s">
        <v>276</v>
      </c>
      <c r="N20" s="23">
        <v>2</v>
      </c>
      <c r="O20" s="16">
        <v>3</v>
      </c>
      <c r="P20" s="16">
        <v>44</v>
      </c>
      <c r="Q20" s="72">
        <f>Table216[[#This Row],[Member Premises ]]/Table216[[#This Row],[Total]]</f>
        <v>0.93181818181818177</v>
      </c>
    </row>
    <row r="21" spans="1:17" x14ac:dyDescent="0.25">
      <c r="J21" s="76" t="s">
        <v>195</v>
      </c>
      <c r="K21" s="12">
        <v>138</v>
      </c>
      <c r="L21" s="12">
        <v>158</v>
      </c>
      <c r="M21" s="16">
        <v>2</v>
      </c>
      <c r="N21" s="23" t="s">
        <v>276</v>
      </c>
      <c r="O21" s="16">
        <v>14</v>
      </c>
      <c r="P21" s="16">
        <v>172</v>
      </c>
      <c r="Q21" s="72">
        <f>Table216[[#This Row],[Member Premises ]]/Table216[[#This Row],[Total]]</f>
        <v>0.91860465116279066</v>
      </c>
    </row>
    <row r="22" spans="1:17" x14ac:dyDescent="0.25">
      <c r="J22" s="76" t="s">
        <v>66</v>
      </c>
      <c r="K22" s="12">
        <v>84</v>
      </c>
      <c r="L22" s="12">
        <v>88</v>
      </c>
      <c r="M22" s="16" t="s">
        <v>276</v>
      </c>
      <c r="N22" s="23">
        <v>1</v>
      </c>
      <c r="O22" s="16">
        <v>9</v>
      </c>
      <c r="P22" s="16">
        <v>97</v>
      </c>
      <c r="Q22" s="72">
        <f>Table216[[#This Row],[Member Premises ]]/Table216[[#This Row],[Total]]</f>
        <v>0.90721649484536082</v>
      </c>
    </row>
    <row r="23" spans="1:17" x14ac:dyDescent="0.25">
      <c r="J23" s="76" t="s">
        <v>225</v>
      </c>
      <c r="K23" s="12">
        <v>38</v>
      </c>
      <c r="L23" s="12">
        <v>51</v>
      </c>
      <c r="M23" s="23">
        <v>3</v>
      </c>
      <c r="N23" s="23" t="s">
        <v>276</v>
      </c>
      <c r="O23" s="16">
        <v>6</v>
      </c>
      <c r="P23" s="16">
        <v>57</v>
      </c>
      <c r="Q23" s="72">
        <f>Table216[[#This Row],[Member Premises ]]/Table216[[#This Row],[Total]]</f>
        <v>0.89473684210526316</v>
      </c>
    </row>
    <row r="24" spans="1:17" x14ac:dyDescent="0.25">
      <c r="J24" s="76" t="s">
        <v>159</v>
      </c>
      <c r="K24" s="12">
        <v>40</v>
      </c>
      <c r="L24" s="12">
        <v>46</v>
      </c>
      <c r="M24" s="23">
        <v>1</v>
      </c>
      <c r="N24" s="16" t="s">
        <v>276</v>
      </c>
      <c r="O24" s="16">
        <v>6</v>
      </c>
      <c r="P24" s="16">
        <v>52</v>
      </c>
      <c r="Q24" s="72">
        <f>Table216[[#This Row],[Member Premises ]]/Table216[[#This Row],[Total]]</f>
        <v>0.88461538461538458</v>
      </c>
    </row>
    <row r="25" spans="1:17" x14ac:dyDescent="0.25">
      <c r="J25" s="76" t="s">
        <v>221</v>
      </c>
      <c r="K25" s="12">
        <v>59</v>
      </c>
      <c r="L25" s="12">
        <v>61</v>
      </c>
      <c r="M25" s="23">
        <v>1</v>
      </c>
      <c r="N25" s="23">
        <v>1</v>
      </c>
      <c r="O25" s="16">
        <v>9</v>
      </c>
      <c r="P25" s="16">
        <v>70</v>
      </c>
      <c r="Q25" s="72">
        <f>Table216[[#This Row],[Member Premises ]]/Table216[[#This Row],[Total]]</f>
        <v>0.87142857142857144</v>
      </c>
    </row>
    <row r="26" spans="1:17" x14ac:dyDescent="0.25">
      <c r="A26" s="11"/>
      <c r="B26" s="11"/>
      <c r="C26" s="11"/>
      <c r="J26" s="76" t="s">
        <v>222</v>
      </c>
      <c r="K26" s="12">
        <v>79</v>
      </c>
      <c r="L26" s="12">
        <v>84</v>
      </c>
      <c r="M26" s="23" t="s">
        <v>276</v>
      </c>
      <c r="N26" s="23">
        <v>2</v>
      </c>
      <c r="O26" s="16">
        <v>13</v>
      </c>
      <c r="P26" s="16">
        <v>97</v>
      </c>
      <c r="Q26" s="72">
        <f>Table216[[#This Row],[Member Premises ]]/Table216[[#This Row],[Total]]</f>
        <v>0.865979381443299</v>
      </c>
    </row>
    <row r="27" spans="1:17" x14ac:dyDescent="0.25">
      <c r="J27" s="76" t="s">
        <v>129</v>
      </c>
      <c r="K27" s="12">
        <v>41</v>
      </c>
      <c r="L27" s="12">
        <v>43</v>
      </c>
      <c r="M27" s="16">
        <v>3</v>
      </c>
      <c r="N27" s="23" t="s">
        <v>276</v>
      </c>
      <c r="O27" s="16">
        <v>7</v>
      </c>
      <c r="P27" s="16">
        <v>50</v>
      </c>
      <c r="Q27" s="72">
        <f>Table216[[#This Row],[Member Premises ]]/Table216[[#This Row],[Total]]</f>
        <v>0.86</v>
      </c>
    </row>
    <row r="28" spans="1:17" x14ac:dyDescent="0.25">
      <c r="J28" s="76" t="s">
        <v>210</v>
      </c>
      <c r="K28" s="13">
        <v>128</v>
      </c>
      <c r="L28" s="13">
        <v>135</v>
      </c>
      <c r="M28" s="16">
        <v>1</v>
      </c>
      <c r="N28" s="23" t="s">
        <v>276</v>
      </c>
      <c r="O28" s="16">
        <v>22</v>
      </c>
      <c r="P28" s="16">
        <v>157</v>
      </c>
      <c r="Q28" s="72">
        <f>Table216[[#This Row],[Member Premises ]]/Table216[[#This Row],[Total]]</f>
        <v>0.85987261146496818</v>
      </c>
    </row>
    <row r="29" spans="1:17" x14ac:dyDescent="0.25">
      <c r="J29" s="76" t="s">
        <v>206</v>
      </c>
      <c r="K29" s="12">
        <v>26</v>
      </c>
      <c r="L29" s="12">
        <v>30</v>
      </c>
      <c r="M29" s="16">
        <v>2</v>
      </c>
      <c r="N29" s="16" t="s">
        <v>276</v>
      </c>
      <c r="O29" s="16">
        <v>5</v>
      </c>
      <c r="P29" s="16">
        <v>35</v>
      </c>
      <c r="Q29" s="72">
        <f>Table216[[#This Row],[Member Premises ]]/Table216[[#This Row],[Total]]</f>
        <v>0.8571428571428571</v>
      </c>
    </row>
    <row r="30" spans="1:17" x14ac:dyDescent="0.25">
      <c r="J30" s="76" t="s">
        <v>218</v>
      </c>
      <c r="K30" s="12">
        <v>40</v>
      </c>
      <c r="L30" s="12">
        <v>41</v>
      </c>
      <c r="M30" s="23">
        <v>2</v>
      </c>
      <c r="N30" s="23" t="s">
        <v>276</v>
      </c>
      <c r="O30" s="16">
        <v>7</v>
      </c>
      <c r="P30" s="16">
        <v>48</v>
      </c>
      <c r="Q30" s="72">
        <f>Table216[[#This Row],[Member Premises ]]/Table216[[#This Row],[Total]]</f>
        <v>0.85416666666666663</v>
      </c>
    </row>
    <row r="31" spans="1:17" x14ac:dyDescent="0.25">
      <c r="J31" s="76" t="s">
        <v>14</v>
      </c>
      <c r="K31" s="12">
        <v>53</v>
      </c>
      <c r="L31" s="12">
        <v>57</v>
      </c>
      <c r="M31" s="16">
        <v>2</v>
      </c>
      <c r="N31" s="23" t="s">
        <v>276</v>
      </c>
      <c r="O31" s="16">
        <v>10</v>
      </c>
      <c r="P31" s="16">
        <v>67</v>
      </c>
      <c r="Q31" s="72">
        <f>Table216[[#This Row],[Member Premises ]]/Table216[[#This Row],[Total]]</f>
        <v>0.85074626865671643</v>
      </c>
    </row>
    <row r="32" spans="1:17" x14ac:dyDescent="0.25">
      <c r="J32" s="76" t="s">
        <v>211</v>
      </c>
      <c r="K32" s="12">
        <v>104</v>
      </c>
      <c r="L32" s="12">
        <v>113</v>
      </c>
      <c r="M32" s="16">
        <v>2</v>
      </c>
      <c r="N32" s="16" t="s">
        <v>276</v>
      </c>
      <c r="O32" s="16">
        <v>20</v>
      </c>
      <c r="P32" s="16">
        <v>133</v>
      </c>
      <c r="Q32" s="72">
        <f>Table216[[#This Row],[Member Premises ]]/Table216[[#This Row],[Total]]</f>
        <v>0.84962406015037595</v>
      </c>
    </row>
    <row r="33" spans="1:17" ht="15.75" thickBot="1" x14ac:dyDescent="0.3">
      <c r="J33" s="77" t="s">
        <v>212</v>
      </c>
      <c r="K33" s="12">
        <v>61</v>
      </c>
      <c r="L33" s="12">
        <v>64</v>
      </c>
      <c r="M33" s="23">
        <v>2</v>
      </c>
      <c r="N33" s="23">
        <v>4</v>
      </c>
      <c r="O33" s="16">
        <v>12</v>
      </c>
      <c r="P33" s="16">
        <v>76</v>
      </c>
      <c r="Q33" s="72">
        <f>Table216[[#This Row],[Member Premises ]]/Table216[[#This Row],[Total]]</f>
        <v>0.84210526315789469</v>
      </c>
    </row>
    <row r="34" spans="1:17" x14ac:dyDescent="0.25">
      <c r="J34" s="14" t="s">
        <v>183</v>
      </c>
      <c r="K34" s="14">
        <f>SUBTOTAL(109,Table216[Members])</f>
        <v>2561</v>
      </c>
      <c r="L34" s="14">
        <f>SUBTOTAL(109,Table216[[Member Premises ]])</f>
        <v>2818</v>
      </c>
      <c r="M34" s="24">
        <f>SUBTOTAL(109,Table216[Revoked Members])</f>
        <v>56</v>
      </c>
      <c r="N34" s="24">
        <f>SUBTOTAL(109,Table216[Obligated &amp; Reinstated])</f>
        <v>26</v>
      </c>
      <c r="O34" s="14">
        <f>SUBTOTAL(109,Table216[[Potential Members ]])</f>
        <v>181</v>
      </c>
      <c r="P34" s="62">
        <f>SUBTOTAL(109,Table216[Total])</f>
        <v>2999</v>
      </c>
      <c r="Q34" s="15">
        <f>SUBTOTAL(101,Table216[% Registered])</f>
        <v>0.93247191347862479</v>
      </c>
    </row>
    <row r="35" spans="1:17" ht="15.75" thickBot="1" x14ac:dyDescent="0.3"/>
    <row r="36" spans="1:17" ht="21.75" thickBot="1" x14ac:dyDescent="0.3">
      <c r="A36" s="96" t="s">
        <v>234</v>
      </c>
      <c r="B36" s="97"/>
      <c r="C36" s="97"/>
      <c r="D36" s="97"/>
      <c r="E36" s="97"/>
      <c r="F36" s="97"/>
      <c r="G36" s="97"/>
      <c r="H36" s="97"/>
      <c r="I36" s="98"/>
    </row>
    <row r="37" spans="1:17" ht="73.5" customHeight="1" thickBot="1" x14ac:dyDescent="0.3">
      <c r="A37" s="43" t="s">
        <v>197</v>
      </c>
      <c r="B37" s="94" t="s">
        <v>235</v>
      </c>
      <c r="C37" s="94"/>
      <c r="D37" s="94"/>
      <c r="E37" s="94"/>
      <c r="F37" s="94"/>
      <c r="G37" s="94"/>
      <c r="H37" s="94"/>
      <c r="I37" s="95"/>
    </row>
    <row r="38" spans="1:17" ht="70.5" customHeight="1" thickBot="1" x14ac:dyDescent="0.3">
      <c r="A38" s="44" t="s">
        <v>227</v>
      </c>
      <c r="B38" s="94" t="s">
        <v>236</v>
      </c>
      <c r="C38" s="94"/>
      <c r="D38" s="94"/>
      <c r="E38" s="94"/>
      <c r="F38" s="94"/>
      <c r="G38" s="94"/>
      <c r="H38" s="94"/>
      <c r="I38" s="95"/>
    </row>
    <row r="39" spans="1:17" ht="93.75" customHeight="1" thickBot="1" x14ac:dyDescent="0.3">
      <c r="A39" s="45" t="s">
        <v>237</v>
      </c>
      <c r="B39" s="92" t="s">
        <v>238</v>
      </c>
      <c r="C39" s="92"/>
      <c r="D39" s="92"/>
      <c r="E39" s="92"/>
      <c r="F39" s="92"/>
      <c r="G39" s="92"/>
      <c r="H39" s="92"/>
      <c r="I39" s="93"/>
    </row>
    <row r="40" spans="1:17" ht="156" customHeight="1" thickBot="1" x14ac:dyDescent="0.3">
      <c r="A40" s="46" t="s">
        <v>239</v>
      </c>
      <c r="B40" s="94" t="s">
        <v>240</v>
      </c>
      <c r="C40" s="94"/>
      <c r="D40" s="94"/>
      <c r="E40" s="94"/>
      <c r="F40" s="94"/>
      <c r="G40" s="94"/>
      <c r="H40" s="94"/>
      <c r="I40" s="95"/>
      <c r="M40" s="21" t="s">
        <v>254</v>
      </c>
    </row>
    <row r="41" spans="1:17" ht="69" customHeight="1" thickBot="1" x14ac:dyDescent="0.3">
      <c r="A41" s="47" t="s">
        <v>241</v>
      </c>
      <c r="B41" s="92" t="s">
        <v>242</v>
      </c>
      <c r="C41" s="92"/>
      <c r="D41" s="92"/>
      <c r="E41" s="92"/>
      <c r="F41" s="92"/>
      <c r="G41" s="92"/>
      <c r="H41" s="92"/>
      <c r="I41" s="93"/>
    </row>
    <row r="42" spans="1:17" ht="58.5" customHeight="1" thickBot="1" x14ac:dyDescent="0.3">
      <c r="A42" s="48" t="s">
        <v>200</v>
      </c>
      <c r="B42" s="94" t="s">
        <v>243</v>
      </c>
      <c r="C42" s="94"/>
      <c r="D42" s="94"/>
      <c r="E42" s="94"/>
      <c r="F42" s="94"/>
      <c r="G42" s="94"/>
      <c r="H42" s="94"/>
      <c r="I42" s="95"/>
    </row>
    <row r="65" spans="10:22" x14ac:dyDescent="0.25">
      <c r="O65" s="6"/>
      <c r="P65" s="6"/>
      <c r="Q65" s="6"/>
      <c r="R65" s="6"/>
      <c r="S65" s="6"/>
      <c r="T65" s="6"/>
      <c r="U65" s="6"/>
      <c r="V65" s="6"/>
    </row>
    <row r="66" spans="10:22" x14ac:dyDescent="0.25">
      <c r="J66" s="6"/>
      <c r="K66" s="6"/>
      <c r="L66" s="6"/>
      <c r="M66" s="73"/>
      <c r="N66" s="73"/>
      <c r="O66" s="6"/>
      <c r="P66" s="6"/>
      <c r="Q66" s="6"/>
      <c r="R66" s="6"/>
      <c r="S66" s="6"/>
      <c r="T66" s="6"/>
      <c r="U66" s="6"/>
      <c r="V66" s="6"/>
    </row>
    <row r="67" spans="10:22" x14ac:dyDescent="0.25">
      <c r="J67" s="6"/>
      <c r="K67" s="6"/>
      <c r="L67" s="6"/>
      <c r="M67" s="73"/>
      <c r="N67" s="73"/>
      <c r="O67" s="6"/>
      <c r="P67" s="6"/>
      <c r="Q67" s="6"/>
      <c r="R67" s="6"/>
      <c r="S67" s="6"/>
      <c r="T67" s="6"/>
      <c r="U67" s="6"/>
      <c r="V67" s="6"/>
    </row>
    <row r="68" spans="10:22" x14ac:dyDescent="0.25">
      <c r="J68" s="6"/>
      <c r="K68" s="6"/>
      <c r="L68" s="6"/>
      <c r="M68" s="73"/>
      <c r="N68" s="73"/>
      <c r="O68" s="6"/>
      <c r="P68" s="6"/>
      <c r="Q68" s="6"/>
      <c r="R68" s="6"/>
      <c r="S68" s="6"/>
      <c r="T68" s="6"/>
      <c r="U68" s="6"/>
      <c r="V68" s="6"/>
    </row>
    <row r="69" spans="10:22" x14ac:dyDescent="0.25">
      <c r="J69" s="6"/>
      <c r="K69" s="6"/>
      <c r="L69" s="6"/>
      <c r="M69" s="73"/>
      <c r="N69" s="73"/>
      <c r="O69" s="6"/>
      <c r="P69" s="6"/>
      <c r="Q69" s="6"/>
      <c r="R69" s="6"/>
      <c r="S69" s="6"/>
      <c r="T69" s="6"/>
      <c r="U69" s="6"/>
      <c r="V69" s="6"/>
    </row>
    <row r="70" spans="10:22" x14ac:dyDescent="0.25">
      <c r="J70" s="6"/>
      <c r="K70" s="6"/>
      <c r="L70" s="6"/>
      <c r="M70" s="73"/>
      <c r="N70" s="73"/>
      <c r="O70" s="6"/>
      <c r="P70" s="6"/>
      <c r="Q70" s="6"/>
      <c r="R70" s="6"/>
      <c r="S70" s="6"/>
      <c r="T70" s="6"/>
      <c r="U70" s="6"/>
      <c r="V70" s="6"/>
    </row>
    <row r="71" spans="10:22" x14ac:dyDescent="0.25">
      <c r="J71" s="6"/>
      <c r="K71" s="6"/>
      <c r="L71" s="6"/>
      <c r="M71" s="73"/>
      <c r="N71" s="73"/>
      <c r="O71" s="6"/>
      <c r="P71" s="6"/>
      <c r="Q71" s="6"/>
      <c r="R71" s="6"/>
      <c r="S71" s="6"/>
      <c r="T71" s="6"/>
      <c r="U71" s="6"/>
      <c r="V71" s="6"/>
    </row>
    <row r="72" spans="10:22" x14ac:dyDescent="0.25">
      <c r="J72" s="6"/>
      <c r="K72" s="6"/>
      <c r="L72" s="6"/>
      <c r="M72" s="73"/>
      <c r="N72" s="73"/>
      <c r="O72" s="6"/>
      <c r="P72" s="6"/>
      <c r="Q72" s="6"/>
      <c r="R72" s="6"/>
      <c r="S72" s="6"/>
      <c r="T72" s="6"/>
      <c r="U72" s="6"/>
      <c r="V72" s="6"/>
    </row>
    <row r="73" spans="10:22" x14ac:dyDescent="0.25">
      <c r="J73" s="6"/>
      <c r="K73" s="6"/>
      <c r="L73" s="6"/>
      <c r="M73" s="73"/>
      <c r="N73" s="73"/>
      <c r="O73" s="6"/>
      <c r="P73" s="6"/>
      <c r="Q73" s="6"/>
      <c r="R73" s="6"/>
      <c r="S73" s="6"/>
      <c r="T73" s="6"/>
      <c r="U73" s="6"/>
      <c r="V73" s="6"/>
    </row>
    <row r="74" spans="10:22" x14ac:dyDescent="0.25">
      <c r="J74" s="6"/>
      <c r="K74" s="6"/>
      <c r="L74" s="6"/>
      <c r="M74" s="73"/>
      <c r="N74" s="73"/>
      <c r="O74" s="6"/>
      <c r="P74" s="6"/>
      <c r="Q74" s="6"/>
      <c r="R74" s="6"/>
      <c r="S74" s="6"/>
      <c r="T74" s="6"/>
      <c r="U74" s="6"/>
      <c r="V74" s="6"/>
    </row>
  </sheetData>
  <mergeCells count="9">
    <mergeCell ref="J1:Q1"/>
    <mergeCell ref="A1:H1"/>
    <mergeCell ref="B41:I41"/>
    <mergeCell ref="B42:I42"/>
    <mergeCell ref="A36:I36"/>
    <mergeCell ref="B37:I37"/>
    <mergeCell ref="B38:I38"/>
    <mergeCell ref="B39:I39"/>
    <mergeCell ref="B40:I40"/>
  </mergeCells>
  <pageMargins left="0.7" right="0.7" top="0.75" bottom="0.75" header="0.3" footer="0.3"/>
  <pageSetup paperSize="9" scale="29" orientation="landscape" r:id="rId1"/>
  <colBreaks count="1" manualBreakCount="1">
    <brk id="17" max="35" man="1"/>
  </colBreaks>
  <drawing r:id="rId2"/>
  <tableParts count="2">
    <tablePart r:id="rId3"/>
    <tablePart r:id="rId4"/>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3"/>
  <sheetViews>
    <sheetView zoomScale="80" zoomScaleNormal="80" workbookViewId="0">
      <selection activeCell="F34" sqref="F33:F34"/>
    </sheetView>
  </sheetViews>
  <sheetFormatPr defaultColWidth="29.140625" defaultRowHeight="15" x14ac:dyDescent="0.25"/>
  <cols>
    <col min="12" max="12" width="46.5703125" bestFit="1" customWidth="1"/>
  </cols>
  <sheetData>
    <row r="1" spans="1:12" s="28" customFormat="1" ht="19.5" thickBot="1" x14ac:dyDescent="0.35">
      <c r="A1" s="31" t="s">
        <v>182</v>
      </c>
      <c r="B1" s="32">
        <f>COUNTA(B3:B8)</f>
        <v>6</v>
      </c>
      <c r="C1" s="53"/>
      <c r="D1" s="53"/>
      <c r="E1" s="53"/>
      <c r="F1" s="53"/>
    </row>
    <row r="2" spans="1:12" s="40" customFormat="1" ht="15.75" x14ac:dyDescent="0.25">
      <c r="A2" s="35" t="s">
        <v>0</v>
      </c>
      <c r="B2" s="36" t="s">
        <v>2</v>
      </c>
      <c r="C2" s="36" t="s">
        <v>3</v>
      </c>
      <c r="D2" s="36" t="s">
        <v>4</v>
      </c>
      <c r="E2" s="36" t="s">
        <v>5</v>
      </c>
      <c r="F2" s="36" t="s">
        <v>6</v>
      </c>
      <c r="G2" s="36" t="s">
        <v>7</v>
      </c>
      <c r="H2" s="36" t="s">
        <v>9</v>
      </c>
      <c r="I2" s="36" t="s">
        <v>10</v>
      </c>
      <c r="J2" s="37" t="s">
        <v>11</v>
      </c>
      <c r="K2" s="37" t="s">
        <v>12</v>
      </c>
      <c r="L2" s="39" t="s">
        <v>205</v>
      </c>
    </row>
    <row r="3" spans="1:12" x14ac:dyDescent="0.25">
      <c r="A3" s="4" t="s">
        <v>159</v>
      </c>
      <c r="B3" s="4" t="s">
        <v>171</v>
      </c>
      <c r="C3" s="4"/>
      <c r="D3" s="4" t="s">
        <v>172</v>
      </c>
      <c r="E3" s="4"/>
      <c r="F3" s="4" t="s">
        <v>173</v>
      </c>
      <c r="G3" s="4" t="s">
        <v>160</v>
      </c>
      <c r="H3" s="4" t="s">
        <v>174</v>
      </c>
      <c r="I3" s="4"/>
      <c r="J3" s="4" t="s">
        <v>175</v>
      </c>
      <c r="K3" s="4" t="s">
        <v>39</v>
      </c>
    </row>
    <row r="4" spans="1:12" x14ac:dyDescent="0.25">
      <c r="A4" s="4" t="s">
        <v>159</v>
      </c>
      <c r="B4" s="4" t="s">
        <v>161</v>
      </c>
      <c r="C4" s="4" t="s">
        <v>13</v>
      </c>
      <c r="D4" s="4" t="s">
        <v>162</v>
      </c>
      <c r="E4" s="4"/>
      <c r="F4" s="4" t="s">
        <v>163</v>
      </c>
      <c r="G4" s="4" t="s">
        <v>160</v>
      </c>
      <c r="H4" s="4" t="s">
        <v>164</v>
      </c>
      <c r="I4" s="4" t="s">
        <v>13</v>
      </c>
      <c r="J4" s="4" t="s">
        <v>13</v>
      </c>
      <c r="K4" s="4" t="s">
        <v>39</v>
      </c>
    </row>
    <row r="5" spans="1:12" ht="15.75" customHeight="1" x14ac:dyDescent="0.25">
      <c r="A5" s="4" t="s">
        <v>159</v>
      </c>
      <c r="B5" s="4" t="s">
        <v>165</v>
      </c>
      <c r="C5" s="4" t="s">
        <v>13</v>
      </c>
      <c r="D5" s="4" t="s">
        <v>166</v>
      </c>
      <c r="E5" s="4"/>
      <c r="F5" s="4" t="s">
        <v>155</v>
      </c>
      <c r="G5" s="4" t="s">
        <v>160</v>
      </c>
      <c r="H5" s="4" t="s">
        <v>13</v>
      </c>
      <c r="I5" s="4" t="s">
        <v>13</v>
      </c>
      <c r="J5" s="4" t="s">
        <v>13</v>
      </c>
      <c r="K5" s="4" t="s">
        <v>28</v>
      </c>
    </row>
    <row r="6" spans="1:12" x14ac:dyDescent="0.25">
      <c r="A6" s="4" t="s">
        <v>159</v>
      </c>
      <c r="B6" s="4" t="s">
        <v>176</v>
      </c>
      <c r="C6" s="4"/>
      <c r="D6" s="4"/>
      <c r="E6" s="4"/>
      <c r="F6" s="4" t="s">
        <v>177</v>
      </c>
      <c r="G6" s="4" t="s">
        <v>160</v>
      </c>
      <c r="H6" s="4" t="s">
        <v>178</v>
      </c>
      <c r="I6" s="4"/>
      <c r="J6" s="4"/>
      <c r="K6" s="4" t="s">
        <v>39</v>
      </c>
    </row>
    <row r="7" spans="1:12" x14ac:dyDescent="0.25">
      <c r="A7" s="4" t="s">
        <v>159</v>
      </c>
      <c r="B7" s="4" t="s">
        <v>179</v>
      </c>
      <c r="C7" s="4"/>
      <c r="D7" s="4" t="s">
        <v>180</v>
      </c>
      <c r="E7" s="4"/>
      <c r="F7" s="4" t="s">
        <v>173</v>
      </c>
      <c r="G7" s="4" t="s">
        <v>160</v>
      </c>
      <c r="H7" s="4" t="s">
        <v>181</v>
      </c>
      <c r="I7" s="4"/>
      <c r="J7" s="4"/>
      <c r="K7" s="4" t="s">
        <v>28</v>
      </c>
    </row>
    <row r="8" spans="1:12" x14ac:dyDescent="0.25">
      <c r="A8" s="4" t="s">
        <v>159</v>
      </c>
      <c r="B8" s="4" t="s">
        <v>167</v>
      </c>
      <c r="C8" s="4" t="s">
        <v>13</v>
      </c>
      <c r="D8" s="4" t="s">
        <v>168</v>
      </c>
      <c r="E8" s="4"/>
      <c r="F8" s="4" t="s">
        <v>169</v>
      </c>
      <c r="G8" s="4" t="s">
        <v>160</v>
      </c>
      <c r="H8" s="4" t="s">
        <v>170</v>
      </c>
      <c r="I8" s="4" t="s">
        <v>13</v>
      </c>
      <c r="J8" s="4" t="s">
        <v>13</v>
      </c>
      <c r="K8" s="4" t="s">
        <v>39</v>
      </c>
    </row>
    <row r="9" spans="1:12" ht="15.75" thickBot="1" x14ac:dyDescent="0.3">
      <c r="A9" s="12"/>
      <c r="B9" s="12"/>
    </row>
    <row r="10" spans="1:12" ht="19.5" thickBot="1" x14ac:dyDescent="0.35">
      <c r="A10" s="49" t="s">
        <v>202</v>
      </c>
      <c r="B10" s="50">
        <f>COUNTA(#REF!)</f>
        <v>1</v>
      </c>
    </row>
    <row r="11" spans="1:12" x14ac:dyDescent="0.25">
      <c r="A11" t="s">
        <v>159</v>
      </c>
      <c r="B11" t="s">
        <v>303</v>
      </c>
      <c r="C11" t="s">
        <v>303</v>
      </c>
      <c r="D11" t="s">
        <v>304</v>
      </c>
      <c r="E11" t="s">
        <v>305</v>
      </c>
      <c r="F11" t="s">
        <v>306</v>
      </c>
      <c r="L11" s="83" t="s">
        <v>307</v>
      </c>
    </row>
    <row r="12" spans="1:12" ht="15.75" thickBot="1" x14ac:dyDescent="0.3">
      <c r="A12" s="8"/>
      <c r="B12" s="5"/>
    </row>
    <row r="13" spans="1:12" ht="19.5" thickBot="1" x14ac:dyDescent="0.35">
      <c r="A13" s="51" t="s">
        <v>233</v>
      </c>
      <c r="B13" s="52">
        <f>COUNTA(B14:B17)</f>
        <v>0</v>
      </c>
    </row>
  </sheetData>
  <autoFilter ref="A2:L8">
    <sortState ref="A3:L14">
      <sortCondition ref="B2:B14"/>
    </sortState>
  </autoFilter>
  <conditionalFormatting sqref="B14:B1048576 B1:B9">
    <cfRule type="duplicateValues" dxfId="15" priority="4"/>
  </conditionalFormatting>
  <conditionalFormatting sqref="F1">
    <cfRule type="duplicateValues" dxfId="14" priority="2"/>
    <cfRule type="duplicateValues" dxfId="13" priority="3"/>
  </conditionalFormatting>
  <conditionalFormatting sqref="B10">
    <cfRule type="duplicateValues" dxfId="12" priority="1"/>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M3"/>
  <sheetViews>
    <sheetView zoomScale="50" zoomScaleNormal="50" workbookViewId="0">
      <selection sqref="A1:XFD1048576"/>
    </sheetView>
  </sheetViews>
  <sheetFormatPr defaultRowHeight="15" x14ac:dyDescent="0.25"/>
  <cols>
    <col min="1" max="1" width="21.85546875" bestFit="1" customWidth="1"/>
    <col min="2" max="2" width="11.5703125" bestFit="1" customWidth="1"/>
    <col min="3" max="3" width="21" bestFit="1" customWidth="1"/>
    <col min="4" max="4" width="18.42578125" bestFit="1" customWidth="1"/>
    <col min="5" max="5" width="9.28515625" bestFit="1" customWidth="1"/>
    <col min="6" max="6" width="9.5703125" bestFit="1" customWidth="1"/>
    <col min="7" max="7" width="18.140625" bestFit="1" customWidth="1"/>
    <col min="8" max="8" width="17.5703125" bestFit="1" customWidth="1"/>
    <col min="9" max="9" width="19" bestFit="1" customWidth="1"/>
    <col min="10" max="10" width="14.7109375" bestFit="1" customWidth="1"/>
    <col min="11" max="11" width="6.7109375" bestFit="1" customWidth="1"/>
    <col min="12" max="12" width="9" bestFit="1" customWidth="1"/>
    <col min="13" max="13" width="16.42578125" bestFit="1" customWidth="1"/>
  </cols>
  <sheetData>
    <row r="2" spans="1:13" x14ac:dyDescent="0.25">
      <c r="A2" s="1" t="s">
        <v>0</v>
      </c>
      <c r="B2" s="1" t="s">
        <v>1</v>
      </c>
      <c r="C2" s="2" t="s">
        <v>2</v>
      </c>
      <c r="D2" s="2" t="s">
        <v>3</v>
      </c>
      <c r="E2" s="2" t="s">
        <v>4</v>
      </c>
      <c r="F2" s="2" t="s">
        <v>5</v>
      </c>
      <c r="G2" s="2" t="s">
        <v>6</v>
      </c>
      <c r="H2" s="2" t="s">
        <v>7</v>
      </c>
      <c r="I2" s="2" t="s">
        <v>8</v>
      </c>
      <c r="J2" s="2" t="s">
        <v>9</v>
      </c>
      <c r="K2" s="2" t="s">
        <v>10</v>
      </c>
      <c r="L2" s="3" t="s">
        <v>11</v>
      </c>
      <c r="M2" s="3" t="s">
        <v>12</v>
      </c>
    </row>
    <row r="3" spans="1:13" x14ac:dyDescent="0.25">
      <c r="A3" s="4"/>
      <c r="B3" s="4"/>
      <c r="C3" s="5"/>
      <c r="D3" s="4"/>
      <c r="E3" s="4"/>
      <c r="F3" s="4"/>
      <c r="G3" s="4"/>
      <c r="H3" s="4"/>
      <c r="I3" s="4"/>
      <c r="J3" s="4"/>
      <c r="K3" s="4"/>
      <c r="L3" s="4"/>
      <c r="M3" s="4"/>
    </row>
  </sheetData>
  <conditionalFormatting sqref="C2">
    <cfRule type="duplicateValues" dxfId="11" priority="4"/>
  </conditionalFormatting>
  <conditionalFormatting sqref="E2">
    <cfRule type="duplicateValues" dxfId="10" priority="3"/>
  </conditionalFormatting>
  <conditionalFormatting sqref="C3">
    <cfRule type="duplicateValues" dxfId="9" priority="2"/>
  </conditionalFormatting>
  <conditionalFormatting sqref="E3">
    <cfRule type="duplicateValues" dxfId="8"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4"/>
  <sheetViews>
    <sheetView zoomScale="80" zoomScaleNormal="80" workbookViewId="0">
      <selection activeCell="L16" sqref="L16"/>
    </sheetView>
  </sheetViews>
  <sheetFormatPr defaultColWidth="30.7109375" defaultRowHeight="15" x14ac:dyDescent="0.25"/>
  <cols>
    <col min="1" max="1" width="30.85546875" style="4" bestFit="1" customWidth="1"/>
    <col min="2" max="2" width="36.5703125" style="4" bestFit="1" customWidth="1"/>
    <col min="3" max="3" width="23.85546875" style="4" bestFit="1" customWidth="1"/>
    <col min="4" max="4" width="16.42578125" style="4" bestFit="1" customWidth="1"/>
    <col min="5" max="5" width="15.140625" style="4" bestFit="1" customWidth="1"/>
    <col min="6" max="6" width="17.140625" style="4" bestFit="1" customWidth="1"/>
    <col min="7" max="7" width="15.85546875" style="4" bestFit="1" customWidth="1"/>
    <col min="8" max="8" width="26.5703125" style="4" bestFit="1" customWidth="1"/>
    <col min="9" max="9" width="12.7109375" style="4" bestFit="1" customWidth="1"/>
    <col min="10" max="10" width="35" style="4" bestFit="1" customWidth="1"/>
    <col min="11" max="11" width="15.85546875" style="4" bestFit="1" customWidth="1"/>
    <col min="12" max="12" width="92.7109375" style="1" bestFit="1" customWidth="1"/>
    <col min="13" max="16384" width="30.7109375" style="4"/>
  </cols>
  <sheetData>
    <row r="1" spans="1:12" s="27" customFormat="1" ht="19.5" thickBot="1" x14ac:dyDescent="0.35">
      <c r="A1" s="29" t="s">
        <v>182</v>
      </c>
      <c r="B1" s="30">
        <f>COUNTA(B3:B12)</f>
        <v>10</v>
      </c>
      <c r="C1" s="53"/>
      <c r="D1" s="53"/>
      <c r="E1" s="53"/>
      <c r="F1" s="53"/>
    </row>
    <row r="2" spans="1:12" s="38" customFormat="1" ht="15.75" x14ac:dyDescent="0.25">
      <c r="A2" s="35" t="s">
        <v>0</v>
      </c>
      <c r="B2" s="36" t="s">
        <v>2</v>
      </c>
      <c r="C2" s="36" t="s">
        <v>3</v>
      </c>
      <c r="D2" s="36" t="s">
        <v>4</v>
      </c>
      <c r="E2" s="36" t="s">
        <v>5</v>
      </c>
      <c r="F2" s="36" t="s">
        <v>6</v>
      </c>
      <c r="G2" s="36" t="s">
        <v>7</v>
      </c>
      <c r="H2" s="36" t="s">
        <v>9</v>
      </c>
      <c r="I2" s="36" t="s">
        <v>10</v>
      </c>
      <c r="J2" s="37" t="s">
        <v>11</v>
      </c>
      <c r="K2" s="37" t="s">
        <v>12</v>
      </c>
      <c r="L2" s="35" t="s">
        <v>205</v>
      </c>
    </row>
    <row r="3" spans="1:12" x14ac:dyDescent="0.25">
      <c r="A3" s="4" t="s">
        <v>14</v>
      </c>
      <c r="B3" s="4" t="s">
        <v>19</v>
      </c>
      <c r="C3" s="4" t="s">
        <v>20</v>
      </c>
      <c r="D3" s="4" t="s">
        <v>21</v>
      </c>
      <c r="F3" s="4" t="s">
        <v>22</v>
      </c>
      <c r="G3" s="4" t="s">
        <v>17</v>
      </c>
      <c r="H3" s="4" t="s">
        <v>23</v>
      </c>
      <c r="I3" s="4" t="s">
        <v>24</v>
      </c>
      <c r="K3" s="4" t="s">
        <v>25</v>
      </c>
    </row>
    <row r="4" spans="1:12" x14ac:dyDescent="0.25">
      <c r="A4" s="4" t="s">
        <v>14</v>
      </c>
      <c r="B4" s="4" t="s">
        <v>29</v>
      </c>
      <c r="D4" s="4" t="s">
        <v>30</v>
      </c>
      <c r="E4" s="4" t="s">
        <v>31</v>
      </c>
      <c r="F4" s="4" t="s">
        <v>18</v>
      </c>
      <c r="G4" s="4" t="s">
        <v>17</v>
      </c>
      <c r="H4" s="4" t="s">
        <v>32</v>
      </c>
      <c r="J4" s="4" t="s">
        <v>33</v>
      </c>
      <c r="K4" s="4" t="s">
        <v>34</v>
      </c>
    </row>
    <row r="5" spans="1:12" x14ac:dyDescent="0.25">
      <c r="A5" s="4" t="s">
        <v>14</v>
      </c>
      <c r="B5" s="4" t="s">
        <v>35</v>
      </c>
      <c r="D5" s="4" t="s">
        <v>15</v>
      </c>
      <c r="F5" s="4" t="s">
        <v>16</v>
      </c>
      <c r="G5" s="4" t="s">
        <v>17</v>
      </c>
      <c r="H5" s="4" t="s">
        <v>36</v>
      </c>
      <c r="I5" s="4" t="s">
        <v>37</v>
      </c>
      <c r="J5" s="4" t="s">
        <v>38</v>
      </c>
      <c r="K5" s="4" t="s">
        <v>34</v>
      </c>
    </row>
    <row r="6" spans="1:12" x14ac:dyDescent="0.25">
      <c r="A6" s="4" t="s">
        <v>14</v>
      </c>
      <c r="B6" s="4" t="s">
        <v>40</v>
      </c>
      <c r="C6" s="4" t="s">
        <v>40</v>
      </c>
      <c r="D6" s="4" t="s">
        <v>41</v>
      </c>
      <c r="F6" s="4" t="s">
        <v>16</v>
      </c>
      <c r="G6" s="4" t="s">
        <v>17</v>
      </c>
      <c r="H6" s="4" t="s">
        <v>42</v>
      </c>
      <c r="I6" s="4" t="s">
        <v>13</v>
      </c>
      <c r="J6" s="4" t="s">
        <v>43</v>
      </c>
      <c r="K6" s="4" t="s">
        <v>34</v>
      </c>
    </row>
    <row r="7" spans="1:12" x14ac:dyDescent="0.25">
      <c r="A7" s="4" t="s">
        <v>14</v>
      </c>
      <c r="B7" s="4" t="s">
        <v>44</v>
      </c>
      <c r="D7" s="4" t="s">
        <v>45</v>
      </c>
      <c r="F7" s="4" t="s">
        <v>46</v>
      </c>
      <c r="G7" s="4" t="s">
        <v>17</v>
      </c>
      <c r="K7" s="4" t="s">
        <v>47</v>
      </c>
    </row>
    <row r="8" spans="1:12" x14ac:dyDescent="0.25">
      <c r="A8" s="4" t="s">
        <v>14</v>
      </c>
      <c r="B8" s="4" t="s">
        <v>48</v>
      </c>
      <c r="D8" s="4" t="s">
        <v>26</v>
      </c>
      <c r="F8" s="4" t="s">
        <v>27</v>
      </c>
      <c r="G8" s="4" t="s">
        <v>17</v>
      </c>
      <c r="H8" s="4" t="s">
        <v>49</v>
      </c>
      <c r="K8" s="4" t="s">
        <v>28</v>
      </c>
    </row>
    <row r="9" spans="1:12" x14ac:dyDescent="0.25">
      <c r="A9" s="4" t="s">
        <v>14</v>
      </c>
      <c r="B9" s="4" t="s">
        <v>51</v>
      </c>
      <c r="C9" s="4" t="s">
        <v>51</v>
      </c>
      <c r="D9" s="4" t="s">
        <v>52</v>
      </c>
      <c r="F9" s="4" t="s">
        <v>16</v>
      </c>
      <c r="G9" s="4" t="s">
        <v>17</v>
      </c>
      <c r="H9" s="4" t="s">
        <v>53</v>
      </c>
      <c r="I9" s="4" t="s">
        <v>54</v>
      </c>
      <c r="J9" s="4" t="s">
        <v>55</v>
      </c>
      <c r="K9" s="4" t="s">
        <v>39</v>
      </c>
    </row>
    <row r="10" spans="1:12" x14ac:dyDescent="0.25">
      <c r="A10" s="4" t="s">
        <v>14</v>
      </c>
      <c r="B10" s="4" t="s">
        <v>56</v>
      </c>
      <c r="D10" s="4" t="s">
        <v>15</v>
      </c>
      <c r="F10" s="4" t="s">
        <v>57</v>
      </c>
      <c r="G10" s="4" t="s">
        <v>17</v>
      </c>
      <c r="H10" s="4" t="s">
        <v>58</v>
      </c>
      <c r="K10" s="4" t="s">
        <v>34</v>
      </c>
    </row>
    <row r="11" spans="1:12" x14ac:dyDescent="0.25">
      <c r="A11" s="4" t="s">
        <v>14</v>
      </c>
      <c r="B11" s="4" t="s">
        <v>60</v>
      </c>
      <c r="D11" s="4" t="s">
        <v>61</v>
      </c>
      <c r="F11" s="4" t="s">
        <v>27</v>
      </c>
      <c r="G11" s="4" t="s">
        <v>17</v>
      </c>
      <c r="H11" s="4" t="s">
        <v>62</v>
      </c>
      <c r="K11" s="4" t="s">
        <v>34</v>
      </c>
    </row>
    <row r="12" spans="1:12" x14ac:dyDescent="0.25">
      <c r="A12" s="4" t="s">
        <v>14</v>
      </c>
      <c r="B12" s="4" t="s">
        <v>63</v>
      </c>
      <c r="D12" s="4" t="s">
        <v>64</v>
      </c>
      <c r="F12" s="4" t="s">
        <v>50</v>
      </c>
      <c r="G12" s="4" t="s">
        <v>17</v>
      </c>
      <c r="H12" s="4" t="s">
        <v>65</v>
      </c>
      <c r="K12" s="4" t="s">
        <v>39</v>
      </c>
    </row>
    <row r="13" spans="1:12" ht="15.75" thickBot="1" x14ac:dyDescent="0.3">
      <c r="B13" s="9"/>
    </row>
    <row r="14" spans="1:12" ht="19.5" thickBot="1" x14ac:dyDescent="0.35">
      <c r="A14" s="49" t="s">
        <v>202</v>
      </c>
      <c r="B14" s="50">
        <f>COUNTA(B15:B16)</f>
        <v>2</v>
      </c>
    </row>
    <row r="15" spans="1:12" x14ac:dyDescent="0.25">
      <c r="A15" s="4" t="s">
        <v>14</v>
      </c>
      <c r="B15" t="s">
        <v>244</v>
      </c>
      <c r="C15" s="4" t="s">
        <v>245</v>
      </c>
      <c r="D15" s="4" t="s">
        <v>246</v>
      </c>
      <c r="F15" s="4" t="s">
        <v>247</v>
      </c>
      <c r="G15" s="4" t="s">
        <v>17</v>
      </c>
      <c r="K15" s="4" t="s">
        <v>39</v>
      </c>
      <c r="L15" s="1" t="s">
        <v>255</v>
      </c>
    </row>
    <row r="16" spans="1:12" x14ac:dyDescent="0.25">
      <c r="A16" s="4" t="s">
        <v>14</v>
      </c>
      <c r="B16" s="5" t="s">
        <v>186</v>
      </c>
      <c r="C16" s="4" t="s">
        <v>187</v>
      </c>
      <c r="D16" s="4" t="s">
        <v>52</v>
      </c>
      <c r="E16" s="4" t="s">
        <v>16</v>
      </c>
      <c r="G16" s="4" t="s">
        <v>17</v>
      </c>
      <c r="K16" s="4" t="s">
        <v>39</v>
      </c>
      <c r="L16" s="1" t="s">
        <v>249</v>
      </c>
    </row>
    <row r="17" spans="1:2" ht="15.75" thickBot="1" x14ac:dyDescent="0.3">
      <c r="A17" s="8"/>
      <c r="B17" s="5"/>
    </row>
    <row r="18" spans="1:2" ht="19.5" thickBot="1" x14ac:dyDescent="0.35">
      <c r="A18" s="51" t="s">
        <v>233</v>
      </c>
      <c r="B18" s="52">
        <f>COUNTA(B19:B22)</f>
        <v>0</v>
      </c>
    </row>
    <row r="19" spans="1:2" x14ac:dyDescent="0.25">
      <c r="B19" s="10"/>
    </row>
    <row r="20" spans="1:2" x14ac:dyDescent="0.25">
      <c r="B20" s="9"/>
    </row>
    <row r="21" spans="1:2" x14ac:dyDescent="0.25">
      <c r="B21" s="71"/>
    </row>
    <row r="24" spans="1:2" x14ac:dyDescent="0.25">
      <c r="B24" s="71"/>
    </row>
  </sheetData>
  <autoFilter ref="A2:L12">
    <sortState ref="A3:L12">
      <sortCondition ref="B2:B12"/>
    </sortState>
  </autoFilter>
  <conditionalFormatting sqref="B19:B20 F1 B22:B23 B25:B1048576 B1:B13">
    <cfRule type="duplicateValues" dxfId="40" priority="2"/>
    <cfRule type="duplicateValues" dxfId="39" priority="3"/>
  </conditionalFormatting>
  <conditionalFormatting sqref="B14">
    <cfRule type="duplicateValues" dxfId="38" priority="1"/>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O17"/>
  <sheetViews>
    <sheetView zoomScale="80" zoomScaleNormal="80" workbookViewId="0">
      <selection activeCell="K38" sqref="K38"/>
    </sheetView>
  </sheetViews>
  <sheetFormatPr defaultColWidth="69.140625" defaultRowHeight="15" x14ac:dyDescent="0.25"/>
  <cols>
    <col min="1" max="1" width="30.85546875" bestFit="1" customWidth="1"/>
    <col min="2" max="2" width="20.5703125" bestFit="1" customWidth="1"/>
    <col min="3" max="3" width="20.140625" bestFit="1" customWidth="1"/>
    <col min="4" max="4" width="24.42578125" bestFit="1" customWidth="1"/>
    <col min="5" max="5" width="24.85546875" bestFit="1" customWidth="1"/>
    <col min="6" max="6" width="19.85546875" bestFit="1" customWidth="1"/>
    <col min="7" max="7" width="15.85546875" bestFit="1" customWidth="1"/>
    <col min="8" max="8" width="25.140625" bestFit="1" customWidth="1"/>
    <col min="9" max="9" width="12.7109375" bestFit="1" customWidth="1"/>
    <col min="10" max="10" width="33" customWidth="1"/>
    <col min="11" max="11" width="14.5703125" customWidth="1"/>
    <col min="12" max="12" width="64.85546875" style="83" bestFit="1" customWidth="1"/>
    <col min="15" max="15" width="25" bestFit="1" customWidth="1"/>
  </cols>
  <sheetData>
    <row r="1" spans="1:12" s="28" customFormat="1" ht="19.5" thickBot="1" x14ac:dyDescent="0.35">
      <c r="A1" s="31" t="s">
        <v>182</v>
      </c>
      <c r="B1" s="32">
        <f>COUNTA(B3:B11)</f>
        <v>9</v>
      </c>
      <c r="C1" s="53"/>
      <c r="D1" s="53"/>
      <c r="E1" s="53"/>
      <c r="F1" s="53"/>
    </row>
    <row r="2" spans="1:12" s="40" customFormat="1" ht="15.75" x14ac:dyDescent="0.25">
      <c r="A2" s="35" t="s">
        <v>0</v>
      </c>
      <c r="B2" s="36" t="s">
        <v>2</v>
      </c>
      <c r="C2" s="36" t="s">
        <v>3</v>
      </c>
      <c r="D2" s="36" t="s">
        <v>4</v>
      </c>
      <c r="E2" s="36" t="s">
        <v>5</v>
      </c>
      <c r="F2" s="36" t="s">
        <v>6</v>
      </c>
      <c r="G2" s="36" t="s">
        <v>7</v>
      </c>
      <c r="H2" s="36" t="s">
        <v>9</v>
      </c>
      <c r="I2" s="36" t="s">
        <v>10</v>
      </c>
      <c r="J2" s="37" t="s">
        <v>11</v>
      </c>
      <c r="K2" s="37" t="s">
        <v>12</v>
      </c>
      <c r="L2" s="39" t="s">
        <v>205</v>
      </c>
    </row>
    <row r="3" spans="1:12" x14ac:dyDescent="0.25">
      <c r="A3" s="4" t="s">
        <v>66</v>
      </c>
      <c r="B3" s="7" t="s">
        <v>275</v>
      </c>
      <c r="C3" s="4"/>
      <c r="D3" s="4" t="s">
        <v>67</v>
      </c>
      <c r="E3" s="4"/>
      <c r="F3" s="4" t="s">
        <v>68</v>
      </c>
      <c r="G3" s="4" t="s">
        <v>69</v>
      </c>
      <c r="H3" s="4" t="s">
        <v>70</v>
      </c>
      <c r="I3" s="4"/>
      <c r="J3" s="4"/>
      <c r="K3" s="4" t="s">
        <v>39</v>
      </c>
    </row>
    <row r="4" spans="1:12" x14ac:dyDescent="0.25">
      <c r="A4" s="4" t="s">
        <v>66</v>
      </c>
      <c r="B4" s="4" t="s">
        <v>72</v>
      </c>
      <c r="C4" s="4"/>
      <c r="D4" s="4" t="s">
        <v>73</v>
      </c>
      <c r="E4" s="4"/>
      <c r="F4" s="4" t="s">
        <v>74</v>
      </c>
      <c r="G4" s="4" t="s">
        <v>69</v>
      </c>
      <c r="H4" s="4" t="s">
        <v>75</v>
      </c>
      <c r="I4" s="4"/>
      <c r="J4" s="4"/>
      <c r="K4" s="4" t="s">
        <v>39</v>
      </c>
    </row>
    <row r="5" spans="1:12" x14ac:dyDescent="0.25">
      <c r="A5" s="4" t="s">
        <v>66</v>
      </c>
      <c r="B5" s="4" t="s">
        <v>76</v>
      </c>
      <c r="C5" s="4"/>
      <c r="D5" s="4" t="s">
        <v>77</v>
      </c>
      <c r="E5" s="4"/>
      <c r="F5" s="4" t="s">
        <v>74</v>
      </c>
      <c r="G5" s="4" t="s">
        <v>69</v>
      </c>
      <c r="H5" s="4" t="s">
        <v>78</v>
      </c>
      <c r="I5" s="4"/>
      <c r="J5" s="4" t="s">
        <v>79</v>
      </c>
      <c r="K5" s="4" t="s">
        <v>39</v>
      </c>
    </row>
    <row r="6" spans="1:12" x14ac:dyDescent="0.25">
      <c r="A6" s="4" t="s">
        <v>66</v>
      </c>
      <c r="B6" s="4" t="s">
        <v>81</v>
      </c>
      <c r="C6" s="4"/>
      <c r="D6" s="4" t="s">
        <v>82</v>
      </c>
      <c r="E6" s="4"/>
      <c r="F6" s="4" t="s">
        <v>80</v>
      </c>
      <c r="G6" s="4" t="s">
        <v>69</v>
      </c>
      <c r="H6" s="4" t="s">
        <v>83</v>
      </c>
      <c r="I6" s="4"/>
      <c r="J6" s="4"/>
      <c r="K6" s="4" t="s">
        <v>28</v>
      </c>
      <c r="L6" s="83" t="s">
        <v>293</v>
      </c>
    </row>
    <row r="7" spans="1:12" x14ac:dyDescent="0.25">
      <c r="A7" s="4" t="s">
        <v>66</v>
      </c>
      <c r="B7" s="4" t="s">
        <v>84</v>
      </c>
      <c r="C7" s="4" t="s">
        <v>85</v>
      </c>
      <c r="D7" s="4" t="s">
        <v>86</v>
      </c>
      <c r="E7" s="4"/>
      <c r="F7" s="4" t="s">
        <v>87</v>
      </c>
      <c r="G7" s="4" t="s">
        <v>69</v>
      </c>
      <c r="H7" s="4" t="s">
        <v>88</v>
      </c>
      <c r="I7" s="4" t="s">
        <v>13</v>
      </c>
      <c r="J7" s="4" t="s">
        <v>13</v>
      </c>
      <c r="K7" s="4" t="s">
        <v>28</v>
      </c>
    </row>
    <row r="8" spans="1:12" x14ac:dyDescent="0.25">
      <c r="A8" s="4" t="s">
        <v>66</v>
      </c>
      <c r="B8" s="4" t="s">
        <v>89</v>
      </c>
      <c r="C8" s="4"/>
      <c r="D8" s="4" t="s">
        <v>90</v>
      </c>
      <c r="E8" s="4" t="s">
        <v>91</v>
      </c>
      <c r="F8" s="4" t="s">
        <v>80</v>
      </c>
      <c r="G8" s="4" t="s">
        <v>69</v>
      </c>
      <c r="H8" s="4" t="s">
        <v>92</v>
      </c>
      <c r="I8" s="4"/>
      <c r="J8" s="4"/>
      <c r="K8" s="4" t="s">
        <v>28</v>
      </c>
    </row>
    <row r="9" spans="1:12" x14ac:dyDescent="0.25">
      <c r="A9" s="4" t="s">
        <v>66</v>
      </c>
      <c r="B9" s="4" t="s">
        <v>93</v>
      </c>
      <c r="C9" s="4"/>
      <c r="D9" s="4" t="s">
        <v>94</v>
      </c>
      <c r="E9" s="4"/>
      <c r="F9" s="4" t="s">
        <v>71</v>
      </c>
      <c r="G9" s="4" t="s">
        <v>69</v>
      </c>
      <c r="H9" s="4" t="s">
        <v>95</v>
      </c>
      <c r="I9" s="4"/>
      <c r="J9" s="4"/>
      <c r="K9" s="4" t="s">
        <v>39</v>
      </c>
    </row>
    <row r="10" spans="1:12" x14ac:dyDescent="0.25">
      <c r="A10" s="4" t="s">
        <v>66</v>
      </c>
      <c r="B10" s="4" t="s">
        <v>96</v>
      </c>
      <c r="C10" s="4" t="s">
        <v>96</v>
      </c>
      <c r="D10" s="4" t="s">
        <v>97</v>
      </c>
      <c r="E10" s="4"/>
      <c r="F10" s="4" t="s">
        <v>98</v>
      </c>
      <c r="G10" s="4" t="s">
        <v>69</v>
      </c>
      <c r="H10" s="4" t="s">
        <v>99</v>
      </c>
      <c r="I10" s="4" t="s">
        <v>13</v>
      </c>
      <c r="J10" s="4" t="s">
        <v>100</v>
      </c>
      <c r="K10" s="4" t="s">
        <v>28</v>
      </c>
    </row>
    <row r="11" spans="1:12" x14ac:dyDescent="0.25">
      <c r="A11" s="4" t="s">
        <v>66</v>
      </c>
      <c r="B11" s="4" t="s">
        <v>102</v>
      </c>
      <c r="C11" s="4"/>
      <c r="D11" s="4" t="s">
        <v>103</v>
      </c>
      <c r="E11" s="4"/>
      <c r="F11" s="4" t="s">
        <v>101</v>
      </c>
      <c r="G11" s="4" t="s">
        <v>69</v>
      </c>
      <c r="H11" s="4" t="s">
        <v>104</v>
      </c>
      <c r="I11" s="4" t="s">
        <v>104</v>
      </c>
      <c r="J11" s="4" t="s">
        <v>13</v>
      </c>
      <c r="K11" s="4" t="s">
        <v>28</v>
      </c>
    </row>
    <row r="12" spans="1:12" ht="15.75" thickBot="1" x14ac:dyDescent="0.3"/>
    <row r="13" spans="1:12" ht="19.5" thickBot="1" x14ac:dyDescent="0.35">
      <c r="A13" s="49" t="s">
        <v>202</v>
      </c>
      <c r="B13" s="50">
        <f>COUNTA(B14)</f>
        <v>0</v>
      </c>
    </row>
    <row r="15" spans="1:12" ht="15.75" thickBot="1" x14ac:dyDescent="0.3">
      <c r="A15" s="8"/>
      <c r="B15" s="5"/>
    </row>
    <row r="16" spans="1:12" ht="19.5" thickBot="1" x14ac:dyDescent="0.35">
      <c r="A16" s="51" t="s">
        <v>233</v>
      </c>
      <c r="B16" s="52">
        <f>COUNTA(B17:B17)</f>
        <v>1</v>
      </c>
    </row>
    <row r="17" spans="1:15" x14ac:dyDescent="0.25">
      <c r="A17" t="s">
        <v>66</v>
      </c>
      <c r="B17" t="s">
        <v>257</v>
      </c>
      <c r="D17" t="s">
        <v>258</v>
      </c>
      <c r="E17" t="s">
        <v>259</v>
      </c>
      <c r="F17" t="s">
        <v>260</v>
      </c>
      <c r="G17" t="s">
        <v>69</v>
      </c>
      <c r="I17">
        <v>899406005</v>
      </c>
      <c r="J17" t="s">
        <v>261</v>
      </c>
      <c r="L17" s="83" t="s">
        <v>248</v>
      </c>
      <c r="O17" t="s">
        <v>248</v>
      </c>
    </row>
  </sheetData>
  <autoFilter ref="A2:L11">
    <sortState ref="A3:L15">
      <sortCondition ref="B2:B15"/>
    </sortState>
  </autoFilter>
  <conditionalFormatting sqref="B17:B18 B21:B1048576 B1:B12">
    <cfRule type="duplicateValues" dxfId="37" priority="4"/>
  </conditionalFormatting>
  <conditionalFormatting sqref="F1">
    <cfRule type="duplicateValues" dxfId="36" priority="2"/>
    <cfRule type="duplicateValues" dxfId="35" priority="3"/>
  </conditionalFormatting>
  <conditionalFormatting sqref="B13">
    <cfRule type="duplicateValues" dxfId="34" priority="1"/>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35"/>
  <sheetViews>
    <sheetView zoomScale="80" zoomScaleNormal="80" workbookViewId="0">
      <selection activeCell="F25" sqref="F25"/>
    </sheetView>
  </sheetViews>
  <sheetFormatPr defaultColWidth="69.140625" defaultRowHeight="15" x14ac:dyDescent="0.25"/>
  <cols>
    <col min="1" max="1" width="30.85546875" bestFit="1" customWidth="1"/>
    <col min="2" max="2" width="34.28515625" bestFit="1" customWidth="1"/>
    <col min="3" max="3" width="23.140625" bestFit="1" customWidth="1"/>
    <col min="4" max="4" width="15.140625" bestFit="1" customWidth="1"/>
    <col min="5" max="5" width="10.140625" bestFit="1" customWidth="1"/>
    <col min="6" max="6" width="17.140625" bestFit="1" customWidth="1"/>
    <col min="7" max="7" width="15.85546875" bestFit="1" customWidth="1"/>
    <col min="8" max="8" width="24.28515625" bestFit="1" customWidth="1"/>
    <col min="9" max="9" width="12.7109375" bestFit="1" customWidth="1"/>
    <col min="10" max="10" width="31.28515625" bestFit="1" customWidth="1"/>
    <col min="11" max="11" width="15.7109375" bestFit="1" customWidth="1"/>
    <col min="12" max="12" width="13.140625" bestFit="1" customWidth="1"/>
  </cols>
  <sheetData>
    <row r="1" spans="1:12" s="28" customFormat="1" ht="19.5" thickBot="1" x14ac:dyDescent="0.35">
      <c r="A1" s="31" t="s">
        <v>182</v>
      </c>
      <c r="B1" s="32">
        <f>B3</f>
        <v>0</v>
      </c>
      <c r="C1" s="53"/>
      <c r="D1" s="53"/>
      <c r="E1" s="53"/>
      <c r="F1" s="53"/>
    </row>
    <row r="2" spans="1:12" s="40" customFormat="1" ht="15.75" x14ac:dyDescent="0.25">
      <c r="A2" s="35" t="s">
        <v>0</v>
      </c>
      <c r="B2" s="36" t="s">
        <v>2</v>
      </c>
      <c r="C2" s="36" t="s">
        <v>3</v>
      </c>
      <c r="D2" s="36" t="s">
        <v>4</v>
      </c>
      <c r="E2" s="36" t="s">
        <v>5</v>
      </c>
      <c r="F2" s="36" t="s">
        <v>6</v>
      </c>
      <c r="G2" s="36" t="s">
        <v>7</v>
      </c>
      <c r="H2" s="36" t="s">
        <v>9</v>
      </c>
      <c r="I2" s="36" t="s">
        <v>10</v>
      </c>
      <c r="J2" s="37" t="s">
        <v>11</v>
      </c>
      <c r="K2" s="37" t="s">
        <v>12</v>
      </c>
      <c r="L2" s="39" t="s">
        <v>205</v>
      </c>
    </row>
    <row r="3" spans="1:12" ht="15.75" thickBot="1" x14ac:dyDescent="0.3">
      <c r="B3" s="4"/>
    </row>
    <row r="4" spans="1:12" ht="19.5" thickBot="1" x14ac:dyDescent="0.35">
      <c r="A4" s="49" t="s">
        <v>202</v>
      </c>
      <c r="B4" s="50">
        <f>COUNTA(B5)</f>
        <v>0</v>
      </c>
    </row>
    <row r="6" spans="1:12" ht="15.75" thickBot="1" x14ac:dyDescent="0.3">
      <c r="A6" s="8"/>
      <c r="B6" s="5"/>
    </row>
    <row r="7" spans="1:12" ht="19.5" thickBot="1" x14ac:dyDescent="0.35">
      <c r="A7" s="51" t="s">
        <v>233</v>
      </c>
      <c r="B7" s="52">
        <f>COUNTA(B8:B9)</f>
        <v>0</v>
      </c>
    </row>
    <row r="8" spans="1:12" x14ac:dyDescent="0.25">
      <c r="B8" s="4"/>
    </row>
    <row r="20" spans="2:2" x14ac:dyDescent="0.25">
      <c r="B20" s="4"/>
    </row>
    <row r="21" spans="2:2" x14ac:dyDescent="0.25">
      <c r="B21" s="4"/>
    </row>
    <row r="22" spans="2:2" x14ac:dyDescent="0.25">
      <c r="B22" s="4"/>
    </row>
    <row r="23" spans="2:2" x14ac:dyDescent="0.25">
      <c r="B23" s="4"/>
    </row>
    <row r="24" spans="2:2" x14ac:dyDescent="0.25">
      <c r="B24" s="4"/>
    </row>
    <row r="25" spans="2:2" x14ac:dyDescent="0.25">
      <c r="B25" s="4"/>
    </row>
    <row r="26" spans="2:2" x14ac:dyDescent="0.25">
      <c r="B26" s="4"/>
    </row>
    <row r="27" spans="2:2" x14ac:dyDescent="0.25">
      <c r="B27" s="4"/>
    </row>
    <row r="28" spans="2:2" x14ac:dyDescent="0.25">
      <c r="B28" s="4"/>
    </row>
    <row r="29" spans="2:2" x14ac:dyDescent="0.25">
      <c r="B29" s="4"/>
    </row>
    <row r="30" spans="2:2" x14ac:dyDescent="0.25">
      <c r="B30" s="4"/>
    </row>
    <row r="31" spans="2:2" x14ac:dyDescent="0.25">
      <c r="B31" s="4"/>
    </row>
    <row r="32" spans="2:2" x14ac:dyDescent="0.25">
      <c r="B32" s="4"/>
    </row>
    <row r="33" spans="2:2" x14ac:dyDescent="0.25">
      <c r="B33" s="4"/>
    </row>
    <row r="34" spans="2:2" x14ac:dyDescent="0.25">
      <c r="B34" s="4"/>
    </row>
    <row r="35" spans="2:2" x14ac:dyDescent="0.25">
      <c r="B35" s="4"/>
    </row>
  </sheetData>
  <autoFilter ref="A2:L2">
    <sortState ref="A3:L21">
      <sortCondition ref="B2:B21"/>
    </sortState>
  </autoFilter>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33"/>
  <sheetViews>
    <sheetView zoomScale="80" zoomScaleNormal="80" workbookViewId="0">
      <selection activeCell="L21" sqref="L21"/>
    </sheetView>
  </sheetViews>
  <sheetFormatPr defaultColWidth="69.140625" defaultRowHeight="15" x14ac:dyDescent="0.25"/>
  <cols>
    <col min="1" max="1" width="30.85546875" bestFit="1" customWidth="1"/>
    <col min="2" max="2" width="27.7109375" bestFit="1" customWidth="1"/>
    <col min="3" max="3" width="27" bestFit="1" customWidth="1"/>
    <col min="4" max="4" width="16" bestFit="1" customWidth="1"/>
    <col min="5" max="5" width="10.140625" bestFit="1" customWidth="1"/>
    <col min="6" max="6" width="17.140625" bestFit="1" customWidth="1"/>
    <col min="7" max="7" width="15.85546875" bestFit="1" customWidth="1"/>
    <col min="8" max="8" width="14.42578125" bestFit="1" customWidth="1"/>
    <col min="9" max="9" width="7.28515625" bestFit="1" customWidth="1"/>
    <col min="10" max="10" width="9.28515625" bestFit="1" customWidth="1"/>
    <col min="11" max="11" width="14.5703125" bestFit="1" customWidth="1"/>
    <col min="12" max="12" width="34.140625" bestFit="1" customWidth="1"/>
  </cols>
  <sheetData>
    <row r="1" spans="1:12" s="28" customFormat="1" ht="19.5" thickBot="1" x14ac:dyDescent="0.35">
      <c r="A1" s="31" t="s">
        <v>182</v>
      </c>
      <c r="B1" s="32">
        <f>COUNTA(B3:B3)</f>
        <v>0</v>
      </c>
      <c r="C1" s="53"/>
      <c r="D1" s="53"/>
      <c r="E1" s="53"/>
      <c r="F1" s="53"/>
    </row>
    <row r="2" spans="1:12" s="40" customFormat="1" ht="15.75" x14ac:dyDescent="0.25">
      <c r="A2" s="35" t="s">
        <v>0</v>
      </c>
      <c r="B2" s="36" t="s">
        <v>2</v>
      </c>
      <c r="C2" s="36" t="s">
        <v>3</v>
      </c>
      <c r="D2" s="36" t="s">
        <v>4</v>
      </c>
      <c r="E2" s="36" t="s">
        <v>5</v>
      </c>
      <c r="F2" s="36" t="s">
        <v>6</v>
      </c>
      <c r="G2" s="36" t="s">
        <v>7</v>
      </c>
      <c r="H2" s="36" t="s">
        <v>9</v>
      </c>
      <c r="I2" s="36" t="s">
        <v>10</v>
      </c>
      <c r="J2" s="37" t="s">
        <v>11</v>
      </c>
      <c r="K2" s="37" t="s">
        <v>12</v>
      </c>
      <c r="L2" s="39" t="s">
        <v>205</v>
      </c>
    </row>
    <row r="3" spans="1:12" ht="15.75" thickBot="1" x14ac:dyDescent="0.3">
      <c r="A3" s="4"/>
      <c r="B3" s="4"/>
      <c r="C3" s="4"/>
      <c r="D3" s="4"/>
      <c r="E3" s="4"/>
      <c r="F3" s="4"/>
      <c r="G3" s="4"/>
      <c r="H3" s="4"/>
      <c r="I3" s="4"/>
      <c r="J3" s="4"/>
      <c r="K3" s="4"/>
    </row>
    <row r="4" spans="1:12" ht="19.5" thickBot="1" x14ac:dyDescent="0.35">
      <c r="A4" s="49" t="s">
        <v>202</v>
      </c>
      <c r="B4" s="50">
        <f>COUNTA(B5:B5)</f>
        <v>1</v>
      </c>
      <c r="C4" s="4"/>
      <c r="D4" s="4"/>
      <c r="E4" s="4"/>
      <c r="F4" s="4"/>
      <c r="G4" s="4"/>
      <c r="H4" s="4"/>
      <c r="I4" s="4"/>
      <c r="J4" s="4"/>
      <c r="K4" s="4"/>
    </row>
    <row r="5" spans="1:12" x14ac:dyDescent="0.25">
      <c r="A5" t="s">
        <v>224</v>
      </c>
      <c r="B5" t="s">
        <v>229</v>
      </c>
      <c r="C5" s="4" t="s">
        <v>230</v>
      </c>
      <c r="D5" s="4" t="s">
        <v>231</v>
      </c>
      <c r="E5" s="4" t="s">
        <v>228</v>
      </c>
      <c r="F5" s="4"/>
      <c r="G5" s="4" t="s">
        <v>256</v>
      </c>
      <c r="H5" s="4" t="s">
        <v>232</v>
      </c>
      <c r="I5" s="4"/>
      <c r="J5" s="4"/>
      <c r="K5" s="4" t="s">
        <v>39</v>
      </c>
      <c r="L5" s="85" t="s">
        <v>267</v>
      </c>
    </row>
    <row r="6" spans="1:12" ht="15.75" thickBot="1" x14ac:dyDescent="0.3">
      <c r="A6" s="8"/>
      <c r="B6" s="6"/>
      <c r="C6" s="4"/>
      <c r="D6" s="4"/>
      <c r="E6" s="4"/>
      <c r="F6" s="4"/>
      <c r="G6" s="4"/>
      <c r="H6" s="4"/>
      <c r="I6" s="4"/>
      <c r="J6" s="4"/>
      <c r="K6" s="4"/>
    </row>
    <row r="7" spans="1:12" ht="19.5" thickBot="1" x14ac:dyDescent="0.35">
      <c r="A7" s="51" t="s">
        <v>233</v>
      </c>
      <c r="B7" s="52">
        <f>COUNTA(B8:B11)</f>
        <v>0</v>
      </c>
      <c r="C7" s="4"/>
      <c r="D7" s="4"/>
      <c r="E7" s="4"/>
      <c r="F7" s="4"/>
      <c r="G7" s="4"/>
      <c r="H7" s="4"/>
      <c r="I7" s="4"/>
      <c r="J7" s="4"/>
      <c r="K7" s="4"/>
    </row>
    <row r="8" spans="1:12" x14ac:dyDescent="0.25">
      <c r="A8" s="4"/>
      <c r="B8" s="4"/>
      <c r="C8" s="4"/>
      <c r="D8" s="4"/>
      <c r="E8" s="4"/>
      <c r="F8" s="4"/>
      <c r="G8" s="4"/>
      <c r="H8" s="4"/>
      <c r="I8" s="4"/>
      <c r="J8" s="4"/>
      <c r="K8" s="4"/>
    </row>
    <row r="9" spans="1:12" x14ac:dyDescent="0.25">
      <c r="A9" s="6"/>
      <c r="B9" s="6"/>
      <c r="C9" s="73"/>
      <c r="D9" s="73"/>
      <c r="E9" s="6"/>
      <c r="F9" s="6"/>
      <c r="G9" s="6"/>
      <c r="H9" s="6"/>
      <c r="I9" s="6"/>
      <c r="J9" s="6"/>
      <c r="K9" s="6"/>
      <c r="L9" s="6"/>
    </row>
    <row r="10" spans="1:12" x14ac:dyDescent="0.25">
      <c r="A10" s="6"/>
      <c r="C10" s="73"/>
      <c r="D10" s="73"/>
      <c r="E10" s="6"/>
      <c r="F10" s="6"/>
      <c r="G10" s="6"/>
      <c r="H10" s="6"/>
      <c r="I10" s="6"/>
      <c r="J10" s="6"/>
      <c r="K10" s="6"/>
    </row>
    <row r="11" spans="1:12" x14ac:dyDescent="0.25">
      <c r="A11" s="4"/>
      <c r="B11" s="4"/>
      <c r="C11" s="4"/>
      <c r="D11" s="4"/>
      <c r="E11" s="4"/>
      <c r="F11" s="4"/>
      <c r="G11" s="4"/>
      <c r="H11" s="4"/>
      <c r="I11" s="4"/>
      <c r="J11" s="4"/>
      <c r="K11" s="4"/>
    </row>
    <row r="12" spans="1:12" x14ac:dyDescent="0.25">
      <c r="A12" s="4"/>
      <c r="B12" s="4"/>
      <c r="C12" s="4"/>
      <c r="D12" s="4"/>
      <c r="E12" s="4"/>
      <c r="F12" s="4"/>
      <c r="G12" s="4"/>
      <c r="H12" s="4"/>
      <c r="I12" s="4"/>
      <c r="J12" s="4"/>
      <c r="K12" s="4"/>
    </row>
    <row r="13" spans="1:12" x14ac:dyDescent="0.25">
      <c r="A13" s="4"/>
      <c r="B13" s="4"/>
      <c r="C13" s="4"/>
      <c r="D13" s="4"/>
      <c r="E13" s="4"/>
      <c r="F13" s="4"/>
      <c r="G13" s="4"/>
      <c r="H13" s="4"/>
      <c r="I13" s="4"/>
      <c r="J13" s="4"/>
      <c r="K13" s="4"/>
    </row>
    <row r="14" spans="1:12" x14ac:dyDescent="0.25">
      <c r="A14" s="4"/>
      <c r="B14" s="4"/>
      <c r="C14" s="4"/>
      <c r="D14" s="4"/>
      <c r="E14" s="4"/>
      <c r="F14" s="4"/>
      <c r="G14" s="4"/>
      <c r="H14" s="4"/>
      <c r="I14" s="4"/>
      <c r="J14" s="4"/>
      <c r="K14" s="4"/>
    </row>
    <row r="15" spans="1:12" x14ac:dyDescent="0.25">
      <c r="A15" s="4"/>
      <c r="B15" s="4"/>
      <c r="C15" s="4"/>
      <c r="D15" s="4"/>
      <c r="E15" s="4"/>
      <c r="F15" s="4"/>
      <c r="G15" s="4"/>
      <c r="H15" s="4"/>
      <c r="I15" s="4"/>
      <c r="J15" s="4"/>
      <c r="K15" s="4"/>
    </row>
    <row r="16" spans="1:12" x14ac:dyDescent="0.25">
      <c r="A16" s="4"/>
      <c r="B16" s="4"/>
      <c r="C16" s="4"/>
      <c r="D16" s="4"/>
      <c r="E16" s="4"/>
      <c r="F16" s="4"/>
      <c r="G16" s="4"/>
      <c r="H16" s="4"/>
      <c r="I16" s="4"/>
      <c r="J16" s="4"/>
      <c r="K16" s="4"/>
    </row>
    <row r="17" spans="1:11" x14ac:dyDescent="0.25">
      <c r="A17" s="4"/>
      <c r="B17" s="4"/>
      <c r="C17" s="4"/>
      <c r="D17" s="4"/>
      <c r="E17" s="4"/>
      <c r="F17" s="4"/>
      <c r="G17" s="4"/>
      <c r="H17" s="4"/>
      <c r="I17" s="4"/>
      <c r="J17" s="4"/>
      <c r="K17" s="4"/>
    </row>
    <row r="18" spans="1:11" x14ac:dyDescent="0.25">
      <c r="A18" s="4"/>
      <c r="B18" s="4"/>
      <c r="C18" s="4"/>
      <c r="D18" s="4"/>
      <c r="E18" s="4"/>
      <c r="F18" s="4"/>
      <c r="G18" s="4"/>
      <c r="H18" s="4"/>
      <c r="I18" s="4"/>
      <c r="J18" s="4"/>
      <c r="K18" s="4"/>
    </row>
    <row r="19" spans="1:11" x14ac:dyDescent="0.25">
      <c r="A19" s="4"/>
      <c r="B19" s="4"/>
      <c r="C19" s="4"/>
      <c r="D19" s="4"/>
      <c r="E19" s="4"/>
      <c r="F19" s="4"/>
      <c r="G19" s="4"/>
      <c r="H19" s="4"/>
      <c r="I19" s="4"/>
      <c r="J19" s="4"/>
      <c r="K19" s="4"/>
    </row>
    <row r="20" spans="1:11" x14ac:dyDescent="0.25">
      <c r="A20" s="4"/>
      <c r="B20" s="4"/>
      <c r="C20" s="4"/>
      <c r="D20" s="4"/>
      <c r="E20" s="4"/>
      <c r="F20" s="4"/>
      <c r="G20" s="4"/>
      <c r="H20" s="4"/>
      <c r="I20" s="4"/>
      <c r="J20" s="4"/>
      <c r="K20" s="4"/>
    </row>
    <row r="21" spans="1:11" x14ac:dyDescent="0.25">
      <c r="A21" s="4"/>
      <c r="B21" s="4"/>
      <c r="C21" s="4"/>
      <c r="D21" s="4"/>
      <c r="E21" s="4"/>
      <c r="F21" s="4"/>
      <c r="G21" s="4"/>
      <c r="H21" s="4"/>
      <c r="I21" s="4"/>
      <c r="J21" s="4"/>
      <c r="K21" s="4"/>
    </row>
    <row r="22" spans="1:11" x14ac:dyDescent="0.25">
      <c r="A22" s="4"/>
      <c r="B22" s="4"/>
      <c r="C22" s="4"/>
      <c r="D22" s="4"/>
      <c r="E22" s="4"/>
      <c r="F22" s="4"/>
      <c r="G22" s="4"/>
      <c r="H22" s="4"/>
      <c r="I22" s="4"/>
      <c r="J22" s="4"/>
      <c r="K22" s="4"/>
    </row>
    <row r="23" spans="1:11" x14ac:dyDescent="0.25">
      <c r="A23" s="4"/>
      <c r="B23" s="4"/>
      <c r="C23" s="4"/>
      <c r="D23" s="4"/>
      <c r="E23" s="4"/>
      <c r="F23" s="4"/>
      <c r="G23" s="4"/>
      <c r="H23" s="4"/>
      <c r="I23" s="4"/>
      <c r="J23" s="4"/>
      <c r="K23" s="4"/>
    </row>
    <row r="24" spans="1:11" x14ac:dyDescent="0.25">
      <c r="A24" s="4"/>
      <c r="B24" s="4"/>
      <c r="C24" s="4"/>
      <c r="D24" s="4"/>
      <c r="E24" s="4"/>
      <c r="F24" s="4"/>
      <c r="G24" s="4"/>
      <c r="H24" s="4"/>
      <c r="I24" s="4"/>
      <c r="J24" s="4"/>
      <c r="K24" s="4"/>
    </row>
    <row r="25" spans="1:11" x14ac:dyDescent="0.25">
      <c r="A25" s="4"/>
      <c r="B25" s="4"/>
      <c r="C25" s="4"/>
      <c r="D25" s="4"/>
      <c r="E25" s="4"/>
      <c r="F25" s="4"/>
      <c r="G25" s="4"/>
      <c r="H25" s="4"/>
      <c r="I25" s="4"/>
      <c r="J25" s="4"/>
      <c r="K25" s="4"/>
    </row>
    <row r="26" spans="1:11" x14ac:dyDescent="0.25">
      <c r="A26" s="4"/>
      <c r="B26" s="4"/>
      <c r="C26" s="4"/>
      <c r="D26" s="4"/>
      <c r="E26" s="4"/>
      <c r="F26" s="4"/>
      <c r="G26" s="4"/>
      <c r="H26" s="4"/>
      <c r="I26" s="4"/>
      <c r="J26" s="4"/>
      <c r="K26" s="4"/>
    </row>
    <row r="27" spans="1:11" x14ac:dyDescent="0.25">
      <c r="A27" s="4"/>
      <c r="B27" s="4"/>
      <c r="C27" s="4"/>
      <c r="D27" s="4"/>
      <c r="E27" s="4"/>
      <c r="F27" s="4"/>
      <c r="G27" s="4"/>
      <c r="H27" s="4"/>
      <c r="I27" s="4"/>
      <c r="J27" s="4"/>
      <c r="K27" s="4"/>
    </row>
    <row r="28" spans="1:11" x14ac:dyDescent="0.25">
      <c r="A28" s="4"/>
      <c r="B28" s="4"/>
      <c r="C28" s="4"/>
      <c r="D28" s="4"/>
      <c r="E28" s="4"/>
      <c r="F28" s="4"/>
      <c r="G28" s="4"/>
      <c r="H28" s="4"/>
      <c r="I28" s="4"/>
      <c r="J28" s="4"/>
      <c r="K28" s="4"/>
    </row>
    <row r="29" spans="1:11" x14ac:dyDescent="0.25">
      <c r="A29" s="4"/>
      <c r="B29" s="4"/>
      <c r="C29" s="4"/>
      <c r="D29" s="4"/>
      <c r="E29" s="4"/>
      <c r="F29" s="4"/>
      <c r="G29" s="4"/>
      <c r="H29" s="4"/>
      <c r="I29" s="4"/>
      <c r="J29" s="4"/>
      <c r="K29" s="4"/>
    </row>
    <row r="30" spans="1:11" x14ac:dyDescent="0.25">
      <c r="A30" s="4"/>
      <c r="B30" s="4"/>
      <c r="C30" s="4"/>
      <c r="D30" s="4"/>
      <c r="E30" s="4"/>
      <c r="F30" s="4"/>
      <c r="G30" s="4"/>
      <c r="H30" s="4"/>
      <c r="I30" s="4"/>
      <c r="J30" s="4"/>
      <c r="K30" s="4"/>
    </row>
    <row r="31" spans="1:11" x14ac:dyDescent="0.25">
      <c r="A31" s="4"/>
      <c r="B31" s="4"/>
      <c r="C31" s="4"/>
      <c r="D31" s="4"/>
      <c r="E31" s="4"/>
      <c r="F31" s="4"/>
      <c r="G31" s="4"/>
      <c r="H31" s="4"/>
      <c r="I31" s="4"/>
      <c r="J31" s="4"/>
      <c r="K31" s="4"/>
    </row>
    <row r="32" spans="1:11" x14ac:dyDescent="0.25">
      <c r="A32" s="4"/>
      <c r="B32" s="4"/>
      <c r="C32" s="4"/>
      <c r="D32" s="4"/>
      <c r="E32" s="4"/>
      <c r="F32" s="4"/>
      <c r="G32" s="4"/>
      <c r="H32" s="4"/>
      <c r="I32" s="4"/>
      <c r="J32" s="4"/>
      <c r="K32" s="4"/>
    </row>
    <row r="33" spans="1:11" x14ac:dyDescent="0.25">
      <c r="A33" s="4"/>
      <c r="B33" s="4"/>
      <c r="C33" s="4"/>
      <c r="D33" s="4"/>
      <c r="E33" s="4"/>
      <c r="F33" s="4"/>
      <c r="G33" s="4"/>
      <c r="H33" s="4"/>
      <c r="I33" s="4"/>
      <c r="J33" s="4"/>
      <c r="K33" s="4"/>
    </row>
  </sheetData>
  <autoFilter ref="A2:K2">
    <sortState ref="A3:M39">
      <sortCondition ref="A2"/>
    </sortState>
  </autoFilter>
  <conditionalFormatting sqref="F1">
    <cfRule type="duplicateValues" dxfId="33" priority="2"/>
    <cfRule type="duplicateValues" dxfId="32" priority="3"/>
  </conditionalFormatting>
  <conditionalFormatting sqref="B4">
    <cfRule type="duplicateValues" dxfId="31" priority="1"/>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N18"/>
  <sheetViews>
    <sheetView zoomScale="80" zoomScaleNormal="80" workbookViewId="0">
      <selection activeCell="D11" sqref="D11"/>
    </sheetView>
  </sheetViews>
  <sheetFormatPr defaultColWidth="69.140625" defaultRowHeight="15" x14ac:dyDescent="0.25"/>
  <cols>
    <col min="1" max="1" width="30.85546875" bestFit="1" customWidth="1"/>
    <col min="2" max="2" width="25.28515625" customWidth="1"/>
    <col min="3" max="3" width="26.42578125" bestFit="1" customWidth="1"/>
    <col min="4" max="4" width="38" bestFit="1" customWidth="1"/>
    <col min="5" max="5" width="20.28515625" bestFit="1" customWidth="1"/>
    <col min="6" max="6" width="14.28515625" bestFit="1" customWidth="1"/>
    <col min="7" max="8" width="13" bestFit="1" customWidth="1"/>
    <col min="9" max="9" width="4.42578125" bestFit="1" customWidth="1"/>
    <col min="10" max="10" width="6.42578125" bestFit="1" customWidth="1"/>
    <col min="11" max="11" width="11.85546875" bestFit="1" customWidth="1"/>
    <col min="12" max="12" width="43.140625" bestFit="1" customWidth="1"/>
    <col min="13" max="13" width="70.7109375" bestFit="1" customWidth="1"/>
  </cols>
  <sheetData>
    <row r="1" spans="1:13" s="28" customFormat="1" ht="19.5" thickBot="1" x14ac:dyDescent="0.35">
      <c r="A1" s="31" t="s">
        <v>182</v>
      </c>
      <c r="B1" s="32">
        <f>COUNTA(B3:B3)</f>
        <v>1</v>
      </c>
      <c r="C1" s="53"/>
      <c r="D1" s="53"/>
      <c r="E1" s="53"/>
      <c r="F1" s="53"/>
    </row>
    <row r="2" spans="1:13" s="40" customFormat="1" ht="15.75" x14ac:dyDescent="0.25">
      <c r="A2" s="35" t="s">
        <v>0</v>
      </c>
      <c r="B2" s="36" t="s">
        <v>2</v>
      </c>
      <c r="C2" s="36" t="s">
        <v>3</v>
      </c>
      <c r="D2" s="36" t="s">
        <v>4</v>
      </c>
      <c r="E2" s="36" t="s">
        <v>5</v>
      </c>
      <c r="F2" s="36" t="s">
        <v>6</v>
      </c>
      <c r="G2" s="36" t="s">
        <v>7</v>
      </c>
      <c r="H2" s="36" t="s">
        <v>9</v>
      </c>
      <c r="I2" s="36" t="s">
        <v>10</v>
      </c>
      <c r="J2" s="37" t="s">
        <v>11</v>
      </c>
      <c r="K2" s="37" t="s">
        <v>12</v>
      </c>
      <c r="L2" s="39" t="s">
        <v>205</v>
      </c>
      <c r="M2" s="86" t="s">
        <v>290</v>
      </c>
    </row>
    <row r="3" spans="1:13" x14ac:dyDescent="0.25">
      <c r="A3" s="4" t="s">
        <v>106</v>
      </c>
      <c r="B3" s="4" t="s">
        <v>107</v>
      </c>
      <c r="C3" s="4"/>
      <c r="D3" s="4" t="s">
        <v>108</v>
      </c>
      <c r="E3" s="4"/>
      <c r="F3" s="4" t="s">
        <v>109</v>
      </c>
      <c r="G3" s="4" t="s">
        <v>110</v>
      </c>
      <c r="H3" s="4" t="s">
        <v>111</v>
      </c>
      <c r="I3" s="4"/>
      <c r="J3" s="4"/>
      <c r="K3" s="4" t="s">
        <v>39</v>
      </c>
    </row>
    <row r="4" spans="1:13" ht="15.75" thickBot="1" x14ac:dyDescent="0.3"/>
    <row r="5" spans="1:13" ht="19.5" thickBot="1" x14ac:dyDescent="0.35">
      <c r="A5" s="49" t="s">
        <v>202</v>
      </c>
      <c r="B5" s="50">
        <f>COUNTA(B6:B7)</f>
        <v>2</v>
      </c>
    </row>
    <row r="6" spans="1:13" x14ac:dyDescent="0.25">
      <c r="A6" s="4" t="s">
        <v>106</v>
      </c>
      <c r="B6" t="s">
        <v>294</v>
      </c>
      <c r="C6" t="s">
        <v>295</v>
      </c>
      <c r="D6" t="s">
        <v>296</v>
      </c>
      <c r="E6" t="s">
        <v>297</v>
      </c>
      <c r="G6" s="4" t="s">
        <v>110</v>
      </c>
      <c r="L6" s="83" t="s">
        <v>301</v>
      </c>
    </row>
    <row r="7" spans="1:13" x14ac:dyDescent="0.25">
      <c r="A7" s="4" t="s">
        <v>106</v>
      </c>
      <c r="B7" s="5" t="s">
        <v>298</v>
      </c>
      <c r="C7" t="s">
        <v>298</v>
      </c>
      <c r="D7" t="s">
        <v>299</v>
      </c>
      <c r="E7" t="s">
        <v>300</v>
      </c>
      <c r="G7" s="4" t="s">
        <v>110</v>
      </c>
      <c r="L7" s="83" t="s">
        <v>302</v>
      </c>
    </row>
    <row r="8" spans="1:13" ht="15.75" thickBot="1" x14ac:dyDescent="0.3">
      <c r="A8" s="8"/>
      <c r="B8" s="5"/>
    </row>
    <row r="9" spans="1:13" ht="19.5" thickBot="1" x14ac:dyDescent="0.35">
      <c r="A9" s="51" t="s">
        <v>233</v>
      </c>
      <c r="B9" s="52">
        <f>COUNTA(B10:B12)</f>
        <v>3</v>
      </c>
    </row>
    <row r="10" spans="1:13" x14ac:dyDescent="0.25">
      <c r="A10" t="s">
        <v>106</v>
      </c>
      <c r="B10" t="s">
        <v>278</v>
      </c>
      <c r="D10" t="s">
        <v>279</v>
      </c>
      <c r="E10" t="s">
        <v>280</v>
      </c>
      <c r="G10" t="s">
        <v>281</v>
      </c>
      <c r="L10" s="83" t="s">
        <v>248</v>
      </c>
      <c r="M10" s="83" t="s">
        <v>289</v>
      </c>
    </row>
    <row r="11" spans="1:13" x14ac:dyDescent="0.25">
      <c r="A11" t="s">
        <v>106</v>
      </c>
      <c r="B11" t="s">
        <v>283</v>
      </c>
      <c r="D11" t="s">
        <v>285</v>
      </c>
      <c r="E11" t="s">
        <v>286</v>
      </c>
      <c r="G11" t="s">
        <v>287</v>
      </c>
      <c r="H11" t="s">
        <v>288</v>
      </c>
      <c r="L11" s="83" t="s">
        <v>248</v>
      </c>
      <c r="M11" s="83" t="s">
        <v>291</v>
      </c>
    </row>
    <row r="12" spans="1:13" x14ac:dyDescent="0.25">
      <c r="A12" t="s">
        <v>106</v>
      </c>
      <c r="B12" t="s">
        <v>282</v>
      </c>
      <c r="D12" t="s">
        <v>284</v>
      </c>
      <c r="E12" t="s">
        <v>280</v>
      </c>
      <c r="G12" t="s">
        <v>281</v>
      </c>
      <c r="L12" s="83" t="s">
        <v>248</v>
      </c>
      <c r="M12" s="83" t="s">
        <v>292</v>
      </c>
    </row>
    <row r="17" spans="1:14" x14ac:dyDescent="0.25">
      <c r="A17" s="87"/>
      <c r="B17" s="88"/>
      <c r="C17" s="88"/>
      <c r="D17" s="88"/>
      <c r="E17" s="88"/>
      <c r="F17" s="88"/>
      <c r="G17" s="88"/>
      <c r="H17" s="88"/>
      <c r="I17" s="88"/>
      <c r="J17" s="88"/>
      <c r="K17" s="88"/>
      <c r="L17" s="88"/>
      <c r="M17" s="88"/>
      <c r="N17" s="88"/>
    </row>
    <row r="18" spans="1:14" x14ac:dyDescent="0.25">
      <c r="A18" s="87"/>
      <c r="B18" s="88"/>
      <c r="C18" s="88"/>
      <c r="D18" s="88"/>
      <c r="E18" s="88"/>
      <c r="F18" s="88"/>
      <c r="G18" s="88"/>
      <c r="H18" s="88"/>
      <c r="I18" s="88"/>
      <c r="J18" s="88"/>
      <c r="K18" s="88"/>
      <c r="L18" s="88"/>
      <c r="M18" s="88"/>
      <c r="N18" s="88"/>
    </row>
  </sheetData>
  <conditionalFormatting sqref="F1">
    <cfRule type="duplicateValues" dxfId="30" priority="2"/>
    <cfRule type="duplicateValues" dxfId="29" priority="3"/>
  </conditionalFormatting>
  <conditionalFormatting sqref="B5">
    <cfRule type="duplicateValues" dxfId="28" priority="1"/>
  </conditionalFormatting>
  <dataValidations count="1">
    <dataValidation type="list" allowBlank="1" showInputMessage="1" showErrorMessage="1" sqref="N17:N18">
      <formula1>"Reinstated, Closed, Confirmed closed, No obligation, Confirmed does not deal with tyres, Liquidation, TBC closed"</formula1>
    </dataValidation>
  </dataValidation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O23"/>
  <sheetViews>
    <sheetView zoomScale="70" zoomScaleNormal="70" workbookViewId="0">
      <selection activeCell="G54" sqref="G54:G55"/>
    </sheetView>
  </sheetViews>
  <sheetFormatPr defaultColWidth="69.140625" defaultRowHeight="15" x14ac:dyDescent="0.25"/>
  <cols>
    <col min="1" max="1" width="30.85546875" bestFit="1" customWidth="1"/>
    <col min="2" max="2" width="23" bestFit="1" customWidth="1"/>
    <col min="3" max="3" width="17.140625" bestFit="1" customWidth="1"/>
    <col min="4" max="4" width="20.5703125" bestFit="1" customWidth="1"/>
    <col min="5" max="5" width="12.140625" bestFit="1" customWidth="1"/>
    <col min="6" max="6" width="17.28515625" bestFit="1" customWidth="1"/>
    <col min="7" max="7" width="16" bestFit="1" customWidth="1"/>
    <col min="8" max="8" width="26" bestFit="1" customWidth="1"/>
    <col min="9" max="9" width="7.7109375" bestFit="1" customWidth="1"/>
    <col min="10" max="10" width="37.28515625" bestFit="1" customWidth="1"/>
    <col min="11" max="11" width="14.85546875" bestFit="1" customWidth="1"/>
    <col min="12" max="12" width="37.28515625" style="83" bestFit="1" customWidth="1"/>
    <col min="15" max="15" width="21.5703125" bestFit="1" customWidth="1"/>
  </cols>
  <sheetData>
    <row r="1" spans="1:13" s="28" customFormat="1" ht="19.5" thickBot="1" x14ac:dyDescent="0.35">
      <c r="A1" s="31" t="s">
        <v>182</v>
      </c>
      <c r="B1" s="32">
        <f>COUNTA(B3:B5)</f>
        <v>3</v>
      </c>
      <c r="C1" s="53"/>
      <c r="D1" s="53"/>
      <c r="E1" s="53"/>
      <c r="F1" s="53"/>
    </row>
    <row r="2" spans="1:13" s="40" customFormat="1" ht="15.75" x14ac:dyDescent="0.25">
      <c r="A2" s="35" t="s">
        <v>0</v>
      </c>
      <c r="B2" s="36" t="s">
        <v>2</v>
      </c>
      <c r="C2" s="36" t="s">
        <v>3</v>
      </c>
      <c r="D2" s="36" t="s">
        <v>4</v>
      </c>
      <c r="E2" s="36" t="s">
        <v>5</v>
      </c>
      <c r="F2" s="36" t="s">
        <v>6</v>
      </c>
      <c r="G2" s="36" t="s">
        <v>7</v>
      </c>
      <c r="H2" s="36" t="s">
        <v>9</v>
      </c>
      <c r="I2" s="36" t="s">
        <v>10</v>
      </c>
      <c r="J2" s="37" t="s">
        <v>252</v>
      </c>
      <c r="K2" s="37" t="s">
        <v>12</v>
      </c>
      <c r="L2" s="41" t="s">
        <v>205</v>
      </c>
    </row>
    <row r="3" spans="1:13" x14ac:dyDescent="0.25">
      <c r="A3" s="4" t="s">
        <v>112</v>
      </c>
      <c r="B3" s="4" t="s">
        <v>115</v>
      </c>
      <c r="C3" s="4"/>
      <c r="D3" s="4" t="s">
        <v>116</v>
      </c>
      <c r="E3" s="4" t="s">
        <v>117</v>
      </c>
      <c r="F3" s="4" t="s">
        <v>117</v>
      </c>
      <c r="G3" s="4" t="s">
        <v>114</v>
      </c>
      <c r="H3" s="4" t="s">
        <v>118</v>
      </c>
      <c r="I3" s="4"/>
      <c r="J3" s="4"/>
      <c r="K3" s="4" t="s">
        <v>39</v>
      </c>
    </row>
    <row r="4" spans="1:13" x14ac:dyDescent="0.25">
      <c r="A4" s="4" t="s">
        <v>112</v>
      </c>
      <c r="B4" s="4" t="s">
        <v>119</v>
      </c>
      <c r="C4" s="4"/>
      <c r="D4" s="4" t="s">
        <v>120</v>
      </c>
      <c r="E4" s="4"/>
      <c r="F4" s="4" t="s">
        <v>121</v>
      </c>
      <c r="G4" s="4" t="s">
        <v>114</v>
      </c>
      <c r="H4" s="4" t="s">
        <v>122</v>
      </c>
      <c r="I4" s="4"/>
      <c r="J4" s="4"/>
      <c r="K4" s="4" t="s">
        <v>123</v>
      </c>
    </row>
    <row r="5" spans="1:13" x14ac:dyDescent="0.25">
      <c r="A5" s="4" t="s">
        <v>112</v>
      </c>
      <c r="B5" s="4" t="s">
        <v>124</v>
      </c>
      <c r="C5" s="4"/>
      <c r="D5" s="4" t="s">
        <v>125</v>
      </c>
      <c r="E5" s="4" t="s">
        <v>126</v>
      </c>
      <c r="F5" s="4" t="s">
        <v>126</v>
      </c>
      <c r="G5" s="4" t="s">
        <v>114</v>
      </c>
      <c r="H5" s="4" t="s">
        <v>127</v>
      </c>
      <c r="I5" s="4"/>
      <c r="J5" s="4" t="s">
        <v>128</v>
      </c>
      <c r="K5" s="4" t="s">
        <v>39</v>
      </c>
    </row>
    <row r="6" spans="1:13" ht="15.75" thickBot="1" x14ac:dyDescent="0.3">
      <c r="A6" s="4"/>
      <c r="B6" s="4"/>
      <c r="C6" s="4"/>
      <c r="D6" s="4"/>
      <c r="E6" s="4"/>
      <c r="F6" s="4"/>
      <c r="G6" s="4"/>
      <c r="H6" s="4"/>
      <c r="I6" s="4"/>
      <c r="J6" s="4"/>
      <c r="K6" s="4"/>
    </row>
    <row r="7" spans="1:13" ht="19.5" thickBot="1" x14ac:dyDescent="0.35">
      <c r="A7" s="49" t="s">
        <v>202</v>
      </c>
      <c r="B7" s="50">
        <f>COUNTA(B8:B9)</f>
        <v>2</v>
      </c>
    </row>
    <row r="8" spans="1:13" x14ac:dyDescent="0.25">
      <c r="A8" t="s">
        <v>112</v>
      </c>
      <c r="B8" t="s">
        <v>188</v>
      </c>
      <c r="D8" t="s">
        <v>189</v>
      </c>
      <c r="E8" t="s">
        <v>117</v>
      </c>
      <c r="G8" t="s">
        <v>114</v>
      </c>
      <c r="K8" t="s">
        <v>39</v>
      </c>
      <c r="L8" s="83" t="s">
        <v>204</v>
      </c>
    </row>
    <row r="9" spans="1:13" x14ac:dyDescent="0.25">
      <c r="A9" t="s">
        <v>112</v>
      </c>
      <c r="B9" s="5" t="s">
        <v>262</v>
      </c>
      <c r="C9" t="s">
        <v>263</v>
      </c>
      <c r="D9" t="s">
        <v>264</v>
      </c>
      <c r="E9" t="s">
        <v>113</v>
      </c>
      <c r="F9" t="s">
        <v>265</v>
      </c>
      <c r="G9" t="s">
        <v>114</v>
      </c>
      <c r="H9" t="s">
        <v>266</v>
      </c>
      <c r="K9" t="s">
        <v>39</v>
      </c>
      <c r="L9" s="83" t="s">
        <v>204</v>
      </c>
    </row>
    <row r="10" spans="1:13" ht="15.75" thickBot="1" x14ac:dyDescent="0.3">
      <c r="A10" s="8"/>
      <c r="B10" s="5"/>
    </row>
    <row r="11" spans="1:13" ht="19.5" thickBot="1" x14ac:dyDescent="0.35">
      <c r="A11" s="51" t="s">
        <v>233</v>
      </c>
      <c r="B11" s="52">
        <f>COUNTA(B12:B12)</f>
        <v>0</v>
      </c>
    </row>
    <row r="14" spans="1:13" x14ac:dyDescent="0.25">
      <c r="B14" s="6"/>
      <c r="C14" s="6"/>
      <c r="D14" s="73"/>
      <c r="E14" s="73"/>
      <c r="F14" s="6"/>
      <c r="G14" s="6"/>
      <c r="H14" s="6"/>
      <c r="I14" s="6"/>
      <c r="J14" s="6"/>
      <c r="K14" s="6"/>
      <c r="L14" s="85"/>
      <c r="M14" s="6"/>
    </row>
    <row r="15" spans="1:13" x14ac:dyDescent="0.25">
      <c r="B15" s="6"/>
      <c r="C15" s="6"/>
      <c r="D15" s="73"/>
      <c r="E15" s="73"/>
      <c r="F15" s="6"/>
      <c r="G15" s="6"/>
      <c r="H15" s="6"/>
      <c r="I15" s="6"/>
      <c r="J15" s="6"/>
      <c r="K15" s="6"/>
      <c r="L15" s="85"/>
      <c r="M15" s="6"/>
    </row>
    <row r="17" spans="2:15" x14ac:dyDescent="0.25">
      <c r="O17" t="s">
        <v>112</v>
      </c>
    </row>
    <row r="18" spans="2:15" x14ac:dyDescent="0.25">
      <c r="O18" t="s">
        <v>112</v>
      </c>
    </row>
    <row r="19" spans="2:15" x14ac:dyDescent="0.25">
      <c r="B19" s="78"/>
    </row>
    <row r="20" spans="2:15" x14ac:dyDescent="0.25">
      <c r="B20" s="78"/>
    </row>
    <row r="21" spans="2:15" x14ac:dyDescent="0.25">
      <c r="B21" s="78"/>
    </row>
    <row r="22" spans="2:15" x14ac:dyDescent="0.25">
      <c r="B22" s="78"/>
    </row>
    <row r="23" spans="2:15" x14ac:dyDescent="0.25">
      <c r="B23" s="78"/>
    </row>
  </sheetData>
  <autoFilter ref="A2:L5">
    <sortState ref="A3:L11">
      <sortCondition ref="B2:B10"/>
    </sortState>
  </autoFilter>
  <conditionalFormatting sqref="F1">
    <cfRule type="duplicateValues" dxfId="27" priority="3"/>
    <cfRule type="duplicateValues" dxfId="26" priority="4"/>
  </conditionalFormatting>
  <conditionalFormatting sqref="B7">
    <cfRule type="duplicateValues" dxfId="25" priority="2"/>
  </conditionalFormatting>
  <conditionalFormatting sqref="B6">
    <cfRule type="duplicateValues" dxfId="24" priority="1"/>
  </conditionalFormatting>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1"/>
  <sheetViews>
    <sheetView zoomScale="70" zoomScaleNormal="70" workbookViewId="0">
      <selection activeCell="L25" sqref="L25"/>
    </sheetView>
  </sheetViews>
  <sheetFormatPr defaultColWidth="69.140625" defaultRowHeight="15" x14ac:dyDescent="0.25"/>
  <cols>
    <col min="1" max="1" width="30.85546875" bestFit="1" customWidth="1"/>
    <col min="2" max="2" width="33.5703125" customWidth="1"/>
    <col min="3" max="3" width="17.140625" bestFit="1" customWidth="1"/>
    <col min="4" max="4" width="32" bestFit="1" customWidth="1"/>
    <col min="5" max="5" width="18.140625" bestFit="1" customWidth="1"/>
    <col min="6" max="6" width="25.85546875" bestFit="1" customWidth="1"/>
    <col min="7" max="7" width="16" bestFit="1" customWidth="1"/>
    <col min="8" max="8" width="28.7109375" bestFit="1" customWidth="1"/>
    <col min="9" max="9" width="7.7109375" bestFit="1" customWidth="1"/>
    <col min="10" max="10" width="9.7109375" bestFit="1" customWidth="1"/>
    <col min="11" max="11" width="14.85546875" bestFit="1" customWidth="1"/>
    <col min="12" max="12" width="48.5703125" style="83" bestFit="1" customWidth="1"/>
  </cols>
  <sheetData>
    <row r="1" spans="1:12" s="28" customFormat="1" ht="19.5" thickBot="1" x14ac:dyDescent="0.35">
      <c r="A1" s="31" t="s">
        <v>182</v>
      </c>
      <c r="B1" s="32">
        <f>COUNTA(B3:B9)</f>
        <v>7</v>
      </c>
      <c r="C1" s="53"/>
      <c r="D1" s="53"/>
      <c r="E1" s="53"/>
      <c r="F1" s="53"/>
    </row>
    <row r="2" spans="1:12" s="40" customFormat="1" ht="15.75" x14ac:dyDescent="0.25">
      <c r="A2" s="35" t="s">
        <v>0</v>
      </c>
      <c r="B2" s="36" t="s">
        <v>2</v>
      </c>
      <c r="C2" s="36" t="s">
        <v>3</v>
      </c>
      <c r="D2" s="36" t="s">
        <v>4</v>
      </c>
      <c r="E2" s="36" t="s">
        <v>5</v>
      </c>
      <c r="F2" s="36" t="s">
        <v>6</v>
      </c>
      <c r="G2" s="36" t="s">
        <v>7</v>
      </c>
      <c r="H2" s="36" t="s">
        <v>9</v>
      </c>
      <c r="I2" s="36" t="s">
        <v>10</v>
      </c>
      <c r="J2" s="37" t="s">
        <v>11</v>
      </c>
      <c r="K2" s="37" t="s">
        <v>12</v>
      </c>
      <c r="L2" s="39" t="s">
        <v>205</v>
      </c>
    </row>
    <row r="3" spans="1:12" x14ac:dyDescent="0.25">
      <c r="A3" s="4" t="s">
        <v>129</v>
      </c>
      <c r="B3" s="4" t="s">
        <v>131</v>
      </c>
      <c r="C3" s="4"/>
      <c r="D3" s="4" t="s">
        <v>132</v>
      </c>
      <c r="E3" s="4" t="s">
        <v>15</v>
      </c>
      <c r="F3" s="4" t="s">
        <v>133</v>
      </c>
      <c r="G3" s="4" t="s">
        <v>130</v>
      </c>
      <c r="H3" s="4" t="s">
        <v>134</v>
      </c>
      <c r="I3" s="4"/>
      <c r="J3" s="4"/>
      <c r="K3" s="4" t="s">
        <v>39</v>
      </c>
    </row>
    <row r="4" spans="1:12" x14ac:dyDescent="0.25">
      <c r="A4" s="4" t="s">
        <v>129</v>
      </c>
      <c r="B4" s="4" t="s">
        <v>135</v>
      </c>
      <c r="C4" s="4"/>
      <c r="D4" s="4"/>
      <c r="E4" s="4"/>
      <c r="F4" s="4" t="s">
        <v>136</v>
      </c>
      <c r="G4" s="4" t="s">
        <v>130</v>
      </c>
      <c r="H4" s="4" t="s">
        <v>137</v>
      </c>
      <c r="I4" s="4"/>
      <c r="J4" s="4"/>
      <c r="K4" s="4" t="s">
        <v>39</v>
      </c>
    </row>
    <row r="5" spans="1:12" x14ac:dyDescent="0.25">
      <c r="A5" s="4" t="s">
        <v>129</v>
      </c>
      <c r="B5" s="4" t="s">
        <v>138</v>
      </c>
      <c r="C5" s="4"/>
      <c r="D5" s="4" t="s">
        <v>139</v>
      </c>
      <c r="E5" s="4"/>
      <c r="F5" s="4" t="s">
        <v>133</v>
      </c>
      <c r="G5" s="4" t="s">
        <v>130</v>
      </c>
      <c r="H5" s="4" t="s">
        <v>140</v>
      </c>
      <c r="I5" s="4"/>
      <c r="J5" s="4"/>
      <c r="K5" s="4" t="s">
        <v>39</v>
      </c>
    </row>
    <row r="6" spans="1:12" x14ac:dyDescent="0.25">
      <c r="A6" s="4" t="s">
        <v>129</v>
      </c>
      <c r="B6" s="4" t="s">
        <v>141</v>
      </c>
      <c r="C6" s="4"/>
      <c r="D6" s="4" t="s">
        <v>142</v>
      </c>
      <c r="E6" s="4"/>
      <c r="F6" s="4" t="s">
        <v>143</v>
      </c>
      <c r="G6" s="4" t="s">
        <v>130</v>
      </c>
      <c r="H6" s="4" t="s">
        <v>144</v>
      </c>
      <c r="I6" s="4"/>
      <c r="J6" s="4"/>
      <c r="K6" s="4" t="s">
        <v>59</v>
      </c>
    </row>
    <row r="7" spans="1:12" x14ac:dyDescent="0.25">
      <c r="A7" s="4" t="s">
        <v>129</v>
      </c>
      <c r="B7" s="4" t="s">
        <v>145</v>
      </c>
      <c r="C7" s="4"/>
      <c r="D7" s="4" t="s">
        <v>146</v>
      </c>
      <c r="E7" s="4"/>
      <c r="F7" s="4" t="s">
        <v>133</v>
      </c>
      <c r="G7" s="4" t="s">
        <v>130</v>
      </c>
      <c r="H7" s="4" t="s">
        <v>147</v>
      </c>
      <c r="I7" s="4"/>
      <c r="J7" s="4"/>
      <c r="K7" s="4" t="s">
        <v>28</v>
      </c>
    </row>
    <row r="8" spans="1:12" x14ac:dyDescent="0.25">
      <c r="A8" s="4" t="s">
        <v>129</v>
      </c>
      <c r="B8" s="4" t="s">
        <v>148</v>
      </c>
      <c r="C8" s="4"/>
      <c r="D8" s="4" t="s">
        <v>149</v>
      </c>
      <c r="E8" s="4"/>
      <c r="F8" s="4" t="s">
        <v>133</v>
      </c>
      <c r="G8" s="4" t="s">
        <v>130</v>
      </c>
      <c r="H8" s="4"/>
      <c r="I8" s="4"/>
      <c r="J8" s="4"/>
      <c r="K8" s="4" t="s">
        <v>28</v>
      </c>
    </row>
    <row r="9" spans="1:12" x14ac:dyDescent="0.25">
      <c r="A9" s="4" t="s">
        <v>129</v>
      </c>
      <c r="B9" s="4" t="s">
        <v>150</v>
      </c>
      <c r="C9" s="4"/>
      <c r="D9" s="4"/>
      <c r="E9" s="4"/>
      <c r="F9" s="4" t="s">
        <v>151</v>
      </c>
      <c r="G9" s="4" t="s">
        <v>130</v>
      </c>
      <c r="H9" s="4" t="s">
        <v>152</v>
      </c>
      <c r="I9" s="4"/>
      <c r="J9" s="4"/>
      <c r="K9" s="4" t="s">
        <v>28</v>
      </c>
      <c r="L9" s="84"/>
    </row>
    <row r="10" spans="1:12" ht="15.75" thickBot="1" x14ac:dyDescent="0.3"/>
    <row r="11" spans="1:12" ht="19.5" thickBot="1" x14ac:dyDescent="0.35">
      <c r="A11" s="49" t="s">
        <v>202</v>
      </c>
      <c r="B11" s="50">
        <f>COUNTA(B12:B14)</f>
        <v>3</v>
      </c>
    </row>
    <row r="12" spans="1:12" x14ac:dyDescent="0.25">
      <c r="A12" t="s">
        <v>129</v>
      </c>
      <c r="B12" t="s">
        <v>190</v>
      </c>
      <c r="D12" t="s">
        <v>191</v>
      </c>
      <c r="E12" t="s">
        <v>192</v>
      </c>
      <c r="F12" t="s">
        <v>193</v>
      </c>
      <c r="G12" t="s">
        <v>130</v>
      </c>
      <c r="H12" t="s">
        <v>273</v>
      </c>
      <c r="L12" s="85" t="s">
        <v>267</v>
      </c>
    </row>
    <row r="13" spans="1:12" x14ac:dyDescent="0.25">
      <c r="A13" t="s">
        <v>129</v>
      </c>
      <c r="B13" s="6" t="s">
        <v>268</v>
      </c>
      <c r="D13" t="s">
        <v>271</v>
      </c>
      <c r="E13" t="s">
        <v>133</v>
      </c>
      <c r="G13" t="s">
        <v>130</v>
      </c>
      <c r="H13" t="s">
        <v>272</v>
      </c>
      <c r="L13" s="85" t="s">
        <v>267</v>
      </c>
    </row>
    <row r="14" spans="1:12" x14ac:dyDescent="0.25">
      <c r="A14" t="s">
        <v>129</v>
      </c>
      <c r="B14" s="6" t="s">
        <v>269</v>
      </c>
      <c r="D14" s="79" t="s">
        <v>270</v>
      </c>
      <c r="E14" s="6" t="s">
        <v>136</v>
      </c>
      <c r="F14" s="6"/>
      <c r="G14" t="s">
        <v>130</v>
      </c>
      <c r="H14" s="6" t="s">
        <v>274</v>
      </c>
      <c r="L14" s="85" t="s">
        <v>277</v>
      </c>
    </row>
    <row r="15" spans="1:12" ht="15.75" thickBot="1" x14ac:dyDescent="0.3">
      <c r="A15" s="8"/>
      <c r="B15" s="5"/>
    </row>
    <row r="16" spans="1:12" ht="19.5" thickBot="1" x14ac:dyDescent="0.35">
      <c r="A16" s="51" t="s">
        <v>233</v>
      </c>
      <c r="B16" s="52">
        <f>COUNTA(B17:B18)</f>
        <v>0</v>
      </c>
    </row>
    <row r="19" spans="2:12" x14ac:dyDescent="0.25">
      <c r="B19" s="6"/>
      <c r="C19" s="6"/>
      <c r="D19" s="73"/>
      <c r="E19" s="73"/>
      <c r="F19" s="6"/>
      <c r="G19" s="6"/>
      <c r="H19" s="6"/>
      <c r="I19" s="6"/>
      <c r="J19" s="6"/>
      <c r="K19" s="6"/>
      <c r="L19" s="85"/>
    </row>
    <row r="20" spans="2:12" x14ac:dyDescent="0.25">
      <c r="B20" s="6"/>
      <c r="D20" s="73"/>
      <c r="E20" s="73"/>
      <c r="F20" s="6"/>
      <c r="G20" s="6"/>
      <c r="H20" s="6"/>
      <c r="I20" s="6"/>
      <c r="J20" s="6"/>
      <c r="K20" s="6"/>
      <c r="L20" s="85"/>
    </row>
    <row r="21" spans="2:12" x14ac:dyDescent="0.25">
      <c r="B21" s="6"/>
      <c r="D21" s="73"/>
      <c r="J21" s="6"/>
      <c r="K21" s="6"/>
      <c r="L21" s="85"/>
    </row>
  </sheetData>
  <autoFilter ref="A2:L9">
    <sortState ref="A3:L9">
      <sortCondition ref="B2:B9"/>
    </sortState>
  </autoFilter>
  <conditionalFormatting sqref="F1">
    <cfRule type="duplicateValues" dxfId="23" priority="2"/>
    <cfRule type="duplicateValues" dxfId="22" priority="3"/>
  </conditionalFormatting>
  <conditionalFormatting sqref="B11">
    <cfRule type="duplicateValues" dxfId="21" priority="1"/>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M16"/>
  <sheetViews>
    <sheetView zoomScale="70" zoomScaleNormal="70" workbookViewId="0">
      <selection activeCell="D42" sqref="D42"/>
    </sheetView>
  </sheetViews>
  <sheetFormatPr defaultColWidth="69.140625" defaultRowHeight="15" x14ac:dyDescent="0.25"/>
  <cols>
    <col min="1" max="1" width="30.85546875" bestFit="1" customWidth="1"/>
    <col min="2" max="2" width="25.42578125" bestFit="1" customWidth="1"/>
    <col min="3" max="3" width="17.140625" bestFit="1" customWidth="1"/>
    <col min="4" max="4" width="14" bestFit="1" customWidth="1"/>
    <col min="5" max="5" width="12.140625" bestFit="1" customWidth="1"/>
    <col min="6" max="6" width="17.28515625" bestFit="1" customWidth="1"/>
    <col min="7" max="7" width="17.140625" bestFit="1" customWidth="1"/>
    <col min="8" max="8" width="14.85546875" bestFit="1" customWidth="1"/>
    <col min="9" max="9" width="7.7109375" bestFit="1" customWidth="1"/>
    <col min="10" max="10" width="9.7109375" bestFit="1" customWidth="1"/>
    <col min="11" max="11" width="14.85546875" bestFit="1" customWidth="1"/>
    <col min="12" max="12" width="13.5703125" bestFit="1" customWidth="1"/>
    <col min="13" max="13" width="12" style="74" bestFit="1" customWidth="1"/>
  </cols>
  <sheetData>
    <row r="1" spans="1:13" s="28" customFormat="1" ht="19.5" thickBot="1" x14ac:dyDescent="0.35">
      <c r="A1" s="31" t="s">
        <v>182</v>
      </c>
      <c r="B1" s="32">
        <f>COUNTA(B3:B3)</f>
        <v>1</v>
      </c>
      <c r="C1" s="53"/>
      <c r="D1" s="53"/>
      <c r="E1" s="53"/>
      <c r="F1" s="53"/>
      <c r="M1" s="80"/>
    </row>
    <row r="2" spans="1:13" s="40" customFormat="1" ht="15.75" x14ac:dyDescent="0.25">
      <c r="A2" s="35" t="s">
        <v>0</v>
      </c>
      <c r="B2" s="36" t="s">
        <v>2</v>
      </c>
      <c r="C2" s="36" t="s">
        <v>3</v>
      </c>
      <c r="D2" s="36" t="s">
        <v>4</v>
      </c>
      <c r="E2" s="36" t="s">
        <v>5</v>
      </c>
      <c r="F2" s="36" t="s">
        <v>6</v>
      </c>
      <c r="G2" s="36" t="s">
        <v>7</v>
      </c>
      <c r="H2" s="36" t="s">
        <v>9</v>
      </c>
      <c r="I2" s="36" t="s">
        <v>10</v>
      </c>
      <c r="J2" s="37" t="s">
        <v>11</v>
      </c>
      <c r="K2" s="37" t="s">
        <v>12</v>
      </c>
      <c r="L2" s="39" t="s">
        <v>205</v>
      </c>
      <c r="M2" s="81"/>
    </row>
    <row r="3" spans="1:13" x14ac:dyDescent="0.25">
      <c r="A3" s="4" t="s">
        <v>153</v>
      </c>
      <c r="B3" s="4" t="s">
        <v>156</v>
      </c>
      <c r="C3" s="4"/>
      <c r="D3" s="4" t="s">
        <v>157</v>
      </c>
      <c r="E3" s="4"/>
      <c r="F3" s="4" t="s">
        <v>158</v>
      </c>
      <c r="G3" s="4" t="s">
        <v>154</v>
      </c>
      <c r="H3" s="4" t="s">
        <v>13</v>
      </c>
      <c r="I3" s="4" t="s">
        <v>13</v>
      </c>
      <c r="J3" s="4" t="s">
        <v>13</v>
      </c>
      <c r="K3" s="4" t="s">
        <v>59</v>
      </c>
    </row>
    <row r="4" spans="1:13" ht="15.75" thickBot="1" x14ac:dyDescent="0.3">
      <c r="A4" s="4"/>
      <c r="C4" s="4"/>
      <c r="D4" s="4"/>
      <c r="E4" s="4"/>
      <c r="F4" s="4"/>
      <c r="G4" s="4"/>
      <c r="H4" s="4"/>
      <c r="I4" s="4"/>
      <c r="J4" s="4"/>
      <c r="K4" s="4"/>
    </row>
    <row r="5" spans="1:13" ht="19.5" thickBot="1" x14ac:dyDescent="0.35">
      <c r="A5" s="49" t="s">
        <v>202</v>
      </c>
      <c r="B5" s="50">
        <f>COUNTA(B6)</f>
        <v>0</v>
      </c>
    </row>
    <row r="6" spans="1:13" ht="15.75" thickBot="1" x14ac:dyDescent="0.3">
      <c r="A6" s="8"/>
      <c r="B6" s="5"/>
    </row>
    <row r="7" spans="1:13" ht="19.5" thickBot="1" x14ac:dyDescent="0.35">
      <c r="A7" s="51" t="s">
        <v>233</v>
      </c>
      <c r="B7" s="52">
        <f>COUNTA(B8:B10)</f>
        <v>0</v>
      </c>
    </row>
    <row r="8" spans="1:13" x14ac:dyDescent="0.25">
      <c r="H8" s="4"/>
    </row>
    <row r="10" spans="1:13" x14ac:dyDescent="0.25">
      <c r="B10" s="7"/>
    </row>
    <row r="12" spans="1:13" ht="17.25" customHeight="1" x14ac:dyDescent="0.25"/>
    <row r="13" spans="1:13" s="69" customFormat="1" x14ac:dyDescent="0.25">
      <c r="L13"/>
      <c r="M13" s="82"/>
    </row>
    <row r="16" spans="1:13" x14ac:dyDescent="0.25">
      <c r="B16" s="70"/>
    </row>
  </sheetData>
  <autoFilter ref="A2:L2">
    <sortState ref="A3:L6">
      <sortCondition ref="B2:B4"/>
    </sortState>
  </autoFilter>
  <conditionalFormatting sqref="B8:B9 B17:B1048576 B1:B3">
    <cfRule type="duplicateValues" dxfId="20" priority="6"/>
  </conditionalFormatting>
  <conditionalFormatting sqref="F1">
    <cfRule type="duplicateValues" dxfId="19" priority="4"/>
    <cfRule type="duplicateValues" dxfId="18" priority="5"/>
  </conditionalFormatting>
  <conditionalFormatting sqref="B5">
    <cfRule type="duplicateValues" dxfId="17" priority="3"/>
  </conditionalFormatting>
  <conditionalFormatting sqref="B10">
    <cfRule type="duplicateValues" dxfId="16" priority="2"/>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vt:i4>
      </vt:variant>
    </vt:vector>
  </HeadingPairs>
  <TitlesOfParts>
    <vt:vector size="12" baseType="lpstr">
      <vt:lpstr>Overview </vt:lpstr>
      <vt:lpstr>Cavan Co</vt:lpstr>
      <vt:lpstr>Donegal Co</vt:lpstr>
      <vt:lpstr>Galway Co</vt:lpstr>
      <vt:lpstr>Galway City </vt:lpstr>
      <vt:lpstr>Leitrim Co</vt:lpstr>
      <vt:lpstr>Mayo Co</vt:lpstr>
      <vt:lpstr>Monaghan Co</vt:lpstr>
      <vt:lpstr>Roscommon Co</vt:lpstr>
      <vt:lpstr>Sligo Co</vt:lpstr>
      <vt:lpstr> </vt:lpstr>
      <vt:lpstr>'Overview '!Print_Area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Jane Barry</dc:creator>
  <cp:lastModifiedBy>Jane Barry</cp:lastModifiedBy>
  <cp:lastPrinted>2018-12-21T10:29:04Z</cp:lastPrinted>
  <dcterms:created xsi:type="dcterms:W3CDTF">2017-12-07T14:35:07Z</dcterms:created>
  <dcterms:modified xsi:type="dcterms:W3CDTF">2018-12-21T11:47:16Z</dcterms:modified>
</cp:coreProperties>
</file>