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Co'!$A$2:$L$10</definedName>
    <definedName name="_xlnm._FilterDatabase" localSheetId="2" hidden="1">'Donegal Co'!$A$2:$L$8</definedName>
    <definedName name="_xlnm._FilterDatabase" localSheetId="4" hidden="1">'Galway City '!$A$2:$K$2</definedName>
    <definedName name="_xlnm._FilterDatabase" localSheetId="3" hidden="1">'Galway Co'!$A$2:$L$2</definedName>
    <definedName name="_xlnm._FilterDatabase" localSheetId="6" hidden="1">'Mayo Co'!$A$2:$L$4</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28" l="1"/>
  <c r="B11" i="28" l="1"/>
  <c r="B1" i="10" l="1"/>
  <c r="B13" i="10" l="1"/>
  <c r="B10" i="30" l="1"/>
  <c r="B4" i="37"/>
  <c r="B5" i="22"/>
  <c r="B1" i="30" l="1"/>
  <c r="B1" i="28"/>
  <c r="B1" i="2"/>
  <c r="B1" i="26" l="1"/>
  <c r="B14" i="30"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0" i="26" l="1"/>
  <c r="B1" i="22"/>
  <c r="D9" i="35" l="1"/>
  <c r="E8" i="35"/>
  <c r="B6" i="26" l="1"/>
  <c r="D8" i="35" s="1"/>
  <c r="B1" i="37" l="1"/>
  <c r="B12" i="2"/>
  <c r="D3" i="35" s="1"/>
  <c r="C5" i="35" l="1"/>
  <c r="B5" i="35"/>
  <c r="B5" i="29" l="1"/>
  <c r="D10" i="35" s="1"/>
  <c r="B7" i="29" l="1"/>
  <c r="E10" i="35" s="1"/>
  <c r="E4" i="35"/>
  <c r="D5" i="35" l="1"/>
  <c r="P34" i="35" l="1"/>
  <c r="K34" i="35" l="1"/>
  <c r="L34" i="35"/>
  <c r="M34" i="35"/>
  <c r="N34" i="35"/>
  <c r="O34" i="35"/>
  <c r="F6" i="35"/>
  <c r="F9" i="35"/>
  <c r="C10" i="35"/>
  <c r="C7" i="35"/>
  <c r="B7" i="35"/>
  <c r="C8" i="35" l="1"/>
  <c r="C9" i="35"/>
  <c r="C11" i="35"/>
  <c r="C3" i="35"/>
  <c r="C6" i="35"/>
  <c r="C4" i="35"/>
  <c r="B8" i="35"/>
  <c r="B9" i="35"/>
  <c r="B10" i="35"/>
  <c r="B11" i="35"/>
  <c r="B3" i="35"/>
  <c r="B6" i="35"/>
  <c r="B4" i="35"/>
  <c r="G9" i="35" l="1"/>
  <c r="H9" i="35" s="1"/>
  <c r="G6" i="35"/>
  <c r="H6" i="35" s="1"/>
  <c r="E11" i="35" l="1"/>
  <c r="D11" i="35"/>
  <c r="E9" i="35" l="1"/>
  <c r="B12" i="22"/>
  <c r="E7" i="35" s="1"/>
  <c r="D7" i="35"/>
  <c r="B8" i="37"/>
  <c r="E5" i="35" s="1"/>
  <c r="B7" i="18"/>
  <c r="B4" i="18"/>
  <c r="D6" i="35" s="1"/>
  <c r="B10" i="10"/>
  <c r="D4" i="35" s="1"/>
  <c r="B16" i="2"/>
  <c r="E3" i="35" s="1"/>
  <c r="E6" i="35" l="1"/>
  <c r="D12" i="35"/>
  <c r="E12" i="35" l="1"/>
  <c r="F11" i="35"/>
  <c r="G11" i="35" s="1"/>
  <c r="H11" i="35" s="1"/>
  <c r="F10" i="35"/>
  <c r="G10" i="35" s="1"/>
  <c r="H10" i="35" s="1"/>
  <c r="F7" i="35"/>
  <c r="G7" i="35" s="1"/>
  <c r="H7" i="35" s="1"/>
  <c r="F5" i="35"/>
  <c r="G5" i="35" s="1"/>
  <c r="F4" i="35"/>
  <c r="G4" i="35" s="1"/>
  <c r="H4" i="35" s="1"/>
  <c r="H5" i="35" l="1"/>
  <c r="F8" i="35"/>
  <c r="G8" i="35" s="1"/>
  <c r="H8" i="35" s="1"/>
  <c r="F3" i="35"/>
  <c r="F12" i="35" l="1"/>
  <c r="G3" i="35"/>
  <c r="B12" i="35"/>
  <c r="C12" i="35"/>
  <c r="H3" i="35" l="1"/>
  <c r="H12" i="35" s="1"/>
  <c r="G12" i="35"/>
</calcChain>
</file>

<file path=xl/sharedStrings.xml><?xml version="1.0" encoding="utf-8"?>
<sst xmlns="http://schemas.openxmlformats.org/spreadsheetml/2006/main" count="662" uniqueCount="320">
  <si>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</si>
  <si>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</si>
  <si>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</si>
  <si>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</si>
  <si>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</si>
  <si>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</si>
  <si>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</si>
  <si>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</si>
  <si>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</si>
  <si>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</si>
  <si>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</si>
  <si>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</si>
  <si>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</si>
  <si>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</si>
  <si>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</si>
  <si>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</si>
  <si>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</si>
  <si>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</si>
  <si>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</si>
  <si>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</si>
  <si>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</si>
  <si>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</si>
  <si>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</si>
  <si>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</si>
  <si>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</si>
  <si>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</si>
  <si>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</si>
  <si>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</si>
  <si>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</si>
  <si>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</si>
  <si>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</si>
  <si>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</si>
  <si>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</si>
  <si>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</si>
  <si>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</si>
  <si>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</si>
  <si>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</si>
  <si>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</si>
  <si>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</si>
  <si>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</si>
  <si>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</si>
  <si>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</si>
  <si>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</si>
  <si>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</si>
  <si>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</si>
  <si>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</si>
  <si>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</si>
  <si>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</si>
  <si>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</si>
  <si>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</si>
  <si>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</si>
  <si>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</si>
  <si>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</si>
  <si>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</si>
  <si>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</si>
  <si>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</si>
  <si>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</si>
  <si>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</si>
  <si>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</si>
  <si>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</si>
  <si>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</si>
  <si>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</si>
  <si>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</si>
  <si>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</si>
  <si>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</si>
  <si>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</si>
  <si>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</si>
  <si>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</si>
  <si>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</si>
  <si>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</si>
  <si>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</si>
  <si>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</si>
  <si>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</si>
  <si>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</si>
  <si>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</si>
  <si>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</si>
  <si>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</si>
  <si>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</si>
  <si>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</si>
  <si>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</si>
  <si>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</si>
  <si>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</si>
  <si>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</si>
  <si>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</si>
  <si>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</si>
  <si>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</si>
  <si>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</si>
  <si>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</si>
  <si>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</si>
  <si>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</si>
  <si>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</si>
  <si>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</si>
  <si>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</si>
  <si>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</si>
  <si>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</si>
  <si>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</si>
  <si>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</si>
  <si>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</si>
  <si>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</si>
  <si>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</si>
  <si>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</si>
  <si>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</si>
  <si>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</si>
  <si>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</si>
  <si>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</si>
  <si>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</si>
  <si>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</si>
  <si>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</si>
  <si>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</si>
  <si>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</si>
  <si>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</si>
  <si>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</si>
  <si>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</si>
  <si>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</si>
  <si>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</si>
  <si>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</si>
  <si>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</si>
  <si>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</si>
  <si>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</si>
  <si>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</si>
  <si>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</si>
  <si>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</si>
  <si>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</si>
  <si>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</si>
  <si>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</si>
  <si>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</si>
  <si>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</si>
  <si>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</si>
  <si>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</si>
  <si>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</si>
  <si>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</si>
  <si>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</si>
  <si>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</si>
  <si>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</si>
  <si>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</si>
  <si>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</si>
  <si>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</si>
  <si>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</si>
  <si>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</si>
  <si>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</si>
  <si>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</si>
  <si>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</si>
  <si>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</si>
  <si>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</si>
  <si>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</si>
  <si>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</si>
  <si>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</si>
  <si>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</si>
  <si>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</si>
  <si>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</si>
  <si>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</si>
  <si>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</si>
  <si>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</si>
  <si>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</si>
  <si>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</si>
  <si>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</si>
  <si>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</si>
  <si>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</si>
  <si>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</si>
  <si>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</si>
  <si>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</si>
  <si>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</si>
  <si>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</si>
  <si>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</si>
  <si>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</si>
  <si>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</si>
  <si>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</si>
  <si>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</si>
  <si>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</si>
  <si>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</si>
  <si>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</si>
  <si>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</si>
  <si>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</si>
  <si>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</si>
  <si>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</si>
  <si>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</si>
  <si>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</si>
  <si>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</si>
  <si>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</si>
  <si>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</si>
  <si>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</si>
  <si>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</si>
  <si>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</si>
  <si>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</si>
  <si>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</si>
  <si>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</si>
  <si>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</si>
  <si>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</si>
  <si>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</si>
  <si>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</si>
  <si>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</si>
  <si>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</si>
  <si>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</si>
  <si>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</si>
  <si>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</si>
  <si>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</si>
  <si>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</si>
  <si>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</si>
  <si>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</si>
  <si>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</si>
  <si>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</si>
  <si>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</si>
  <si>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</si>
  <si>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</si>
  <si>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</si>
  <si>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</si>
  <si>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</si>
  <si>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</si>
  <si>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</si>
  <si>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</si>
  <si>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</si>
  <si>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</si>
  <si>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</si>
  <si>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</si>
  <si>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</si>
  <si>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</si>
  <si>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</si>
  <si>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</si>
  <si>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</si>
  <si>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</si>
  <si>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</si>
  <si>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</si>
  <si>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Column1</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</si>
  <si>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</si>
  <si>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</si>
  <si>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</si>
  <si>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</si>
  <si>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</si>
  <si>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</si>
  <si>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</si>
  <si>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</si>
  <si>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</si>
  <si>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</si>
  <si>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</si>
  <si>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</si>
  <si>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</si>
  <si>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</si>
  <si>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</si>
  <si>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</si>
  <si>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</si>
  <si>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</si>
  <si>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</si>
  <si>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</si>
  <si>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</si>
  <si>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</si>
  <si>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</si>
  <si>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</si>
  <si>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</si>
  <si>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</si>
  <si>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</si>
  <si>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</si>
  <si>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</si>
  <si>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</si>
  <si>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</si>
  <si>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</si>
  <si>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</si>
  <si>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</si>
  <si>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</si>
  <si>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</si>
  <si>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</si>
  <si>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</si>
  <si>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</si>
  <si>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</si>
  <si>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</si>
  <si>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</si>
  <si>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</si>
  <si>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</si>
  <si>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</si>
  <si>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</si>
  <si>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</si>
  <si>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</si>
  <si>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</si>
  <si>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</si>
  <si>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</si>
  <si>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</si>
  <si>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</si>
  <si>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</si>
  <si>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</si>
  <si>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</si>
  <si>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</si>
  <si>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</si>
  <si>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</si>
  <si>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</si>
  <si>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</si>
  <si>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</si>
  <si>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</si>
  <si>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</si>
  <si>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</si>
  <si>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</si>
  <si>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</si>
  <si>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</si>
  <si>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</si>
  <si>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Fast Fit Tyre Center and Motor Factors</t>
  </si>
  <si>
    <t>Foxborough</t>
  </si>
  <si>
    <t>Drumsna</t>
  </si>
  <si>
    <t>(071) 9624983</t>
  </si>
  <si>
    <t>McCormacks Garage</t>
  </si>
  <si>
    <t>Mart Road</t>
  </si>
  <si>
    <t>Drumshanbo</t>
  </si>
  <si>
    <t>(086) 8575023</t>
  </si>
  <si>
    <t>Non complicant Member 1543: Reporting</t>
  </si>
  <si>
    <t xml:space="preserve">Member 987. Non compliant: Reporting </t>
  </si>
  <si>
    <t xml:space="preserve">Member 1592. Claims does not deal with tyres </t>
  </si>
  <si>
    <t xml:space="preserve">Member 2020. Non complicant. Reporting </t>
  </si>
  <si>
    <t>Member 1364. Non compliant. Reporting &amp; fee</t>
  </si>
  <si>
    <t xml:space="preserve"> Member 1745. Non compliant. reporting &amp; fee</t>
  </si>
  <si>
    <t xml:space="preserve">Member 1487. Non compliant. Reporting </t>
  </si>
  <si>
    <t>Member 1521. Non compliant. Reporting</t>
  </si>
  <si>
    <t>Member 1187. Non compliant. Reporting</t>
  </si>
  <si>
    <t xml:space="preserve">Member 1280. Claims does not deal with tyres </t>
  </si>
  <si>
    <t xml:space="preserve">Member 1400. Claims no longer trading in tyres </t>
  </si>
  <si>
    <t xml:space="preserve">Tyre shop </t>
  </si>
  <si>
    <t>Mindaugas Jocys</t>
  </si>
  <si>
    <t>Fedoo</t>
  </si>
  <si>
    <t>Old Armagh Road</t>
  </si>
  <si>
    <t>Top Auto Garage Building</t>
  </si>
  <si>
    <t xml:space="preserve">Member 1535. Claims does not deal with tyres </t>
  </si>
  <si>
    <t>Broomfield</t>
  </si>
  <si>
    <t>https://www.facebook.com/thetyreoutletIE/</t>
  </si>
  <si>
    <t xml:space="preserve">The Tyre outlet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</si>
</sst>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4" fillId="5" borderId="0" applyNumberFormat="0" applyBorder="0" applyAlignment="0" applyProtection="0"/>
    <xf numFmtId="0" fontId="16" fillId="6" borderId="0" applyNumberFormat="0" applyBorder="0" applyAlignment="0" applyProtection="0"/>
    <xf numFmtId="0" fontId="20" fillId="0" borderId="0" applyNumberFormat="0" applyFill="0" applyBorder="0" applyAlignment="0" applyProtection="0"/>
  </cellStyleXfs>
  <cellXfs count="103">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19"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20" fillId="0" borderId="0" xfId="3" applyAlignment="1">
      <alignment vertical="center"/>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dxf>
    <dxf>
      <border diagonalUp="0" diagonalDown="0" outline="0">
        <left/>
        <right/>
        <top style="medium">
          <color indexed="64"/>
        </top>
        <bottom/>
      </border>
    </dxf>
    <dxf>
      <numFmt numFmtId="1" formatCode="0"/>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25/03/2019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Clare County Council</c:v>
                </c:pt>
                <c:pt idx="10">
                  <c:v>Tipperary County Council</c:v>
                </c:pt>
                <c:pt idx="11">
                  <c:v>Louth County Council</c:v>
                </c:pt>
                <c:pt idx="12">
                  <c:v>South Dublin County Council</c:v>
                </c:pt>
                <c:pt idx="13">
                  <c:v>Leitrim County Council</c:v>
                </c:pt>
                <c:pt idx="14">
                  <c:v>Dun Laoghaire Rathdown</c:v>
                </c:pt>
                <c:pt idx="15">
                  <c:v>Dublin City Council</c:v>
                </c:pt>
                <c:pt idx="16">
                  <c:v>Fingal County Council</c:v>
                </c:pt>
                <c:pt idx="17">
                  <c:v>Donegal County Council</c:v>
                </c:pt>
                <c:pt idx="18">
                  <c:v>Meath County Council</c:v>
                </c:pt>
                <c:pt idx="19">
                  <c:v>Longford County Council</c:v>
                </c:pt>
                <c:pt idx="20">
                  <c:v>Kildare County Council</c:v>
                </c:pt>
                <c:pt idx="21">
                  <c:v>Cork City Council</c:v>
                </c:pt>
                <c:pt idx="22">
                  <c:v>Sligo County Council</c:v>
                </c:pt>
                <c:pt idx="23">
                  <c:v>Cavan County Council</c:v>
                </c:pt>
                <c:pt idx="24">
                  <c:v>Offaly County Council</c:v>
                </c:pt>
                <c:pt idx="25">
                  <c:v>Westmeath County Council</c:v>
                </c:pt>
                <c:pt idx="26">
                  <c:v>Wexford County Council</c:v>
                </c:pt>
                <c:pt idx="27">
                  <c:v>Kerry County Council</c:v>
                </c:pt>
                <c:pt idx="28">
                  <c:v>Monaghan County Council</c:v>
                </c:pt>
                <c:pt idx="29">
                  <c:v>Carlow County Council</c:v>
                </c:pt>
                <c:pt idx="30">
                  <c:v>Kilkenny County Council</c:v>
                </c:pt>
              </c:strCache>
            </c:strRef>
          </c:cat>
          <c:val>
            <c:numRef>
              <c:f>'Overview '!$Q$3:$Q$33</c:f>
              <c:numCache>
                <c:formatCode>0%</c:formatCode>
                <c:ptCount val="31"/>
                <c:pt idx="0">
                  <c:v>1</c:v>
                </c:pt>
                <c:pt idx="1">
                  <c:v>1</c:v>
                </c:pt>
                <c:pt idx="2">
                  <c:v>1</c:v>
                </c:pt>
                <c:pt idx="3">
                  <c:v>1</c:v>
                </c:pt>
                <c:pt idx="4">
                  <c:v>1</c:v>
                </c:pt>
                <c:pt idx="5">
                  <c:v>0.99363057324840764</c:v>
                </c:pt>
                <c:pt idx="6">
                  <c:v>0.98373983739837401</c:v>
                </c:pt>
                <c:pt idx="7">
                  <c:v>0.98148148148148151</c:v>
                </c:pt>
                <c:pt idx="8">
                  <c:v>0.98076923076923073</c:v>
                </c:pt>
                <c:pt idx="9">
                  <c:v>0.97560975609756095</c:v>
                </c:pt>
                <c:pt idx="10">
                  <c:v>0.97457627118644063</c:v>
                </c:pt>
                <c:pt idx="11">
                  <c:v>0.97333333333333338</c:v>
                </c:pt>
                <c:pt idx="12">
                  <c:v>0.97142857142857142</c:v>
                </c:pt>
                <c:pt idx="13">
                  <c:v>0.97058823529411764</c:v>
                </c:pt>
                <c:pt idx="14">
                  <c:v>0.96721311475409832</c:v>
                </c:pt>
                <c:pt idx="15">
                  <c:v>0.95705521472392641</c:v>
                </c:pt>
                <c:pt idx="16">
                  <c:v>0.94797687861271673</c:v>
                </c:pt>
                <c:pt idx="17">
                  <c:v>0.93939393939393945</c:v>
                </c:pt>
                <c:pt idx="18">
                  <c:v>0.93835616438356162</c:v>
                </c:pt>
                <c:pt idx="19">
                  <c:v>0.93478260869565222</c:v>
                </c:pt>
                <c:pt idx="20">
                  <c:v>0.90370370370370368</c:v>
                </c:pt>
                <c:pt idx="21">
                  <c:v>0.89090909090909087</c:v>
                </c:pt>
                <c:pt idx="22">
                  <c:v>0.88235294117647056</c:v>
                </c:pt>
                <c:pt idx="23">
                  <c:v>0.87878787878787878</c:v>
                </c:pt>
                <c:pt idx="24">
                  <c:v>0.875</c:v>
                </c:pt>
                <c:pt idx="25">
                  <c:v>0.87142857142857144</c:v>
                </c:pt>
                <c:pt idx="26">
                  <c:v>0.86734693877551017</c:v>
                </c:pt>
                <c:pt idx="27">
                  <c:v>0.86624203821656054</c:v>
                </c:pt>
                <c:pt idx="28">
                  <c:v>0.86274509803921573</c:v>
                </c:pt>
                <c:pt idx="29">
                  <c:v>0.8571428571428571</c:v>
                </c:pt>
                <c:pt idx="30">
                  <c:v>0.85333333333333339</c:v>
                </c:pt>
              </c:numCache>
            </c:numRef>
          </c:val>
        </c:ser>
        <c:dLbls>
          <c:showLegendKey val="0"/>
          <c:showVal val="1"/>
          <c:showCatName val="0"/>
          <c:showSerName val="0"/>
          <c:showPercent val="0"/>
          <c:showBubbleSize val="0"/>
        </c:dLbls>
        <c:gapWidth val="219"/>
        <c:overlap val="-27"/>
        <c:axId val="1050768640"/>
        <c:axId val="1050764328"/>
      </c:barChart>
      <c:catAx>
        <c:axId val="105076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64328"/>
        <c:crosses val="autoZero"/>
        <c:auto val="1"/>
        <c:lblAlgn val="ctr"/>
        <c:lblOffset val="100"/>
        <c:noMultiLvlLbl val="0"/>
      </c:catAx>
      <c:valAx>
        <c:axId val="1050764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68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Cavan County Council</c:v>
                </c:pt>
                <c:pt idx="1">
                  <c:v>Donegal County Council</c:v>
                </c:pt>
                <c:pt idx="2">
                  <c:v>Galway City Council</c:v>
                </c:pt>
                <c:pt idx="3">
                  <c:v>Galway County Council</c:v>
                </c:pt>
                <c:pt idx="4">
                  <c:v>Leitrim County Council</c:v>
                </c:pt>
                <c:pt idx="5">
                  <c:v>Mayo County Council</c:v>
                </c:pt>
                <c:pt idx="6">
                  <c:v>Monaghan County Council</c:v>
                </c:pt>
                <c:pt idx="7">
                  <c:v>Roscommon County Council</c:v>
                </c:pt>
                <c:pt idx="8">
                  <c:v>Sligo County Council</c:v>
                </c:pt>
              </c:strCache>
            </c:strRef>
          </c:cat>
          <c:val>
            <c:numRef>
              <c:f>'Overview '!$H$3:$H$11</c:f>
              <c:numCache>
                <c:formatCode>0%</c:formatCode>
                <c:ptCount val="9"/>
                <c:pt idx="0">
                  <c:v>0.87878787878787878</c:v>
                </c:pt>
                <c:pt idx="1">
                  <c:v>0.93939393939393945</c:v>
                </c:pt>
                <c:pt idx="2">
                  <c:v>1</c:v>
                </c:pt>
                <c:pt idx="3">
                  <c:v>1</c:v>
                </c:pt>
                <c:pt idx="4">
                  <c:v>0.97058823529411764</c:v>
                </c:pt>
                <c:pt idx="5">
                  <c:v>0.98373983739837401</c:v>
                </c:pt>
                <c:pt idx="6">
                  <c:v>0.86274509803921573</c:v>
                </c:pt>
                <c:pt idx="7">
                  <c:v>0.98148148148148151</c:v>
                </c:pt>
                <c:pt idx="8">
                  <c:v>0.88235294117647056</c:v>
                </c:pt>
              </c:numCache>
            </c:numRef>
          </c:val>
        </c:ser>
        <c:dLbls>
          <c:showLegendKey val="0"/>
          <c:showVal val="0"/>
          <c:showCatName val="0"/>
          <c:showSerName val="0"/>
          <c:showPercent val="0"/>
          <c:showBubbleSize val="0"/>
        </c:dLbls>
        <c:gapWidth val="75"/>
        <c:overlap val="40"/>
        <c:axId val="1050760800"/>
        <c:axId val="1050769424"/>
      </c:barChart>
      <c:catAx>
        <c:axId val="105076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69424"/>
        <c:crosses val="autoZero"/>
        <c:auto val="1"/>
        <c:lblAlgn val="ctr"/>
        <c:lblOffset val="100"/>
        <c:noMultiLvlLbl val="0"/>
      </c:catAx>
      <c:valAx>
        <c:axId val="105076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0760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ref="A2:A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Co'!B12</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O2:O33"/>
  </sortState>
  <tableColumns count="8">
    <tableColumn id="1" name="LA" totalsRowLabel="Total " dataDxfId="49" totalsRowDxfId="48"/>
    <tableColumn id="2" name="Members" totalsRowFunction="sum" dataDxfId="47" totalsRowDxfId="46"/>
    <tableColumn id="3" name="Member Premises " totalsRowFunction="sum" dataDxfId="45" totalsRowDxfId="44"/>
    <tableColumn id="6" name="Revoked Members" totalsRowFunction="sum" dataDxfId="43" totalsRowDxfId="42"/>
    <tableColumn id="7" name="Obligated &amp; Reinstated" totalsRowFunction="sum" dataDxfId="41" totalsRowDxfId="40"/>
    <tableColumn id="4" name="Potential Members " totalsRowFunction="sum" dataDxfId="39" totalsRowDxfId="38"/>
    <tableColumn id="5" name="Total" totalsRowFunction="sum" dataDxfId="37" totalsRowDxfId="36"/>
    <tableColumn id="8" name="% Registered" totalsRowFunction="average" dataDxfId="35" totalsRowDxfId="34">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S40" sqref="S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5.28515625" bestFit="1" customWidth="1"/>
    <col min="7" max="7" width="11.42578125"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93" t="s">
        <v>171</v>
      </c>
      <c r="B1" s="94"/>
      <c r="C1" s="94"/>
      <c r="D1" s="94"/>
      <c r="E1" s="94"/>
      <c r="F1" s="94"/>
      <c r="G1" s="94"/>
      <c r="H1" s="95"/>
      <c r="I1" s="22"/>
      <c r="J1" s="93" t="s">
        <v>173</v>
      </c>
      <c r="K1" s="94"/>
      <c r="L1" s="94"/>
      <c r="M1" s="94"/>
      <c r="N1" s="94"/>
      <c r="O1" s="94"/>
      <c r="P1" s="94"/>
      <c r="Q1" s="95"/>
      <c r="S1" s="73"/>
    </row>
    <row r="2" spans="1:19" s="66" customFormat="1" ht="30.75" thickBot="1" x14ac:dyDescent="0.3">
      <c r="A2" s="58" t="s">
        <v>159</v>
      </c>
      <c r="B2" s="59" t="s">
        <v>167</v>
      </c>
      <c r="C2" s="59" t="s">
        <v>197</v>
      </c>
      <c r="D2" s="42" t="s">
        <v>172</v>
      </c>
      <c r="E2" s="63" t="s">
        <v>196</v>
      </c>
      <c r="F2" s="64" t="s">
        <v>158</v>
      </c>
      <c r="G2" s="64" t="s">
        <v>222</v>
      </c>
      <c r="H2" s="65" t="s">
        <v>170</v>
      </c>
      <c r="J2" s="60" t="s">
        <v>159</v>
      </c>
      <c r="K2" s="61" t="s">
        <v>168</v>
      </c>
      <c r="L2" s="61" t="s">
        <v>219</v>
      </c>
      <c r="M2" s="55" t="s">
        <v>172</v>
      </c>
      <c r="N2" s="56" t="s">
        <v>196</v>
      </c>
      <c r="O2" s="57" t="s">
        <v>169</v>
      </c>
      <c r="P2" s="54" t="s">
        <v>220</v>
      </c>
      <c r="Q2" s="67" t="s">
        <v>170</v>
      </c>
    </row>
    <row r="3" spans="1:19" x14ac:dyDescent="0.25">
      <c r="A3" s="25" t="s">
        <v>14</v>
      </c>
      <c r="B3" s="14">
        <f>VLOOKUP(Table2[[#This Row],[LA]],$J:$Q,2,FALSE)</f>
        <v>54</v>
      </c>
      <c r="C3" s="14">
        <f>VLOOKUP(Table2[[#This Row],[LA]],$J:$Q,3,FALSE)</f>
        <v>58</v>
      </c>
      <c r="D3" s="24">
        <f>'Cavan Co'!B12</f>
        <v>2</v>
      </c>
      <c r="E3" s="24">
        <f>'Cavan Co'!B16</f>
        <v>0</v>
      </c>
      <c r="F3" s="14">
        <f>'Cavan Co'!B1</f>
        <v>8</v>
      </c>
      <c r="G3" s="14">
        <f>Table2[[#This Row],[Members Premises]]+Table2[[#This Row],[Potential Members]]</f>
        <v>66</v>
      </c>
      <c r="H3" s="33">
        <f>Table2[[#This Row],[Members Premises]]/Table2[[#This Row],[Column1]]</f>
        <v>0.87878787878787878</v>
      </c>
      <c r="J3" s="74" t="s">
        <v>194</v>
      </c>
      <c r="K3" s="13">
        <v>27</v>
      </c>
      <c r="L3" s="13">
        <v>37</v>
      </c>
      <c r="M3" s="16">
        <v>1</v>
      </c>
      <c r="N3" s="23" t="s">
        <v>242</v>
      </c>
      <c r="O3" s="16">
        <v>0</v>
      </c>
      <c r="P3" s="16">
        <v>37</v>
      </c>
      <c r="Q3" s="71">
        <f>Table216[[#This Row],[Member Premises ]]/Table216[[#This Row],[Total]]</f>
        <v>1</v>
      </c>
    </row>
    <row r="4" spans="1:19" x14ac:dyDescent="0.25">
      <c r="A4" s="26" t="s">
        <v>58</v>
      </c>
      <c r="B4" s="12">
        <f>VLOOKUP(Table2[[#This Row],[LA]],$J:$Q,2,FALSE)</f>
        <v>89</v>
      </c>
      <c r="C4" s="12">
        <f>VLOOKUP(Table2[[#This Row],[LA]],$J:$Q,3,FALSE)</f>
        <v>93</v>
      </c>
      <c r="D4" s="16">
        <f>'Donegal Co'!B10</f>
        <v>1</v>
      </c>
      <c r="E4" s="16">
        <f>'Donegal Co'!B13</f>
        <v>2</v>
      </c>
      <c r="F4" s="12">
        <f>'Donegal Co'!B1</f>
        <v>6</v>
      </c>
      <c r="G4" s="12">
        <f>Table2[[#This Row],[Members Premises]]+Table2[[#This Row],[Potential Members]]</f>
        <v>99</v>
      </c>
      <c r="H4" s="34">
        <f>Table2[[#This Row],[Members Premises]]/Table2[[#This Row],[Column1]]</f>
        <v>0.93939393939393945</v>
      </c>
      <c r="J4" s="75" t="s">
        <v>84</v>
      </c>
      <c r="K4" s="12">
        <v>122</v>
      </c>
      <c r="L4" s="12">
        <v>129</v>
      </c>
      <c r="M4" s="23" t="s">
        <v>242</v>
      </c>
      <c r="N4" s="23" t="s">
        <v>242</v>
      </c>
      <c r="O4" s="16">
        <v>0</v>
      </c>
      <c r="P4" s="16">
        <v>129</v>
      </c>
      <c r="Q4" s="71">
        <f>Table216[[#This Row],[Member Premises ]]/Table216[[#This Row],[Total]]</f>
        <v>1</v>
      </c>
    </row>
    <row r="5" spans="1:19" x14ac:dyDescent="0.25">
      <c r="A5" s="26" t="s">
        <v>194</v>
      </c>
      <c r="B5" s="12">
        <f>VLOOKUP(Table2[[#This Row],[LA]],$J:$Q,2,FALSE)</f>
        <v>27</v>
      </c>
      <c r="C5" s="12">
        <f>VLOOKUP(Table2[[#This Row],[LA]],$J:$Q,3,FALSE)</f>
        <v>37</v>
      </c>
      <c r="D5" s="23">
        <f>'Galway City '!B4</f>
        <v>1</v>
      </c>
      <c r="E5" s="16">
        <f>'Galway City '!B8</f>
        <v>0</v>
      </c>
      <c r="F5" s="12">
        <f>'Galway City '!B1</f>
        <v>0</v>
      </c>
      <c r="G5" s="12">
        <f>Table2[[#This Row],[Members Premises]]+Table2[[#This Row],[Potential Members]]</f>
        <v>37</v>
      </c>
      <c r="H5" s="34">
        <f>Table2[[#This Row],[Members Premises]]/Table2[[#This Row],[Column1]]</f>
        <v>1</v>
      </c>
      <c r="J5" s="75" t="s">
        <v>183</v>
      </c>
      <c r="K5" s="12">
        <v>56</v>
      </c>
      <c r="L5" s="12">
        <v>59</v>
      </c>
      <c r="M5" s="16">
        <v>3</v>
      </c>
      <c r="N5" s="16" t="s">
        <v>242</v>
      </c>
      <c r="O5" s="16">
        <v>0</v>
      </c>
      <c r="P5" s="16">
        <v>59</v>
      </c>
      <c r="Q5" s="71">
        <f>Table216[[#This Row],[Member Premises ]]/Table216[[#This Row],[Total]]</f>
        <v>1</v>
      </c>
    </row>
    <row r="6" spans="1:19" ht="14.25" customHeight="1" x14ac:dyDescent="0.25">
      <c r="A6" s="26" t="s">
        <v>84</v>
      </c>
      <c r="B6" s="12">
        <f>VLOOKUP(Table2[[#This Row],[LA]],$J:$Q,2,FALSE)</f>
        <v>122</v>
      </c>
      <c r="C6" s="12">
        <f>VLOOKUP(Table2[[#This Row],[LA]],$J:$Q,3,FALSE)</f>
        <v>129</v>
      </c>
      <c r="D6" s="16">
        <f>'Galway Co'!B4</f>
        <v>0</v>
      </c>
      <c r="E6" s="16">
        <f>'Galway Co'!B7</f>
        <v>0</v>
      </c>
      <c r="F6" s="12">
        <f>'Galway Co'!B1</f>
        <v>0</v>
      </c>
      <c r="G6" s="12">
        <f>Table2[[#This Row],[Members Premises]]+Table2[[#This Row],[Potential Members]]</f>
        <v>129</v>
      </c>
      <c r="H6" s="34">
        <f>Table2[[#This Row],[Members Premises]]/Table2[[#This Row],[Column1]]</f>
        <v>1</v>
      </c>
      <c r="J6" s="75" t="s">
        <v>184</v>
      </c>
      <c r="K6" s="12">
        <v>134</v>
      </c>
      <c r="L6" s="12">
        <v>148</v>
      </c>
      <c r="M6" s="16">
        <v>6</v>
      </c>
      <c r="N6" s="23" t="s">
        <v>242</v>
      </c>
      <c r="O6" s="16">
        <v>0</v>
      </c>
      <c r="P6" s="16">
        <v>148</v>
      </c>
      <c r="Q6" s="71">
        <f>Table216[[#This Row],[Member Premises ]]/Table216[[#This Row],[Total]]</f>
        <v>1</v>
      </c>
    </row>
    <row r="7" spans="1:19" x14ac:dyDescent="0.25">
      <c r="A7" s="26" t="s">
        <v>85</v>
      </c>
      <c r="B7" s="12">
        <f>VLOOKUP(Table2[[#This Row],[LA]],$J:$Q,2,FALSE)</f>
        <v>33</v>
      </c>
      <c r="C7" s="12">
        <f>VLOOKUP(Table2[[#This Row],[LA]],$J:$Q,3,FALSE)</f>
        <v>33</v>
      </c>
      <c r="D7" s="16">
        <f>'Leitrim Co'!B5</f>
        <v>5</v>
      </c>
      <c r="E7" s="16">
        <f>'Leitrim Co'!B12</f>
        <v>3</v>
      </c>
      <c r="F7" s="12">
        <f>'Leitrim Co'!B1</f>
        <v>1</v>
      </c>
      <c r="G7" s="12">
        <f>Table2[[#This Row],[Members Premises]]+Table2[[#This Row],[Potential Members]]</f>
        <v>34</v>
      </c>
      <c r="H7" s="34">
        <f>Table2[[#This Row],[Members Premises]]/Table2[[#This Row],[Column1]]</f>
        <v>0.97058823529411764</v>
      </c>
      <c r="J7" s="75" t="s">
        <v>190</v>
      </c>
      <c r="K7" s="12">
        <v>60</v>
      </c>
      <c r="L7" s="12">
        <v>66</v>
      </c>
      <c r="M7" s="23">
        <v>2</v>
      </c>
      <c r="N7" s="16" t="s">
        <v>242</v>
      </c>
      <c r="O7" s="16">
        <v>0</v>
      </c>
      <c r="P7" s="16">
        <v>66</v>
      </c>
      <c r="Q7" s="71">
        <f>Table216[[#This Row],[Member Premises ]]/Table216[[#This Row],[Total]]</f>
        <v>1</v>
      </c>
    </row>
    <row r="8" spans="1:19" x14ac:dyDescent="0.25">
      <c r="A8" s="26" t="s">
        <v>91</v>
      </c>
      <c r="B8" s="12">
        <f>VLOOKUP(Table2[[#This Row],[LA]],$J:$Q,2,FALSE)</f>
        <v>108</v>
      </c>
      <c r="C8" s="12">
        <f>VLOOKUP(Table2[[#This Row],[LA]],$J:$Q,3,FALSE)</f>
        <v>121</v>
      </c>
      <c r="D8" s="16">
        <f>'Mayo Co'!B6</f>
        <v>2</v>
      </c>
      <c r="E8" s="16">
        <f>'Mayo Co'!B10</f>
        <v>0</v>
      </c>
      <c r="F8" s="12">
        <f>'Mayo Co'!B1</f>
        <v>2</v>
      </c>
      <c r="G8" s="12">
        <f>Table2[[#This Row],[Members Premises]]+Table2[[#This Row],[Potential Members]]</f>
        <v>123</v>
      </c>
      <c r="H8" s="34">
        <f>Table2[[#This Row],[Members Premises]]/Table2[[#This Row],[Column1]]</f>
        <v>0.98373983739837401</v>
      </c>
      <c r="J8" s="75" t="s">
        <v>178</v>
      </c>
      <c r="K8" s="13">
        <v>293</v>
      </c>
      <c r="L8" s="13">
        <v>312</v>
      </c>
      <c r="M8" s="16">
        <v>10</v>
      </c>
      <c r="N8" s="16" t="s">
        <v>242</v>
      </c>
      <c r="O8" s="16">
        <v>2</v>
      </c>
      <c r="P8" s="16">
        <v>314</v>
      </c>
      <c r="Q8" s="71">
        <f>Table216[[#This Row],[Member Premises ]]/Table216[[#This Row],[Total]]</f>
        <v>0.99363057324840764</v>
      </c>
    </row>
    <row r="9" spans="1:19" x14ac:dyDescent="0.25">
      <c r="A9" s="26" t="s">
        <v>103</v>
      </c>
      <c r="B9" s="12">
        <f>VLOOKUP(Table2[[#This Row],[LA]],$J:$Q,2,FALSE)</f>
        <v>42</v>
      </c>
      <c r="C9" s="12">
        <f>VLOOKUP(Table2[[#This Row],[LA]],$J:$Q,3,FALSE)</f>
        <v>44</v>
      </c>
      <c r="D9" s="16">
        <f>'Monaghan Co'!B11</f>
        <v>3</v>
      </c>
      <c r="E9" s="16">
        <f>'Monaghan Co'!B16</f>
        <v>1</v>
      </c>
      <c r="F9" s="12">
        <f>'Monaghan Co'!B1</f>
        <v>7</v>
      </c>
      <c r="G9" s="12">
        <f>Table2[[#This Row],[Members Premises]]+Table2[[#This Row],[Potential Members]]</f>
        <v>51</v>
      </c>
      <c r="H9" s="34">
        <f>Table2[[#This Row],[Members Premises]]/Table2[[#This Row],[Column1]]</f>
        <v>0.86274509803921573</v>
      </c>
      <c r="J9" s="75" t="s">
        <v>91</v>
      </c>
      <c r="K9" s="12">
        <v>108</v>
      </c>
      <c r="L9" s="12">
        <v>121</v>
      </c>
      <c r="M9" s="23">
        <v>2</v>
      </c>
      <c r="N9" s="23" t="s">
        <v>242</v>
      </c>
      <c r="O9" s="16">
        <v>2</v>
      </c>
      <c r="P9" s="16">
        <v>123</v>
      </c>
      <c r="Q9" s="71">
        <f>Table216[[#This Row],[Member Premises ]]/Table216[[#This Row],[Total]]</f>
        <v>0.98373983739837401</v>
      </c>
    </row>
    <row r="10" spans="1:19" x14ac:dyDescent="0.25">
      <c r="A10" s="26" t="s">
        <v>127</v>
      </c>
      <c r="B10" s="12">
        <f>VLOOKUP(Table2[[#This Row],[LA]],$J:$Q,2,FALSE)</f>
        <v>49</v>
      </c>
      <c r="C10" s="12">
        <f>VLOOKUP(Table2[[#This Row],[LA]],$J:$Q,3,FALSE)</f>
        <v>53</v>
      </c>
      <c r="D10" s="16">
        <f>'Roscommon Co'!B5</f>
        <v>0</v>
      </c>
      <c r="E10" s="16">
        <f>'Roscommon Co'!B7</f>
        <v>0</v>
      </c>
      <c r="F10" s="12">
        <f>'Roscommon Co'!B1</f>
        <v>1</v>
      </c>
      <c r="G10" s="12">
        <f>Table2[[#This Row],[Members Premises]]+Table2[[#This Row],[Potential Members]]</f>
        <v>54</v>
      </c>
      <c r="H10" s="34">
        <f>Table2[[#This Row],[Members Premises]]/Table2[[#This Row],[Column1]]</f>
        <v>0.98148148148148151</v>
      </c>
      <c r="J10" s="75" t="s">
        <v>127</v>
      </c>
      <c r="K10" s="12">
        <v>49</v>
      </c>
      <c r="L10" s="12">
        <v>53</v>
      </c>
      <c r="M10" s="23" t="s">
        <v>242</v>
      </c>
      <c r="N10" s="23" t="s">
        <v>242</v>
      </c>
      <c r="O10" s="16">
        <v>1</v>
      </c>
      <c r="P10" s="16">
        <v>54</v>
      </c>
      <c r="Q10" s="71">
        <f>Table216[[#This Row],[Member Premises ]]/Table216[[#This Row],[Total]]</f>
        <v>0.98148148148148151</v>
      </c>
    </row>
    <row r="11" spans="1:19" ht="15.75" thickBot="1" x14ac:dyDescent="0.3">
      <c r="A11" s="17" t="s">
        <v>133</v>
      </c>
      <c r="B11" s="18">
        <f>VLOOKUP(Table2[[#This Row],[LA]],$J:$Q,2,FALSE)</f>
        <v>39</v>
      </c>
      <c r="C11" s="18">
        <f>VLOOKUP(Table2[[#This Row],[LA]],$J:$Q,3,FALSE)</f>
        <v>45</v>
      </c>
      <c r="D11" s="20">
        <f>'Sligo Co'!B10</f>
        <v>2</v>
      </c>
      <c r="E11" s="20">
        <f>'Sligo Co'!B14</f>
        <v>1</v>
      </c>
      <c r="F11" s="18">
        <f>'Sligo Co'!B1</f>
        <v>6</v>
      </c>
      <c r="G11" s="18">
        <f>Table2[[#This Row],[Members Premises]]+Table2[[#This Row],[Potential Members]]</f>
        <v>51</v>
      </c>
      <c r="H11" s="19">
        <f>Table2[[#This Row],[Members Premises]]/Table2[[#This Row],[Column1]]</f>
        <v>0.88235294117647056</v>
      </c>
      <c r="J11" s="75" t="s">
        <v>193</v>
      </c>
      <c r="K11" s="12">
        <v>96</v>
      </c>
      <c r="L11" s="12">
        <v>102</v>
      </c>
      <c r="M11" s="23">
        <v>5</v>
      </c>
      <c r="N11" s="16">
        <v>1</v>
      </c>
      <c r="O11" s="16">
        <v>2</v>
      </c>
      <c r="P11" s="16">
        <v>104</v>
      </c>
      <c r="Q11" s="71">
        <f>Table216[[#This Row],[Member Premises ]]/Table216[[#This Row],[Total]]</f>
        <v>0.98076923076923073</v>
      </c>
    </row>
    <row r="12" spans="1:19" ht="15.75" thickBot="1" x14ac:dyDescent="0.3">
      <c r="A12" s="17" t="s">
        <v>157</v>
      </c>
      <c r="B12" s="18">
        <f>SUBTOTAL(109,Table2[[Members ]])</f>
        <v>563</v>
      </c>
      <c r="C12" s="18">
        <f>SUBTOTAL(109,Table2[Members Premises])</f>
        <v>613</v>
      </c>
      <c r="D12" s="20">
        <f>SUBTOTAL(109,Table2[Revoked Members])</f>
        <v>16</v>
      </c>
      <c r="E12" s="18">
        <f>SUBTOTAL(109,Table2[Obligated &amp; Reinstated])</f>
        <v>7</v>
      </c>
      <c r="F12" s="20">
        <f>SUBTOTAL(109,Table2[Potential Members])</f>
        <v>31</v>
      </c>
      <c r="G12" s="20">
        <f>SUBTOTAL(109,Table2[Column1])</f>
        <v>644</v>
      </c>
      <c r="H12" s="19">
        <f>SUBTOTAL(101,Table2[% Registered])</f>
        <v>0.94434326795238632</v>
      </c>
      <c r="J12" s="75" t="s">
        <v>177</v>
      </c>
      <c r="K12" s="12">
        <v>77</v>
      </c>
      <c r="L12" s="12">
        <v>80</v>
      </c>
      <c r="M12" s="16" t="s">
        <v>242</v>
      </c>
      <c r="N12" s="16">
        <v>3</v>
      </c>
      <c r="O12" s="16">
        <v>2</v>
      </c>
      <c r="P12" s="16">
        <v>82</v>
      </c>
      <c r="Q12" s="71">
        <f>Table216[[#This Row],[Member Premises ]]/Table216[[#This Row],[Total]]</f>
        <v>0.97560975609756095</v>
      </c>
    </row>
    <row r="13" spans="1:19" x14ac:dyDescent="0.25">
      <c r="J13" s="75" t="s">
        <v>189</v>
      </c>
      <c r="K13" s="12">
        <v>111</v>
      </c>
      <c r="L13" s="12">
        <v>115</v>
      </c>
      <c r="M13" s="16">
        <v>6</v>
      </c>
      <c r="N13" s="23">
        <v>2</v>
      </c>
      <c r="O13" s="16">
        <v>3</v>
      </c>
      <c r="P13" s="16">
        <v>118</v>
      </c>
      <c r="Q13" s="71">
        <f>Table216[[#This Row],[Member Premises ]]/Table216[[#This Row],[Total]]</f>
        <v>0.97457627118644063</v>
      </c>
    </row>
    <row r="14" spans="1:19" x14ac:dyDescent="0.25">
      <c r="J14" s="75" t="s">
        <v>186</v>
      </c>
      <c r="K14" s="13">
        <v>67</v>
      </c>
      <c r="L14" s="13">
        <v>73</v>
      </c>
      <c r="M14" s="23" t="s">
        <v>242</v>
      </c>
      <c r="N14" s="23">
        <v>3</v>
      </c>
      <c r="O14" s="16">
        <v>2</v>
      </c>
      <c r="P14" s="16">
        <v>75</v>
      </c>
      <c r="Q14" s="71">
        <f>Table216[[#This Row],[Member Premises ]]/Table216[[#This Row],[Total]]</f>
        <v>0.97333333333333338</v>
      </c>
    </row>
    <row r="15" spans="1:19" x14ac:dyDescent="0.25">
      <c r="J15" s="75" t="s">
        <v>164</v>
      </c>
      <c r="K15" s="12">
        <v>113</v>
      </c>
      <c r="L15" s="12">
        <v>136</v>
      </c>
      <c r="M15" s="16">
        <v>2</v>
      </c>
      <c r="N15" s="23">
        <v>1</v>
      </c>
      <c r="O15" s="16">
        <v>4</v>
      </c>
      <c r="P15" s="16">
        <v>140</v>
      </c>
      <c r="Q15" s="71">
        <f>Table216[[#This Row],[Member Premises ]]/Table216[[#This Row],[Total]]</f>
        <v>0.97142857142857142</v>
      </c>
    </row>
    <row r="16" spans="1:19" x14ac:dyDescent="0.25">
      <c r="J16" s="75" t="s">
        <v>85</v>
      </c>
      <c r="K16" s="12">
        <v>33</v>
      </c>
      <c r="L16" s="12">
        <v>33</v>
      </c>
      <c r="M16" s="23">
        <v>5</v>
      </c>
      <c r="N16" s="23">
        <v>3</v>
      </c>
      <c r="O16" s="16">
        <v>1</v>
      </c>
      <c r="P16" s="16">
        <v>34</v>
      </c>
      <c r="Q16" s="71">
        <f>Table216[[#This Row],[Member Premises ]]/Table216[[#This Row],[Total]]</f>
        <v>0.97058823529411764</v>
      </c>
    </row>
    <row r="17" spans="1:17" x14ac:dyDescent="0.25">
      <c r="J17" s="75" t="s">
        <v>166</v>
      </c>
      <c r="K17" s="12">
        <v>49</v>
      </c>
      <c r="L17" s="12">
        <v>59</v>
      </c>
      <c r="M17" s="16">
        <v>1</v>
      </c>
      <c r="N17" s="16" t="s">
        <v>242</v>
      </c>
      <c r="O17" s="16">
        <v>2</v>
      </c>
      <c r="P17" s="16">
        <v>61</v>
      </c>
      <c r="Q17" s="71">
        <f>Table216[[#This Row],[Member Premises ]]/Table216[[#This Row],[Total]]</f>
        <v>0.96721311475409832</v>
      </c>
    </row>
    <row r="18" spans="1:17" x14ac:dyDescent="0.25">
      <c r="J18" s="75" t="s">
        <v>179</v>
      </c>
      <c r="K18" s="12">
        <v>133</v>
      </c>
      <c r="L18" s="12">
        <v>156</v>
      </c>
      <c r="M18" s="23">
        <v>8</v>
      </c>
      <c r="N18" s="23">
        <v>5</v>
      </c>
      <c r="O18" s="16">
        <v>7</v>
      </c>
      <c r="P18" s="16">
        <v>163</v>
      </c>
      <c r="Q18" s="71">
        <f>Table216[[#This Row],[Member Premises ]]/Table216[[#This Row],[Total]]</f>
        <v>0.95705521472392641</v>
      </c>
    </row>
    <row r="19" spans="1:17" x14ac:dyDescent="0.25">
      <c r="J19" s="75" t="s">
        <v>165</v>
      </c>
      <c r="K19" s="12">
        <v>144</v>
      </c>
      <c r="L19" s="12">
        <v>164</v>
      </c>
      <c r="M19" s="16">
        <v>2</v>
      </c>
      <c r="N19" s="23" t="s">
        <v>242</v>
      </c>
      <c r="O19" s="16">
        <v>9</v>
      </c>
      <c r="P19" s="16">
        <v>173</v>
      </c>
      <c r="Q19" s="71">
        <f>Table216[[#This Row],[Member Premises ]]/Table216[[#This Row],[Total]]</f>
        <v>0.94797687861271673</v>
      </c>
    </row>
    <row r="20" spans="1:17" x14ac:dyDescent="0.25">
      <c r="J20" s="75" t="s">
        <v>58</v>
      </c>
      <c r="K20" s="12">
        <v>89</v>
      </c>
      <c r="L20" s="12">
        <v>93</v>
      </c>
      <c r="M20" s="16">
        <v>1</v>
      </c>
      <c r="N20" s="23">
        <v>2</v>
      </c>
      <c r="O20" s="16">
        <v>6</v>
      </c>
      <c r="P20" s="16">
        <v>99</v>
      </c>
      <c r="Q20" s="71">
        <f>Table216[[#This Row],[Member Premises ]]/Table216[[#This Row],[Total]]</f>
        <v>0.93939393939393945</v>
      </c>
    </row>
    <row r="21" spans="1:17" x14ac:dyDescent="0.25">
      <c r="J21" s="75" t="s">
        <v>187</v>
      </c>
      <c r="K21" s="12">
        <v>126</v>
      </c>
      <c r="L21" s="12">
        <v>137</v>
      </c>
      <c r="M21" s="23" t="s">
        <v>242</v>
      </c>
      <c r="N21" s="23" t="s">
        <v>242</v>
      </c>
      <c r="O21" s="16">
        <v>9</v>
      </c>
      <c r="P21" s="16">
        <v>146</v>
      </c>
      <c r="Q21" s="71">
        <f>Table216[[#This Row],[Member Premises ]]/Table216[[#This Row],[Total]]</f>
        <v>0.93835616438356162</v>
      </c>
    </row>
    <row r="22" spans="1:17" x14ac:dyDescent="0.25">
      <c r="J22" s="75" t="s">
        <v>185</v>
      </c>
      <c r="K22" s="23">
        <v>41</v>
      </c>
      <c r="L22" s="13">
        <v>43</v>
      </c>
      <c r="M22" s="16" t="s">
        <v>242</v>
      </c>
      <c r="N22" s="23">
        <v>2</v>
      </c>
      <c r="O22" s="16">
        <v>3</v>
      </c>
      <c r="P22" s="16">
        <v>46</v>
      </c>
      <c r="Q22" s="71">
        <f>Table216[[#This Row],[Member Premises ]]/Table216[[#This Row],[Total]]</f>
        <v>0.93478260869565222</v>
      </c>
    </row>
    <row r="23" spans="1:17" x14ac:dyDescent="0.25">
      <c r="J23" s="75" t="s">
        <v>181</v>
      </c>
      <c r="K23" s="12">
        <v>114</v>
      </c>
      <c r="L23" s="12">
        <v>122</v>
      </c>
      <c r="M23" s="23">
        <v>1</v>
      </c>
      <c r="N23" s="23" t="s">
        <v>242</v>
      </c>
      <c r="O23" s="16">
        <v>13</v>
      </c>
      <c r="P23" s="16">
        <v>135</v>
      </c>
      <c r="Q23" s="71">
        <f>Table216[[#This Row],[Member Premises ]]/Table216[[#This Row],[Total]]</f>
        <v>0.90370370370370368</v>
      </c>
    </row>
    <row r="24" spans="1:17" x14ac:dyDescent="0.25">
      <c r="J24" s="75" t="s">
        <v>195</v>
      </c>
      <c r="K24" s="13">
        <v>38</v>
      </c>
      <c r="L24" s="13">
        <v>49</v>
      </c>
      <c r="M24" s="16">
        <v>3</v>
      </c>
      <c r="N24" s="23" t="s">
        <v>242</v>
      </c>
      <c r="O24" s="16">
        <v>6</v>
      </c>
      <c r="P24" s="16">
        <v>55</v>
      </c>
      <c r="Q24" s="71">
        <f>Table216[[#This Row],[Member Premises ]]/Table216[[#This Row],[Total]]</f>
        <v>0.89090909090909087</v>
      </c>
    </row>
    <row r="25" spans="1:17" x14ac:dyDescent="0.25">
      <c r="J25" s="75" t="s">
        <v>133</v>
      </c>
      <c r="K25" s="12">
        <v>39</v>
      </c>
      <c r="L25" s="12">
        <v>45</v>
      </c>
      <c r="M25" s="16">
        <v>2</v>
      </c>
      <c r="N25" s="16">
        <v>1</v>
      </c>
      <c r="O25" s="16">
        <v>6</v>
      </c>
      <c r="P25" s="16">
        <v>51</v>
      </c>
      <c r="Q25" s="71">
        <f>Table216[[#This Row],[Member Premises ]]/Table216[[#This Row],[Total]]</f>
        <v>0.88235294117647056</v>
      </c>
    </row>
    <row r="26" spans="1:17" x14ac:dyDescent="0.25">
      <c r="A26" s="11"/>
      <c r="B26" s="11"/>
      <c r="C26" s="11"/>
      <c r="J26" s="75" t="s">
        <v>14</v>
      </c>
      <c r="K26" s="12">
        <v>54</v>
      </c>
      <c r="L26" s="12">
        <v>58</v>
      </c>
      <c r="M26" s="23">
        <v>2</v>
      </c>
      <c r="N26" s="23" t="s">
        <v>242</v>
      </c>
      <c r="O26" s="16">
        <v>8</v>
      </c>
      <c r="P26" s="16">
        <v>66</v>
      </c>
      <c r="Q26" s="71">
        <f>Table216[[#This Row],[Member Premises ]]/Table216[[#This Row],[Total]]</f>
        <v>0.87878787878787878</v>
      </c>
    </row>
    <row r="27" spans="1:17" x14ac:dyDescent="0.25">
      <c r="J27" s="75" t="s">
        <v>188</v>
      </c>
      <c r="K27" s="12">
        <v>41</v>
      </c>
      <c r="L27" s="12">
        <v>42</v>
      </c>
      <c r="M27" s="16">
        <v>1</v>
      </c>
      <c r="N27" s="23" t="s">
        <v>242</v>
      </c>
      <c r="O27" s="16">
        <v>6</v>
      </c>
      <c r="P27" s="16">
        <v>48</v>
      </c>
      <c r="Q27" s="71">
        <f>Table216[[#This Row],[Member Premises ]]/Table216[[#This Row],[Total]]</f>
        <v>0.875</v>
      </c>
    </row>
    <row r="28" spans="1:17" x14ac:dyDescent="0.25">
      <c r="J28" s="75" t="s">
        <v>191</v>
      </c>
      <c r="K28" s="12">
        <v>59</v>
      </c>
      <c r="L28" s="12">
        <v>61</v>
      </c>
      <c r="M28" s="16">
        <v>1</v>
      </c>
      <c r="N28" s="23">
        <v>1</v>
      </c>
      <c r="O28" s="16">
        <v>9</v>
      </c>
      <c r="P28" s="16">
        <v>70</v>
      </c>
      <c r="Q28" s="71">
        <f>Table216[[#This Row],[Member Premises ]]/Table216[[#This Row],[Total]]</f>
        <v>0.87142857142857144</v>
      </c>
    </row>
    <row r="29" spans="1:17" x14ac:dyDescent="0.25">
      <c r="J29" s="75" t="s">
        <v>192</v>
      </c>
      <c r="K29" s="12">
        <v>81</v>
      </c>
      <c r="L29" s="12">
        <v>85</v>
      </c>
      <c r="M29" s="23">
        <v>1</v>
      </c>
      <c r="N29" s="23">
        <v>2</v>
      </c>
      <c r="O29" s="16">
        <v>13</v>
      </c>
      <c r="P29" s="16">
        <v>98</v>
      </c>
      <c r="Q29" s="71">
        <f>Table216[[#This Row],[Member Premises ]]/Table216[[#This Row],[Total]]</f>
        <v>0.86734693877551017</v>
      </c>
    </row>
    <row r="30" spans="1:17" x14ac:dyDescent="0.25">
      <c r="J30" s="75" t="s">
        <v>180</v>
      </c>
      <c r="K30" s="12">
        <v>130</v>
      </c>
      <c r="L30" s="12">
        <v>136</v>
      </c>
      <c r="M30" s="16">
        <v>2</v>
      </c>
      <c r="N30" s="16" t="s">
        <v>242</v>
      </c>
      <c r="O30" s="16">
        <v>21</v>
      </c>
      <c r="P30" s="16">
        <v>157</v>
      </c>
      <c r="Q30" s="71">
        <f>Table216[[#This Row],[Member Premises ]]/Table216[[#This Row],[Total]]</f>
        <v>0.86624203821656054</v>
      </c>
    </row>
    <row r="31" spans="1:17" x14ac:dyDescent="0.25">
      <c r="J31" s="75" t="s">
        <v>103</v>
      </c>
      <c r="K31" s="12">
        <v>42</v>
      </c>
      <c r="L31" s="12">
        <v>44</v>
      </c>
      <c r="M31" s="23">
        <v>3</v>
      </c>
      <c r="N31" s="23">
        <v>1</v>
      </c>
      <c r="O31" s="16">
        <v>7</v>
      </c>
      <c r="P31" s="16">
        <v>51</v>
      </c>
      <c r="Q31" s="71">
        <f>Table216[[#This Row],[Member Premises ]]/Table216[[#This Row],[Total]]</f>
        <v>0.86274509803921573</v>
      </c>
    </row>
    <row r="32" spans="1:17" x14ac:dyDescent="0.25">
      <c r="J32" s="75" t="s">
        <v>176</v>
      </c>
      <c r="K32" s="12">
        <v>26</v>
      </c>
      <c r="L32" s="12">
        <v>30</v>
      </c>
      <c r="M32" s="23">
        <v>2</v>
      </c>
      <c r="N32" s="23" t="s">
        <v>242</v>
      </c>
      <c r="O32" s="16">
        <v>5</v>
      </c>
      <c r="P32" s="16">
        <v>35</v>
      </c>
      <c r="Q32" s="71">
        <f>Table216[[#This Row],[Member Premises ]]/Table216[[#This Row],[Total]]</f>
        <v>0.8571428571428571</v>
      </c>
    </row>
    <row r="33" spans="1:17" ht="15.75" thickBot="1" x14ac:dyDescent="0.3">
      <c r="J33" s="76" t="s">
        <v>182</v>
      </c>
      <c r="K33" s="12">
        <v>61</v>
      </c>
      <c r="L33" s="12">
        <v>64</v>
      </c>
      <c r="M33" s="16">
        <v>3</v>
      </c>
      <c r="N33" s="23">
        <v>4</v>
      </c>
      <c r="O33" s="16">
        <v>11</v>
      </c>
      <c r="P33" s="16">
        <v>75</v>
      </c>
      <c r="Q33" s="71">
        <f>Table216[[#This Row],[Member Premises ]]/Table216[[#This Row],[Total]]</f>
        <v>0.85333333333333339</v>
      </c>
    </row>
    <row r="34" spans="1:17" x14ac:dyDescent="0.25">
      <c r="J34" s="14" t="s">
        <v>157</v>
      </c>
      <c r="K34" s="14">
        <f>SUBTOTAL(109,Table216[Members])</f>
        <v>2613</v>
      </c>
      <c r="L34" s="14">
        <f>SUBTOTAL(109,Table216[[Member Premises ]])</f>
        <v>2852</v>
      </c>
      <c r="M34" s="24">
        <f>SUBTOTAL(109,Table216[Revoked Members])</f>
        <v>75</v>
      </c>
      <c r="N34" s="24">
        <f>SUBTOTAL(109,Table216[Obligated &amp; Reinstated])</f>
        <v>31</v>
      </c>
      <c r="O34" s="14">
        <f>SUBTOTAL(109,Table216[[Potential Members ]])</f>
        <v>160</v>
      </c>
      <c r="P34" s="62">
        <f>SUBTOTAL(109,Table216[Total])</f>
        <v>3012</v>
      </c>
      <c r="Q34" s="15">
        <f>SUBTOTAL(101,Table216[% Registered])</f>
        <v>0.93867508588111637</v>
      </c>
    </row>
    <row r="35" spans="1:17" ht="15.75" thickBot="1" x14ac:dyDescent="0.3"/>
    <row r="36" spans="1:17" ht="21.75" thickBot="1" x14ac:dyDescent="0.3">
      <c r="A36" s="100" t="s">
        <v>204</v>
      </c>
      <c r="B36" s="101"/>
      <c r="C36" s="101"/>
      <c r="D36" s="101"/>
      <c r="E36" s="101"/>
      <c r="F36" s="101"/>
      <c r="G36" s="101"/>
      <c r="H36" s="101"/>
      <c r="I36" s="102"/>
    </row>
    <row r="37" spans="1:17" ht="73.5" customHeight="1" thickBot="1" x14ac:dyDescent="0.3">
      <c r="A37" s="43" t="s">
        <v>167</v>
      </c>
      <c r="B37" s="98" t="s">
        <v>205</v>
      </c>
      <c r="C37" s="98"/>
      <c r="D37" s="98"/>
      <c r="E37" s="98"/>
      <c r="F37" s="98"/>
      <c r="G37" s="98"/>
      <c r="H37" s="98"/>
      <c r="I37" s="99"/>
    </row>
    <row r="38" spans="1:17" ht="70.5" customHeight="1" thickBot="1" x14ac:dyDescent="0.3">
      <c r="A38" s="44" t="s">
        <v>197</v>
      </c>
      <c r="B38" s="98" t="s">
        <v>206</v>
      </c>
      <c r="C38" s="98"/>
      <c r="D38" s="98"/>
      <c r="E38" s="98"/>
      <c r="F38" s="98"/>
      <c r="G38" s="98"/>
      <c r="H38" s="98"/>
      <c r="I38" s="99"/>
      <c r="M38"/>
      <c r="N38"/>
    </row>
    <row r="39" spans="1:17" ht="93.75" customHeight="1" thickBot="1" x14ac:dyDescent="0.3">
      <c r="A39" s="45" t="s">
        <v>207</v>
      </c>
      <c r="B39" s="96" t="s">
        <v>208</v>
      </c>
      <c r="C39" s="96"/>
      <c r="D39" s="96"/>
      <c r="E39" s="96"/>
      <c r="F39" s="96"/>
      <c r="G39" s="96"/>
      <c r="H39" s="96"/>
      <c r="I39" s="97"/>
      <c r="M39"/>
      <c r="N39"/>
    </row>
    <row r="40" spans="1:17" ht="156" customHeight="1" thickBot="1" x14ac:dyDescent="0.3">
      <c r="A40" s="46" t="s">
        <v>209</v>
      </c>
      <c r="B40" s="98" t="s">
        <v>210</v>
      </c>
      <c r="C40" s="98"/>
      <c r="D40" s="98"/>
      <c r="E40" s="98"/>
      <c r="F40" s="98"/>
      <c r="G40" s="98"/>
      <c r="H40" s="98"/>
      <c r="I40" s="99"/>
      <c r="M40"/>
      <c r="N40"/>
    </row>
    <row r="41" spans="1:17" ht="69" customHeight="1" thickBot="1" x14ac:dyDescent="0.3">
      <c r="A41" s="47" t="s">
        <v>211</v>
      </c>
      <c r="B41" s="96" t="s">
        <v>212</v>
      </c>
      <c r="C41" s="96"/>
      <c r="D41" s="96"/>
      <c r="E41" s="96"/>
      <c r="F41" s="96"/>
      <c r="G41" s="96"/>
      <c r="H41" s="96"/>
      <c r="I41" s="97"/>
      <c r="M41"/>
      <c r="N41"/>
    </row>
    <row r="42" spans="1:17" ht="58.5" customHeight="1" thickBot="1" x14ac:dyDescent="0.3">
      <c r="A42" s="48" t="s">
        <v>170</v>
      </c>
      <c r="B42" s="98" t="s">
        <v>213</v>
      </c>
      <c r="C42" s="98"/>
      <c r="D42" s="98"/>
      <c r="E42" s="98"/>
      <c r="F42" s="98"/>
      <c r="G42" s="98"/>
      <c r="H42" s="98"/>
      <c r="I42" s="99"/>
      <c r="M42"/>
      <c r="N42"/>
    </row>
    <row r="43" spans="1:17" x14ac:dyDescent="0.25">
      <c r="M43"/>
      <c r="N43"/>
    </row>
    <row r="44" spans="1:17" x14ac:dyDescent="0.25">
      <c r="M44"/>
      <c r="N44"/>
    </row>
    <row r="65" spans="10:22" x14ac:dyDescent="0.25">
      <c r="O65" s="6"/>
      <c r="P65" s="6"/>
      <c r="Q65" s="6"/>
      <c r="R65" s="6"/>
      <c r="S65" s="6"/>
      <c r="T65" s="6"/>
      <c r="U65" s="6"/>
      <c r="V65" s="6"/>
    </row>
    <row r="66" spans="10:22" x14ac:dyDescent="0.25">
      <c r="J66" s="6"/>
      <c r="K66" s="6"/>
      <c r="L66" s="6"/>
      <c r="M66" s="72"/>
      <c r="N66" s="72"/>
      <c r="O66" s="6"/>
      <c r="P66" s="6"/>
      <c r="Q66" s="6"/>
      <c r="R66" s="6"/>
      <c r="S66" s="6"/>
      <c r="T66" s="6"/>
      <c r="U66" s="6"/>
      <c r="V66" s="6"/>
    </row>
    <row r="67" spans="10:22" x14ac:dyDescent="0.25">
      <c r="J67" s="6"/>
      <c r="K67" s="6"/>
      <c r="L67" s="6"/>
      <c r="M67" s="72"/>
      <c r="N67" s="72"/>
      <c r="O67" s="6"/>
      <c r="P67" s="6"/>
      <c r="Q67" s="6"/>
      <c r="R67" s="6"/>
      <c r="S67" s="6"/>
      <c r="T67" s="6"/>
      <c r="U67" s="6"/>
      <c r="V67" s="6"/>
    </row>
    <row r="68" spans="10:22" x14ac:dyDescent="0.25">
      <c r="J68" s="6"/>
      <c r="K68" s="6"/>
      <c r="L68" s="6"/>
      <c r="M68" s="72"/>
      <c r="N68" s="72"/>
      <c r="O68" s="6"/>
      <c r="P68" s="6"/>
      <c r="Q68" s="6"/>
      <c r="R68" s="6"/>
      <c r="S68" s="6"/>
      <c r="T68" s="6"/>
      <c r="U68" s="6"/>
      <c r="V68" s="6"/>
    </row>
    <row r="69" spans="10:22" x14ac:dyDescent="0.25">
      <c r="J69" s="6"/>
      <c r="K69" s="6"/>
      <c r="L69" s="6"/>
      <c r="M69" s="72"/>
      <c r="N69" s="72"/>
      <c r="O69" s="6"/>
      <c r="P69" s="6"/>
      <c r="Q69" s="6"/>
      <c r="R69" s="6"/>
      <c r="S69" s="6"/>
      <c r="T69" s="6"/>
      <c r="U69" s="6"/>
      <c r="V69" s="6"/>
    </row>
    <row r="70" spans="10:22" x14ac:dyDescent="0.25">
      <c r="J70" s="6"/>
      <c r="K70" s="6"/>
      <c r="L70" s="6"/>
      <c r="M70" s="72"/>
      <c r="N70" s="72"/>
      <c r="O70" s="6"/>
      <c r="P70" s="6"/>
      <c r="Q70" s="6"/>
      <c r="R70" s="6"/>
      <c r="S70" s="6"/>
      <c r="T70" s="6"/>
      <c r="U70" s="6"/>
      <c r="V70" s="6"/>
    </row>
    <row r="71" spans="10:22" x14ac:dyDescent="0.25">
      <c r="J71" s="6"/>
      <c r="K71" s="6"/>
      <c r="L71" s="6"/>
      <c r="M71" s="72"/>
      <c r="N71" s="72"/>
      <c r="O71" s="6"/>
      <c r="P71" s="6"/>
      <c r="Q71" s="6"/>
      <c r="R71" s="6"/>
      <c r="S71" s="6"/>
      <c r="T71" s="6"/>
      <c r="U71" s="6"/>
      <c r="V71" s="6"/>
    </row>
    <row r="72" spans="10:22" x14ac:dyDescent="0.25">
      <c r="J72" s="6"/>
      <c r="K72" s="6"/>
      <c r="L72" s="6"/>
      <c r="M72" s="72"/>
      <c r="N72" s="72"/>
      <c r="O72" s="6"/>
      <c r="P72" s="6"/>
      <c r="Q72" s="6"/>
      <c r="R72" s="6"/>
      <c r="S72" s="6"/>
      <c r="T72" s="6"/>
      <c r="U72" s="6"/>
      <c r="V72" s="6"/>
    </row>
    <row r="73" spans="10:22" x14ac:dyDescent="0.25">
      <c r="J73" s="6"/>
      <c r="K73" s="6"/>
      <c r="L73" s="6"/>
      <c r="M73" s="72"/>
      <c r="N73" s="72"/>
      <c r="O73" s="6"/>
      <c r="P73" s="6"/>
      <c r="Q73" s="6"/>
      <c r="R73" s="6"/>
      <c r="S73" s="6"/>
      <c r="T73" s="6"/>
      <c r="U73" s="6"/>
      <c r="V73" s="6"/>
    </row>
    <row r="74" spans="10:22" x14ac:dyDescent="0.25">
      <c r="J74" s="6"/>
      <c r="K74" s="6"/>
      <c r="L74" s="6"/>
      <c r="M74" s="72"/>
      <c r="N74" s="72"/>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F28" sqref="F28"/>
    </sheetView>
  </sheetViews>
  <sheetFormatPr defaultColWidth="29.140625" defaultRowHeight="15" x14ac:dyDescent="0.25"/>
  <cols>
    <col min="1" max="1" width="30.85546875" bestFit="1" customWidth="1"/>
    <col min="12" max="12" width="59.140625" bestFit="1" customWidth="1"/>
    <col min="13" max="13" width="92.85546875" customWidth="1"/>
  </cols>
  <sheetData>
    <row r="1" spans="1:13" s="28" customFormat="1" ht="19.5" thickBot="1" x14ac:dyDescent="0.35">
      <c r="A1" s="31" t="s">
        <v>156</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39" t="s">
        <v>272</v>
      </c>
    </row>
    <row r="3" spans="1:13" x14ac:dyDescent="0.25">
      <c r="A3" s="4" t="s">
        <v>133</v>
      </c>
      <c r="B3" s="4" t="s">
        <v>145</v>
      </c>
      <c r="C3" s="4"/>
      <c r="D3" s="4" t="s">
        <v>146</v>
      </c>
      <c r="E3" s="4"/>
      <c r="F3" s="4" t="s">
        <v>147</v>
      </c>
      <c r="G3" s="4" t="s">
        <v>134</v>
      </c>
      <c r="H3" s="4" t="s">
        <v>148</v>
      </c>
      <c r="I3" s="4"/>
      <c r="J3" s="4" t="s">
        <v>149</v>
      </c>
      <c r="K3" s="4" t="s">
        <v>39</v>
      </c>
    </row>
    <row r="4" spans="1:13" x14ac:dyDescent="0.25">
      <c r="A4" s="4" t="s">
        <v>133</v>
      </c>
      <c r="B4" s="4" t="s">
        <v>135</v>
      </c>
      <c r="C4" s="4" t="s">
        <v>13</v>
      </c>
      <c r="D4" s="4" t="s">
        <v>136</v>
      </c>
      <c r="E4" s="4"/>
      <c r="F4" s="4" t="s">
        <v>137</v>
      </c>
      <c r="G4" s="4" t="s">
        <v>134</v>
      </c>
      <c r="H4" s="4" t="s">
        <v>138</v>
      </c>
      <c r="I4" s="4" t="s">
        <v>13</v>
      </c>
      <c r="J4" s="4" t="s">
        <v>13</v>
      </c>
      <c r="K4" s="4" t="s">
        <v>39</v>
      </c>
    </row>
    <row r="5" spans="1:13" ht="15.75" customHeight="1" x14ac:dyDescent="0.25">
      <c r="A5" s="4" t="s">
        <v>133</v>
      </c>
      <c r="B5" s="4" t="s">
        <v>139</v>
      </c>
      <c r="C5" s="4" t="s">
        <v>13</v>
      </c>
      <c r="D5" s="4" t="s">
        <v>140</v>
      </c>
      <c r="E5" s="4"/>
      <c r="F5" s="4" t="s">
        <v>129</v>
      </c>
      <c r="G5" s="4" t="s">
        <v>134</v>
      </c>
      <c r="H5" s="4" t="s">
        <v>13</v>
      </c>
      <c r="I5" s="4" t="s">
        <v>13</v>
      </c>
      <c r="J5" s="4" t="s">
        <v>13</v>
      </c>
      <c r="K5" s="4" t="s">
        <v>28</v>
      </c>
    </row>
    <row r="6" spans="1:13" x14ac:dyDescent="0.25">
      <c r="A6" s="4" t="s">
        <v>133</v>
      </c>
      <c r="B6" s="4" t="s">
        <v>150</v>
      </c>
      <c r="C6" s="4"/>
      <c r="D6" s="4"/>
      <c r="E6" s="4"/>
      <c r="F6" s="4" t="s">
        <v>151</v>
      </c>
      <c r="G6" s="4" t="s">
        <v>134</v>
      </c>
      <c r="H6" s="4" t="s">
        <v>152</v>
      </c>
      <c r="I6" s="4"/>
      <c r="J6" s="4"/>
      <c r="K6" s="4" t="s">
        <v>39</v>
      </c>
    </row>
    <row r="7" spans="1:13" x14ac:dyDescent="0.25">
      <c r="A7" s="4" t="s">
        <v>133</v>
      </c>
      <c r="B7" s="4" t="s">
        <v>153</v>
      </c>
      <c r="C7" s="4"/>
      <c r="D7" s="4" t="s">
        <v>154</v>
      </c>
      <c r="E7" s="4"/>
      <c r="F7" s="4" t="s">
        <v>147</v>
      </c>
      <c r="G7" s="4" t="s">
        <v>134</v>
      </c>
      <c r="H7" s="4" t="s">
        <v>155</v>
      </c>
      <c r="I7" s="4"/>
      <c r="J7" s="4"/>
      <c r="K7" s="4" t="s">
        <v>28</v>
      </c>
    </row>
    <row r="8" spans="1:13" x14ac:dyDescent="0.25">
      <c r="A8" s="4" t="s">
        <v>133</v>
      </c>
      <c r="B8" s="4" t="s">
        <v>141</v>
      </c>
      <c r="C8" s="4" t="s">
        <v>13</v>
      </c>
      <c r="D8" s="4" t="s">
        <v>142</v>
      </c>
      <c r="E8" s="4"/>
      <c r="F8" s="4" t="s">
        <v>143</v>
      </c>
      <c r="G8" s="4" t="s">
        <v>134</v>
      </c>
      <c r="H8" s="4" t="s">
        <v>144</v>
      </c>
      <c r="I8" s="4" t="s">
        <v>13</v>
      </c>
      <c r="J8" s="4" t="s">
        <v>13</v>
      </c>
      <c r="K8" s="4" t="s">
        <v>39</v>
      </c>
    </row>
    <row r="9" spans="1:13" ht="15.75" thickBot="1" x14ac:dyDescent="0.3">
      <c r="A9" s="12"/>
      <c r="B9" s="12"/>
    </row>
    <row r="10" spans="1:13" ht="19.5" thickBot="1" x14ac:dyDescent="0.35">
      <c r="A10" s="49" t="s">
        <v>172</v>
      </c>
      <c r="B10" s="50">
        <f>COUNTA(B11:B12)</f>
        <v>2</v>
      </c>
    </row>
    <row r="11" spans="1:13" x14ac:dyDescent="0.25">
      <c r="A11" t="s">
        <v>133</v>
      </c>
      <c r="B11" t="s">
        <v>265</v>
      </c>
      <c r="C11" t="s">
        <v>265</v>
      </c>
      <c r="D11" t="s">
        <v>266</v>
      </c>
      <c r="E11" t="s">
        <v>267</v>
      </c>
      <c r="F11" t="s">
        <v>268</v>
      </c>
      <c r="G11" s="4" t="s">
        <v>134</v>
      </c>
      <c r="H11" t="s">
        <v>284</v>
      </c>
      <c r="L11" s="82" t="s">
        <v>269</v>
      </c>
    </row>
    <row r="12" spans="1:13" x14ac:dyDescent="0.25">
      <c r="A12" t="s">
        <v>133</v>
      </c>
      <c r="B12" t="s">
        <v>285</v>
      </c>
      <c r="C12" t="s">
        <v>285</v>
      </c>
      <c r="D12" t="s">
        <v>286</v>
      </c>
      <c r="G12" s="4" t="s">
        <v>134</v>
      </c>
      <c r="H12" t="s">
        <v>287</v>
      </c>
      <c r="L12" s="82" t="s">
        <v>300</v>
      </c>
    </row>
    <row r="13" spans="1:13" ht="15.75" thickBot="1" x14ac:dyDescent="0.3">
      <c r="A13" s="8"/>
    </row>
    <row r="14" spans="1:13" ht="19.5" thickBot="1" x14ac:dyDescent="0.35">
      <c r="A14" s="51" t="s">
        <v>203</v>
      </c>
      <c r="B14" s="52">
        <f>COUNTA(B15:B18)</f>
        <v>1</v>
      </c>
    </row>
    <row r="15" spans="1:13" s="88" customFormat="1" ht="60" x14ac:dyDescent="0.25">
      <c r="A15" s="88" t="s">
        <v>133</v>
      </c>
      <c r="B15" s="88" t="s">
        <v>270</v>
      </c>
      <c r="C15" s="88" t="s">
        <v>271</v>
      </c>
      <c r="G15" s="88" t="s">
        <v>134</v>
      </c>
      <c r="L15" s="90" t="s">
        <v>218</v>
      </c>
      <c r="M15" s="89" t="s">
        <v>273</v>
      </c>
    </row>
  </sheetData>
  <autoFilter ref="A2:M8"/>
  <conditionalFormatting sqref="B15:B1048576 B1:B9">
    <cfRule type="duplicateValues" dxfId="7" priority="4"/>
  </conditionalFormatting>
  <conditionalFormatting sqref="F1">
    <cfRule type="duplicateValues" dxfId="6" priority="2"/>
    <cfRule type="duplicateValues" dxfId="5" priority="3"/>
  </conditionalFormatting>
  <conditionalFormatting sqref="B10">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C36" sqref="C36"/>
    </sheetView>
  </sheetViews>
  <sheetFormatPr defaultColWidth="30.7109375" defaultRowHeight="15" x14ac:dyDescent="0.25"/>
  <cols>
    <col min="1" max="1" width="30.85546875" style="4" bestFit="1" customWidth="1"/>
    <col min="2" max="2" width="32.7109375" style="4" bestFit="1" customWidth="1"/>
    <col min="3" max="3" width="21.5703125" style="4" bestFit="1" customWidth="1"/>
    <col min="4" max="4" width="14.5703125" style="4" bestFit="1" customWidth="1"/>
    <col min="5" max="5" width="13.7109375" style="4" bestFit="1" customWidth="1"/>
    <col min="6" max="6" width="16.28515625" style="4" bestFit="1" customWidth="1"/>
    <col min="7" max="7" width="15" style="4" bestFit="1" customWidth="1"/>
    <col min="8" max="8" width="26.85546875" style="4" bestFit="1" customWidth="1"/>
    <col min="9" max="9" width="12.85546875" style="4" bestFit="1" customWidth="1"/>
    <col min="10" max="10" width="20.42578125" style="4" bestFit="1" customWidth="1"/>
    <col min="11" max="11" width="14.28515625" style="4" bestFit="1" customWidth="1"/>
    <col min="12" max="12" width="92" style="1" bestFit="1" customWidth="1"/>
    <col min="13" max="16384" width="30.7109375" style="4"/>
  </cols>
  <sheetData>
    <row r="1" spans="1:12" s="27" customFormat="1" ht="19.5" thickBot="1" x14ac:dyDescent="0.35">
      <c r="A1" s="29" t="s">
        <v>156</v>
      </c>
      <c r="B1" s="30">
        <f>COUNTA(B3:B10)</f>
        <v>8</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175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D9" s="4" t="s">
        <v>15</v>
      </c>
      <c r="F9" s="4" t="s">
        <v>52</v>
      </c>
      <c r="G9" s="4" t="s">
        <v>17</v>
      </c>
      <c r="H9" s="4" t="s">
        <v>53</v>
      </c>
      <c r="K9" s="4" t="s">
        <v>34</v>
      </c>
    </row>
    <row r="10" spans="1:12" x14ac:dyDescent="0.25">
      <c r="A10" s="4" t="s">
        <v>14</v>
      </c>
      <c r="B10" s="4" t="s">
        <v>55</v>
      </c>
      <c r="D10" s="4" t="s">
        <v>56</v>
      </c>
      <c r="F10" s="4" t="s">
        <v>27</v>
      </c>
      <c r="G10" s="4" t="s">
        <v>17</v>
      </c>
      <c r="H10" s="4" t="s">
        <v>57</v>
      </c>
      <c r="K10" s="4" t="s">
        <v>34</v>
      </c>
    </row>
    <row r="11" spans="1:12" ht="15.75" thickBot="1" x14ac:dyDescent="0.3">
      <c r="B11" s="9"/>
    </row>
    <row r="12" spans="1:12" ht="19.5" thickBot="1" x14ac:dyDescent="0.35">
      <c r="A12" s="49" t="s">
        <v>172</v>
      </c>
      <c r="B12" s="50">
        <f>COUNTA(B13:B14)</f>
        <v>2</v>
      </c>
    </row>
    <row r="13" spans="1:12" x14ac:dyDescent="0.25">
      <c r="A13" s="4" t="s">
        <v>14</v>
      </c>
      <c r="B13" t="s">
        <v>214</v>
      </c>
      <c r="C13" s="4" t="s">
        <v>215</v>
      </c>
      <c r="D13" s="4" t="s">
        <v>216</v>
      </c>
      <c r="F13" s="4" t="s">
        <v>217</v>
      </c>
      <c r="G13" s="4" t="s">
        <v>17</v>
      </c>
      <c r="K13" s="4" t="s">
        <v>39</v>
      </c>
      <c r="L13" s="1" t="s">
        <v>223</v>
      </c>
    </row>
    <row r="14" spans="1:12" x14ac:dyDescent="0.25">
      <c r="A14" s="4" t="s">
        <v>14</v>
      </c>
      <c r="B14" s="5" t="s">
        <v>160</v>
      </c>
      <c r="C14" s="4" t="s">
        <v>161</v>
      </c>
      <c r="D14" s="4" t="s">
        <v>50</v>
      </c>
      <c r="E14" s="4" t="s">
        <v>16</v>
      </c>
      <c r="G14" s="4" t="s">
        <v>17</v>
      </c>
      <c r="K14" s="4" t="s">
        <v>39</v>
      </c>
      <c r="L14" s="1" t="s">
        <v>310</v>
      </c>
    </row>
    <row r="15" spans="1:12" ht="15.75" thickBot="1" x14ac:dyDescent="0.3">
      <c r="A15" s="8"/>
      <c r="B15" s="5"/>
    </row>
    <row r="16" spans="1:12" ht="19.5" thickBot="1" x14ac:dyDescent="0.35">
      <c r="A16" s="51" t="s">
        <v>203</v>
      </c>
      <c r="B16" s="52">
        <f>COUNTA(B17:B20)</f>
        <v>0</v>
      </c>
    </row>
    <row r="17" spans="2:2" x14ac:dyDescent="0.25">
      <c r="B17" s="10"/>
    </row>
    <row r="18" spans="2:2" x14ac:dyDescent="0.25">
      <c r="B18" s="9"/>
    </row>
    <row r="19" spans="2:2" x14ac:dyDescent="0.25">
      <c r="B19" s="70"/>
    </row>
    <row r="22" spans="2:2" x14ac:dyDescent="0.25">
      <c r="B22" s="70"/>
    </row>
  </sheetData>
  <autoFilter ref="A2:L10">
    <sortState ref="A3:L12">
      <sortCondition ref="B2:B12"/>
    </sortState>
  </autoFilter>
  <conditionalFormatting sqref="B17:B18 F1 B20:B21 B23:B1048576 B1:B11">
    <cfRule type="duplicateValues" dxfId="33" priority="2"/>
    <cfRule type="duplicateValues" dxfId="32" priority="3"/>
  </conditionalFormatting>
  <conditionalFormatting sqref="B12">
    <cfRule type="duplicateValues" dxfId="3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B15" sqref="B15"/>
    </sheetView>
  </sheetViews>
  <sheetFormatPr defaultColWidth="69.140625" defaultRowHeight="15" x14ac:dyDescent="0.25"/>
  <cols>
    <col min="1" max="1" width="30.85546875" bestFit="1" customWidth="1"/>
    <col min="2" max="2" width="18.85546875" bestFit="1" customWidth="1"/>
    <col min="3" max="3" width="31.140625" bestFit="1" customWidth="1"/>
    <col min="4" max="4" width="21.5703125" bestFit="1" customWidth="1"/>
    <col min="5" max="5" width="22.140625" bestFit="1" customWidth="1"/>
    <col min="6" max="6" width="17.85546875" bestFit="1" customWidth="1"/>
    <col min="7" max="7" width="15" bestFit="1" customWidth="1"/>
    <col min="8" max="8" width="25.5703125" bestFit="1" customWidth="1"/>
    <col min="9" max="9" width="14" bestFit="1" customWidth="1"/>
    <col min="10" max="10" width="129.28515625" bestFit="1" customWidth="1"/>
    <col min="11" max="11" width="14.28515625" bestFit="1" customWidth="1"/>
    <col min="12" max="12" width="37.140625" style="82" bestFit="1" customWidth="1"/>
    <col min="15" max="15" width="25" bestFit="1" customWidth="1"/>
  </cols>
  <sheetData>
    <row r="1" spans="1:12" s="28" customFormat="1" ht="19.5" thickBot="1" x14ac:dyDescent="0.35">
      <c r="A1" s="31" t="s">
        <v>156</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175</v>
      </c>
    </row>
    <row r="3" spans="1:12" x14ac:dyDescent="0.25">
      <c r="A3" s="4" t="s">
        <v>58</v>
      </c>
      <c r="B3" s="7" t="s">
        <v>241</v>
      </c>
      <c r="C3" s="4"/>
      <c r="D3" s="4" t="s">
        <v>59</v>
      </c>
      <c r="E3" s="4"/>
      <c r="F3" s="4" t="s">
        <v>60</v>
      </c>
      <c r="G3" s="4" t="s">
        <v>61</v>
      </c>
      <c r="H3" s="4" t="s">
        <v>62</v>
      </c>
      <c r="I3" s="4"/>
      <c r="J3" s="4"/>
      <c r="K3" s="4" t="s">
        <v>39</v>
      </c>
    </row>
    <row r="4" spans="1:12" x14ac:dyDescent="0.25">
      <c r="A4" s="4" t="s">
        <v>58</v>
      </c>
      <c r="B4" s="4" t="s">
        <v>64</v>
      </c>
      <c r="C4" s="4"/>
      <c r="D4" s="4" t="s">
        <v>65</v>
      </c>
      <c r="E4" s="4"/>
      <c r="F4" s="4" t="s">
        <v>66</v>
      </c>
      <c r="G4" s="4" t="s">
        <v>61</v>
      </c>
      <c r="H4" s="4" t="s">
        <v>67</v>
      </c>
      <c r="I4" s="4"/>
      <c r="J4" s="4"/>
      <c r="K4" s="4" t="s">
        <v>39</v>
      </c>
    </row>
    <row r="5" spans="1:12" x14ac:dyDescent="0.25">
      <c r="A5" s="4" t="s">
        <v>58</v>
      </c>
      <c r="B5" s="4" t="s">
        <v>68</v>
      </c>
      <c r="C5" s="4"/>
      <c r="D5" s="4" t="s">
        <v>69</v>
      </c>
      <c r="E5" s="4"/>
      <c r="F5" s="4" t="s">
        <v>66</v>
      </c>
      <c r="G5" s="4" t="s">
        <v>61</v>
      </c>
      <c r="H5" s="4" t="s">
        <v>70</v>
      </c>
      <c r="I5" s="4"/>
      <c r="J5" s="4" t="s">
        <v>71</v>
      </c>
      <c r="K5" s="4" t="s">
        <v>39</v>
      </c>
    </row>
    <row r="6" spans="1:12" x14ac:dyDescent="0.25">
      <c r="A6" s="4" t="s">
        <v>58</v>
      </c>
      <c r="B6" s="4" t="s">
        <v>72</v>
      </c>
      <c r="C6" s="4" t="s">
        <v>73</v>
      </c>
      <c r="D6" s="4" t="s">
        <v>74</v>
      </c>
      <c r="E6" s="4"/>
      <c r="F6" s="4" t="s">
        <v>75</v>
      </c>
      <c r="G6" s="4" t="s">
        <v>61</v>
      </c>
      <c r="H6" s="4" t="s">
        <v>76</v>
      </c>
      <c r="I6" s="4" t="s">
        <v>13</v>
      </c>
      <c r="J6" s="4" t="s">
        <v>13</v>
      </c>
      <c r="K6" s="4" t="s">
        <v>28</v>
      </c>
    </row>
    <row r="7" spans="1:12" x14ac:dyDescent="0.25">
      <c r="A7" s="4" t="s">
        <v>58</v>
      </c>
      <c r="B7" s="4" t="s">
        <v>77</v>
      </c>
      <c r="C7" s="4"/>
      <c r="D7" s="4" t="s">
        <v>78</v>
      </c>
      <c r="E7" s="4"/>
      <c r="F7" s="4" t="s">
        <v>63</v>
      </c>
      <c r="G7" s="4" t="s">
        <v>61</v>
      </c>
      <c r="H7" s="4" t="s">
        <v>79</v>
      </c>
      <c r="I7" s="4"/>
      <c r="J7" s="4"/>
      <c r="K7" s="4" t="s">
        <v>39</v>
      </c>
    </row>
    <row r="8" spans="1:12" x14ac:dyDescent="0.25">
      <c r="A8" s="4" t="s">
        <v>58</v>
      </c>
      <c r="B8" s="4" t="s">
        <v>81</v>
      </c>
      <c r="C8" s="4"/>
      <c r="D8" s="4" t="s">
        <v>82</v>
      </c>
      <c r="E8" s="4"/>
      <c r="F8" s="4" t="s">
        <v>80</v>
      </c>
      <c r="G8" s="4" t="s">
        <v>61</v>
      </c>
      <c r="H8" s="4" t="s">
        <v>83</v>
      </c>
      <c r="I8" s="4" t="s">
        <v>83</v>
      </c>
      <c r="J8" s="4" t="s">
        <v>13</v>
      </c>
      <c r="K8" s="4" t="s">
        <v>28</v>
      </c>
    </row>
    <row r="9" spans="1:12" ht="15.75" thickBot="1" x14ac:dyDescent="0.3"/>
    <row r="10" spans="1:12" ht="19.5" thickBot="1" x14ac:dyDescent="0.35">
      <c r="A10" s="49" t="s">
        <v>172</v>
      </c>
      <c r="B10" s="50">
        <f>COUNTA(B11)</f>
        <v>1</v>
      </c>
    </row>
    <row r="11" spans="1:12" x14ac:dyDescent="0.25">
      <c r="A11" t="s">
        <v>58</v>
      </c>
      <c r="B11" t="s">
        <v>278</v>
      </c>
      <c r="C11" t="s">
        <v>279</v>
      </c>
      <c r="D11" t="s">
        <v>280</v>
      </c>
      <c r="E11" t="s">
        <v>281</v>
      </c>
      <c r="F11" t="s">
        <v>282</v>
      </c>
      <c r="I11" t="s">
        <v>283</v>
      </c>
      <c r="L11" s="82" t="s">
        <v>301</v>
      </c>
    </row>
    <row r="12" spans="1:12" ht="15.75" thickBot="1" x14ac:dyDescent="0.3">
      <c r="A12" s="8"/>
      <c r="B12" s="5"/>
    </row>
    <row r="13" spans="1:12" ht="19.5" thickBot="1" x14ac:dyDescent="0.35">
      <c r="A13" s="51" t="s">
        <v>203</v>
      </c>
      <c r="B13" s="52">
        <f>COUNTA(B14:B26)</f>
        <v>2</v>
      </c>
    </row>
    <row r="14" spans="1:12" ht="17.25" customHeight="1" x14ac:dyDescent="0.25">
      <c r="A14" t="s">
        <v>58</v>
      </c>
      <c r="B14" t="s">
        <v>225</v>
      </c>
      <c r="D14" t="s">
        <v>226</v>
      </c>
      <c r="E14" t="s">
        <v>227</v>
      </c>
      <c r="F14" t="s">
        <v>228</v>
      </c>
      <c r="G14" t="s">
        <v>61</v>
      </c>
      <c r="I14">
        <v>899406005</v>
      </c>
      <c r="J14" s="91" t="s">
        <v>229</v>
      </c>
      <c r="K14" t="s">
        <v>311</v>
      </c>
      <c r="L14" s="82" t="s">
        <v>218</v>
      </c>
    </row>
    <row r="15" spans="1:12" x14ac:dyDescent="0.25">
      <c r="A15" t="s">
        <v>58</v>
      </c>
      <c r="B15" t="s">
        <v>274</v>
      </c>
      <c r="D15" t="s">
        <v>275</v>
      </c>
      <c r="G15" t="s">
        <v>276</v>
      </c>
      <c r="K15" t="s">
        <v>28</v>
      </c>
      <c r="L15" s="82" t="s">
        <v>218</v>
      </c>
    </row>
    <row r="16" spans="1:12" x14ac:dyDescent="0.25">
      <c r="J16" s="92"/>
    </row>
    <row r="18" spans="3:12" x14ac:dyDescent="0.25">
      <c r="C18" s="77"/>
    </row>
    <row r="20" spans="3:12" x14ac:dyDescent="0.25">
      <c r="J20" s="21"/>
      <c r="K20" s="21"/>
      <c r="L20"/>
    </row>
  </sheetData>
  <autoFilter ref="A2:L8">
    <sortState ref="A3:L15">
      <sortCondition ref="B2:B15"/>
    </sortState>
  </autoFilter>
  <conditionalFormatting sqref="B14:B15 B18:B1048576 B1:B9">
    <cfRule type="duplicateValues" dxfId="30" priority="5"/>
  </conditionalFormatting>
  <conditionalFormatting sqref="F1">
    <cfRule type="duplicateValues" dxfId="29" priority="3"/>
    <cfRule type="duplicateValues" dxfId="28" priority="4"/>
  </conditionalFormatting>
  <conditionalFormatting sqref="B10">
    <cfRule type="duplicateValues" dxfId="27" priority="2"/>
  </conditionalFormatting>
  <conditionalFormatting sqref="B1:B1048576">
    <cfRule type="duplicateValues" dxfId="2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Normal="100" workbookViewId="0">
      <selection activeCell="B17" sqref="B17"/>
    </sheetView>
  </sheetViews>
  <sheetFormatPr defaultColWidth="69.140625" defaultRowHeight="15" x14ac:dyDescent="0.25"/>
  <cols>
    <col min="1" max="1" width="30.85546875" bestFit="1" customWidth="1"/>
    <col min="2" max="2" width="32.42578125" bestFit="1" customWidth="1"/>
    <col min="3" max="3" width="17.28515625" bestFit="1" customWidth="1"/>
    <col min="4" max="4" width="14.42578125"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22.42578125" bestFit="1" customWidth="1"/>
    <col min="13" max="13" width="18.42578125" bestFit="1" customWidth="1"/>
  </cols>
  <sheetData>
    <row r="1" spans="1:13" s="28" customFormat="1" ht="19.5" thickBot="1" x14ac:dyDescent="0.35">
      <c r="A1" s="31" t="s">
        <v>156</v>
      </c>
      <c r="B1" s="32">
        <f>B3</f>
        <v>0</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85" t="s">
        <v>277</v>
      </c>
    </row>
    <row r="3" spans="1:13" ht="15.75" thickBot="1" x14ac:dyDescent="0.3">
      <c r="B3" s="4"/>
    </row>
    <row r="4" spans="1:13" ht="19.5" thickBot="1" x14ac:dyDescent="0.35">
      <c r="A4" s="49" t="s">
        <v>172</v>
      </c>
      <c r="B4" s="50">
        <f>COUNTA(B5)</f>
        <v>0</v>
      </c>
    </row>
    <row r="6" spans="1:13" ht="15.75" thickBot="1" x14ac:dyDescent="0.3">
      <c r="A6" s="8"/>
      <c r="B6" s="5"/>
    </row>
    <row r="7" spans="1:13" ht="19.5" thickBot="1" x14ac:dyDescent="0.35">
      <c r="A7" s="51" t="s">
        <v>203</v>
      </c>
      <c r="B7" s="52">
        <f>COUNTA(B9:B9)</f>
        <v>0</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Normal="100" workbookViewId="0">
      <selection activeCell="C49" sqref="C49"/>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43.28515625" bestFit="1" customWidth="1"/>
  </cols>
  <sheetData>
    <row r="1" spans="1:12" s="28" customFormat="1" ht="19.5" thickBot="1" x14ac:dyDescent="0.35">
      <c r="A1" s="31" t="s">
        <v>156</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175</v>
      </c>
    </row>
    <row r="3" spans="1:12" ht="15.75" thickBot="1" x14ac:dyDescent="0.3">
      <c r="A3" s="4"/>
      <c r="B3" s="4"/>
      <c r="C3" s="4"/>
      <c r="D3" s="4"/>
      <c r="E3" s="4"/>
      <c r="F3" s="4"/>
      <c r="G3" s="4"/>
      <c r="H3" s="4"/>
      <c r="I3" s="4"/>
      <c r="J3" s="4"/>
      <c r="K3" s="4"/>
    </row>
    <row r="4" spans="1:12" ht="19.5" thickBot="1" x14ac:dyDescent="0.35">
      <c r="A4" s="49" t="s">
        <v>172</v>
      </c>
      <c r="B4" s="50">
        <f>COUNTA(B5:B6)</f>
        <v>1</v>
      </c>
      <c r="C4" s="4"/>
      <c r="D4" s="4"/>
      <c r="E4" s="4"/>
      <c r="F4" s="4"/>
      <c r="G4" s="4"/>
      <c r="H4" s="4"/>
      <c r="I4" s="4"/>
      <c r="J4" s="4"/>
      <c r="K4" s="4"/>
    </row>
    <row r="5" spans="1:12" x14ac:dyDescent="0.25">
      <c r="A5" t="s">
        <v>194</v>
      </c>
      <c r="B5" t="s">
        <v>199</v>
      </c>
      <c r="C5" s="4" t="s">
        <v>200</v>
      </c>
      <c r="D5" s="4" t="s">
        <v>201</v>
      </c>
      <c r="E5" s="4" t="s">
        <v>198</v>
      </c>
      <c r="F5" s="4"/>
      <c r="G5" s="4" t="s">
        <v>224</v>
      </c>
      <c r="H5" s="4" t="s">
        <v>202</v>
      </c>
      <c r="I5" s="4"/>
      <c r="J5" s="4"/>
      <c r="K5" s="4" t="s">
        <v>39</v>
      </c>
      <c r="L5" s="84" t="s">
        <v>309</v>
      </c>
    </row>
    <row r="6" spans="1:12" x14ac:dyDescent="0.25">
      <c r="B6" s="78"/>
      <c r="C6" s="78"/>
      <c r="D6" s="6"/>
      <c r="E6" s="4"/>
      <c r="F6" s="4"/>
      <c r="G6" s="4"/>
      <c r="I6" s="4"/>
      <c r="J6" s="4"/>
      <c r="K6" s="4"/>
      <c r="L6" s="84"/>
    </row>
    <row r="7" spans="1:12" ht="15.75" thickBot="1" x14ac:dyDescent="0.3">
      <c r="A7" s="8"/>
      <c r="B7" s="6"/>
      <c r="C7" s="4"/>
      <c r="D7" s="4"/>
      <c r="E7" s="4"/>
      <c r="F7" s="4"/>
      <c r="G7" s="4"/>
      <c r="H7" s="4"/>
      <c r="I7" s="4"/>
      <c r="J7" s="4"/>
      <c r="K7" s="4"/>
    </row>
    <row r="8" spans="1:12" ht="19.5" thickBot="1" x14ac:dyDescent="0.35">
      <c r="A8" s="51" t="s">
        <v>203</v>
      </c>
      <c r="B8" s="52">
        <f>COUNTA(B9:B12)</f>
        <v>0</v>
      </c>
      <c r="C8" s="4"/>
      <c r="D8" s="4"/>
      <c r="E8" s="4"/>
      <c r="F8" s="4"/>
      <c r="G8" s="4"/>
      <c r="H8" s="4"/>
      <c r="I8" s="4"/>
      <c r="J8" s="4"/>
      <c r="K8" s="4"/>
    </row>
    <row r="9" spans="1:12" x14ac:dyDescent="0.25">
      <c r="A9" s="4"/>
      <c r="B9" s="4"/>
      <c r="C9" s="4"/>
      <c r="D9" s="4"/>
      <c r="E9" s="4"/>
      <c r="F9" s="4"/>
      <c r="G9" s="4"/>
      <c r="H9" s="4"/>
      <c r="I9" s="4"/>
      <c r="J9" s="4"/>
      <c r="K9" s="4"/>
    </row>
    <row r="10" spans="1:12" x14ac:dyDescent="0.25">
      <c r="A10" s="6"/>
      <c r="B10" s="6"/>
      <c r="C10" s="72"/>
      <c r="D10" s="72"/>
      <c r="E10" s="6"/>
      <c r="F10" s="6"/>
      <c r="G10" s="6"/>
      <c r="H10" s="6"/>
      <c r="I10" s="6"/>
      <c r="J10" s="6"/>
      <c r="K10" s="6"/>
      <c r="L10" s="6"/>
    </row>
    <row r="11" spans="1:12" x14ac:dyDescent="0.25">
      <c r="A11" s="6"/>
      <c r="F11" s="6"/>
      <c r="G11" s="6"/>
      <c r="H11" s="6"/>
      <c r="I11" s="6"/>
      <c r="J11" s="6"/>
      <c r="K11" s="6"/>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sheetData>
  <autoFilter ref="A2:K2">
    <sortState ref="A3:M39">
      <sortCondition ref="A2"/>
    </sortState>
  </autoFilter>
  <conditionalFormatting sqref="F1">
    <cfRule type="duplicateValues" dxfId="25" priority="2"/>
    <cfRule type="duplicateValues" dxfId="24" priority="3"/>
  </conditionalFormatting>
  <conditionalFormatting sqref="B4">
    <cfRule type="duplicateValues" dxfId="2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Normal="100" workbookViewId="0">
      <selection activeCell="B14" sqref="B14"/>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156</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85" t="s">
        <v>255</v>
      </c>
    </row>
    <row r="3" spans="1:13" x14ac:dyDescent="0.25">
      <c r="A3" s="4" t="s">
        <v>85</v>
      </c>
      <c r="B3" s="4" t="s">
        <v>86</v>
      </c>
      <c r="C3" s="4"/>
      <c r="D3" s="4" t="s">
        <v>87</v>
      </c>
      <c r="E3" s="4"/>
      <c r="F3" s="4" t="s">
        <v>88</v>
      </c>
      <c r="G3" s="4" t="s">
        <v>89</v>
      </c>
      <c r="H3" s="4" t="s">
        <v>90</v>
      </c>
      <c r="I3" s="4"/>
      <c r="J3" s="4"/>
      <c r="K3" s="4" t="s">
        <v>39</v>
      </c>
    </row>
    <row r="4" spans="1:13" ht="15.75" thickBot="1" x14ac:dyDescent="0.3"/>
    <row r="5" spans="1:13" ht="19.5" thickBot="1" x14ac:dyDescent="0.35">
      <c r="A5" s="49" t="s">
        <v>172</v>
      </c>
      <c r="B5" s="50">
        <f>COUNTA(B6:B10)</f>
        <v>5</v>
      </c>
    </row>
    <row r="6" spans="1:13" x14ac:dyDescent="0.25">
      <c r="A6" s="4" t="s">
        <v>85</v>
      </c>
      <c r="B6" t="s">
        <v>258</v>
      </c>
      <c r="C6" t="s">
        <v>259</v>
      </c>
      <c r="D6" t="s">
        <v>260</v>
      </c>
      <c r="E6" t="s">
        <v>261</v>
      </c>
      <c r="G6" s="4" t="s">
        <v>89</v>
      </c>
      <c r="L6" s="82" t="s">
        <v>304</v>
      </c>
    </row>
    <row r="7" spans="1:13" x14ac:dyDescent="0.25">
      <c r="A7" s="4" t="s">
        <v>85</v>
      </c>
      <c r="B7" s="5" t="s">
        <v>262</v>
      </c>
      <c r="C7" t="s">
        <v>262</v>
      </c>
      <c r="D7" t="s">
        <v>263</v>
      </c>
      <c r="E7" t="s">
        <v>264</v>
      </c>
      <c r="G7" s="4" t="s">
        <v>89</v>
      </c>
      <c r="L7" s="82" t="s">
        <v>305</v>
      </c>
    </row>
    <row r="8" spans="1:13" x14ac:dyDescent="0.25">
      <c r="A8" s="4" t="s">
        <v>85</v>
      </c>
      <c r="B8" s="5" t="s">
        <v>292</v>
      </c>
      <c r="C8" t="s">
        <v>292</v>
      </c>
      <c r="D8" t="s">
        <v>293</v>
      </c>
      <c r="E8" t="s">
        <v>294</v>
      </c>
      <c r="G8" s="4" t="s">
        <v>89</v>
      </c>
      <c r="H8" t="s">
        <v>295</v>
      </c>
      <c r="L8" s="82" t="s">
        <v>306</v>
      </c>
    </row>
    <row r="9" spans="1:13" x14ac:dyDescent="0.25">
      <c r="A9" s="4" t="s">
        <v>85</v>
      </c>
      <c r="B9" s="5" t="s">
        <v>296</v>
      </c>
      <c r="C9" t="s">
        <v>296</v>
      </c>
      <c r="D9" t="s">
        <v>297</v>
      </c>
      <c r="E9" t="s">
        <v>298</v>
      </c>
      <c r="G9" s="4" t="s">
        <v>89</v>
      </c>
      <c r="H9" t="s">
        <v>299</v>
      </c>
      <c r="L9" s="82" t="s">
        <v>307</v>
      </c>
    </row>
    <row r="10" spans="1:13" x14ac:dyDescent="0.25">
      <c r="A10" s="4" t="s">
        <v>85</v>
      </c>
      <c r="B10" s="5" t="s">
        <v>288</v>
      </c>
      <c r="C10" t="s">
        <v>288</v>
      </c>
      <c r="D10" t="s">
        <v>289</v>
      </c>
      <c r="E10" t="s">
        <v>290</v>
      </c>
      <c r="G10" s="4" t="s">
        <v>89</v>
      </c>
      <c r="H10" t="s">
        <v>291</v>
      </c>
      <c r="L10" s="82" t="s">
        <v>308</v>
      </c>
    </row>
    <row r="11" spans="1:13" ht="15.75" thickBot="1" x14ac:dyDescent="0.3">
      <c r="A11" s="8"/>
      <c r="B11" s="5"/>
    </row>
    <row r="12" spans="1:13" ht="19.5" thickBot="1" x14ac:dyDescent="0.35">
      <c r="A12" s="51" t="s">
        <v>203</v>
      </c>
      <c r="B12" s="52">
        <f>COUNTA(B13:B15)</f>
        <v>3</v>
      </c>
    </row>
    <row r="13" spans="1:13" x14ac:dyDescent="0.25">
      <c r="A13" t="s">
        <v>85</v>
      </c>
      <c r="B13" t="s">
        <v>243</v>
      </c>
      <c r="D13" t="s">
        <v>244</v>
      </c>
      <c r="E13" t="s">
        <v>245</v>
      </c>
      <c r="G13" t="s">
        <v>246</v>
      </c>
      <c r="L13" s="82" t="s">
        <v>218</v>
      </c>
      <c r="M13" s="82" t="s">
        <v>254</v>
      </c>
    </row>
    <row r="14" spans="1:13" x14ac:dyDescent="0.25">
      <c r="A14" t="s">
        <v>85</v>
      </c>
      <c r="B14" t="s">
        <v>248</v>
      </c>
      <c r="D14" t="s">
        <v>250</v>
      </c>
      <c r="E14" t="s">
        <v>251</v>
      </c>
      <c r="G14" t="s">
        <v>252</v>
      </c>
      <c r="H14" t="s">
        <v>253</v>
      </c>
      <c r="L14" s="82" t="s">
        <v>218</v>
      </c>
      <c r="M14" s="82" t="s">
        <v>256</v>
      </c>
    </row>
    <row r="15" spans="1:13" x14ac:dyDescent="0.25">
      <c r="A15" t="s">
        <v>85</v>
      </c>
      <c r="B15" t="s">
        <v>247</v>
      </c>
      <c r="D15" t="s">
        <v>249</v>
      </c>
      <c r="E15" t="s">
        <v>245</v>
      </c>
      <c r="G15" t="s">
        <v>246</v>
      </c>
      <c r="L15" s="82" t="s">
        <v>218</v>
      </c>
      <c r="M15" s="82" t="s">
        <v>257</v>
      </c>
    </row>
    <row r="20" spans="1:14" x14ac:dyDescent="0.25">
      <c r="A20" s="86"/>
      <c r="B20" s="87"/>
      <c r="C20" s="87"/>
      <c r="D20" s="87"/>
      <c r="E20" s="87"/>
      <c r="F20" s="87"/>
      <c r="G20" s="87"/>
      <c r="H20" s="87"/>
      <c r="I20" s="87"/>
      <c r="J20" s="87"/>
      <c r="K20" s="87"/>
      <c r="L20" s="87"/>
      <c r="M20" s="87"/>
      <c r="N20" s="87"/>
    </row>
    <row r="21" spans="1:14" x14ac:dyDescent="0.25">
      <c r="A21" s="86"/>
      <c r="B21" s="87"/>
      <c r="C21" s="87"/>
      <c r="D21" s="87"/>
      <c r="E21" s="87"/>
      <c r="F21" s="87"/>
      <c r="G21" s="87"/>
      <c r="H21" s="87"/>
      <c r="I21" s="87"/>
      <c r="J21" s="87"/>
      <c r="K21" s="87"/>
      <c r="L21" s="87"/>
      <c r="M21" s="87"/>
      <c r="N21" s="87"/>
    </row>
  </sheetData>
  <conditionalFormatting sqref="F1">
    <cfRule type="duplicateValues" dxfId="22" priority="2"/>
    <cfRule type="duplicateValues" dxfId="21" priority="3"/>
  </conditionalFormatting>
  <conditionalFormatting sqref="B5">
    <cfRule type="duplicateValues" dxfId="20" priority="1"/>
  </conditionalFormatting>
  <dataValidations count="1">
    <dataValidation type="list" allowBlank="1" showInputMessage="1" showErrorMessage="1" sqref="N20:N21">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Normal="100" workbookViewId="0">
      <selection activeCell="H26" sqref="H26"/>
    </sheetView>
  </sheetViews>
  <sheetFormatPr defaultColWidth="69.140625" defaultRowHeight="15" x14ac:dyDescent="0.25"/>
  <cols>
    <col min="1" max="1" width="30.85546875" bestFit="1" customWidth="1"/>
    <col min="2" max="2" width="20.7109375"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19.140625" bestFit="1" customWidth="1"/>
    <col min="11" max="11" width="14.85546875" bestFit="1" customWidth="1"/>
    <col min="12" max="12" width="37.28515625" style="82" bestFit="1" customWidth="1"/>
    <col min="15" max="15" width="21.5703125" bestFit="1" customWidth="1"/>
  </cols>
  <sheetData>
    <row r="1" spans="1:13" s="28" customFormat="1" ht="19.5" thickBot="1" x14ac:dyDescent="0.35">
      <c r="A1" s="31" t="s">
        <v>156</v>
      </c>
      <c r="B1" s="32">
        <f>COUNTA(B3:B4)</f>
        <v>2</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221</v>
      </c>
      <c r="K2" s="37" t="s">
        <v>12</v>
      </c>
      <c r="L2" s="41" t="s">
        <v>175</v>
      </c>
    </row>
    <row r="3" spans="1:13" x14ac:dyDescent="0.25">
      <c r="A3" s="4" t="s">
        <v>91</v>
      </c>
      <c r="B3" s="4" t="s">
        <v>94</v>
      </c>
      <c r="C3" s="4"/>
      <c r="D3" s="4" t="s">
        <v>95</v>
      </c>
      <c r="E3" s="4" t="s">
        <v>96</v>
      </c>
      <c r="F3" s="4" t="s">
        <v>96</v>
      </c>
      <c r="G3" s="4" t="s">
        <v>93</v>
      </c>
      <c r="H3" s="4" t="s">
        <v>97</v>
      </c>
      <c r="I3" s="4"/>
      <c r="J3" s="4"/>
      <c r="K3" s="4" t="s">
        <v>39</v>
      </c>
    </row>
    <row r="4" spans="1:13" x14ac:dyDescent="0.25">
      <c r="A4" s="4" t="s">
        <v>91</v>
      </c>
      <c r="B4" s="4" t="s">
        <v>98</v>
      </c>
      <c r="C4" s="4"/>
      <c r="D4" s="4" t="s">
        <v>99</v>
      </c>
      <c r="E4" s="4"/>
      <c r="F4" s="4" t="s">
        <v>100</v>
      </c>
      <c r="G4" s="4" t="s">
        <v>93</v>
      </c>
      <c r="H4" s="4" t="s">
        <v>101</v>
      </c>
      <c r="I4" s="4"/>
      <c r="J4" s="4"/>
      <c r="K4" s="4" t="s">
        <v>102</v>
      </c>
    </row>
    <row r="5" spans="1:13" ht="15.75" thickBot="1" x14ac:dyDescent="0.3">
      <c r="A5" s="4"/>
      <c r="B5" s="4"/>
      <c r="C5" s="4"/>
      <c r="D5" s="4"/>
      <c r="E5" s="4"/>
      <c r="F5" s="4"/>
      <c r="G5" s="4"/>
      <c r="H5" s="4"/>
      <c r="I5" s="4"/>
      <c r="J5" s="4"/>
      <c r="K5" s="4"/>
    </row>
    <row r="6" spans="1:13" ht="19.5" thickBot="1" x14ac:dyDescent="0.35">
      <c r="A6" s="49" t="s">
        <v>172</v>
      </c>
      <c r="B6" s="50">
        <f>COUNTA(B7:B8)</f>
        <v>2</v>
      </c>
    </row>
    <row r="7" spans="1:13" x14ac:dyDescent="0.25">
      <c r="A7" t="s">
        <v>91</v>
      </c>
      <c r="B7" t="s">
        <v>162</v>
      </c>
      <c r="D7" t="s">
        <v>163</v>
      </c>
      <c r="E7" t="s">
        <v>96</v>
      </c>
      <c r="G7" t="s">
        <v>93</v>
      </c>
      <c r="K7" t="s">
        <v>39</v>
      </c>
      <c r="L7" s="82" t="s">
        <v>174</v>
      </c>
    </row>
    <row r="8" spans="1:13" x14ac:dyDescent="0.25">
      <c r="A8" t="s">
        <v>91</v>
      </c>
      <c r="B8" s="5" t="s">
        <v>230</v>
      </c>
      <c r="C8" t="s">
        <v>231</v>
      </c>
      <c r="D8" t="s">
        <v>232</v>
      </c>
      <c r="E8" t="s">
        <v>92</v>
      </c>
      <c r="F8" t="s">
        <v>233</v>
      </c>
      <c r="G8" t="s">
        <v>93</v>
      </c>
      <c r="H8" t="s">
        <v>234</v>
      </c>
      <c r="K8" t="s">
        <v>39</v>
      </c>
      <c r="L8" s="82" t="s">
        <v>174</v>
      </c>
    </row>
    <row r="9" spans="1:13" ht="15.75" thickBot="1" x14ac:dyDescent="0.3">
      <c r="A9" s="8"/>
      <c r="B9" s="5"/>
    </row>
    <row r="10" spans="1:13" ht="19.5" thickBot="1" x14ac:dyDescent="0.35">
      <c r="A10" s="51" t="s">
        <v>203</v>
      </c>
      <c r="B10" s="52">
        <f>COUNTA(B11:B11)</f>
        <v>0</v>
      </c>
    </row>
    <row r="13" spans="1:13" x14ac:dyDescent="0.25">
      <c r="B13" s="6"/>
      <c r="C13" s="6"/>
      <c r="D13" s="72"/>
      <c r="E13" s="72"/>
      <c r="F13" s="6"/>
      <c r="G13" s="6"/>
      <c r="H13" s="6"/>
      <c r="I13" s="6"/>
      <c r="J13" s="6"/>
      <c r="K13" s="6"/>
      <c r="L13" s="84"/>
      <c r="M13" s="6"/>
    </row>
    <row r="14" spans="1:13" x14ac:dyDescent="0.25">
      <c r="B14" s="6"/>
      <c r="C14" s="6"/>
      <c r="D14" s="72"/>
      <c r="E14" s="72"/>
      <c r="F14" s="6"/>
      <c r="G14" s="6"/>
      <c r="H14" s="6"/>
      <c r="I14" s="6"/>
      <c r="J14" s="6"/>
      <c r="K14" s="6"/>
      <c r="L14" s="84"/>
      <c r="M14" s="6"/>
    </row>
    <row r="18" spans="2:2" x14ac:dyDescent="0.25">
      <c r="B18" s="77"/>
    </row>
    <row r="19" spans="2:2" x14ac:dyDescent="0.25">
      <c r="B19" s="77"/>
    </row>
    <row r="20" spans="2:2" x14ac:dyDescent="0.25">
      <c r="B20" s="77"/>
    </row>
    <row r="21" spans="2:2" x14ac:dyDescent="0.25">
      <c r="B21" s="77"/>
    </row>
    <row r="22" spans="2:2" x14ac:dyDescent="0.25">
      <c r="B22" s="77"/>
    </row>
  </sheetData>
  <autoFilter ref="A2:L4">
    <sortState ref="A3:L11">
      <sortCondition ref="B2:B10"/>
    </sortState>
  </autoFilter>
  <conditionalFormatting sqref="F1">
    <cfRule type="duplicateValues" dxfId="19" priority="3"/>
    <cfRule type="duplicateValues" dxfId="18" priority="4"/>
  </conditionalFormatting>
  <conditionalFormatting sqref="B6">
    <cfRule type="duplicateValues" dxfId="17" priority="2"/>
  </conditionalFormatting>
  <conditionalFormatting sqref="B5">
    <cfRule type="duplicateValues" dxfId="1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24" sqref="B23:B24"/>
    </sheetView>
  </sheetViews>
  <sheetFormatPr defaultColWidth="30.7109375" defaultRowHeight="15" x14ac:dyDescent="0.25"/>
  <cols>
    <col min="1" max="1" width="30.85546875" bestFit="1" customWidth="1"/>
    <col min="2" max="2" width="33.5703125" bestFit="1" customWidth="1"/>
    <col min="3" max="3" width="25.8554687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2" bestFit="1" customWidth="1"/>
  </cols>
  <sheetData>
    <row r="1" spans="1:12" s="28" customFormat="1" ht="19.5" thickBot="1" x14ac:dyDescent="0.35">
      <c r="A1" s="31" t="s">
        <v>156</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175</v>
      </c>
    </row>
    <row r="3" spans="1:12" x14ac:dyDescent="0.25">
      <c r="A3" s="4" t="s">
        <v>103</v>
      </c>
      <c r="B3" s="4" t="s">
        <v>105</v>
      </c>
      <c r="C3" s="4"/>
      <c r="D3" s="4" t="s">
        <v>106</v>
      </c>
      <c r="E3" s="4" t="s">
        <v>15</v>
      </c>
      <c r="F3" s="4" t="s">
        <v>107</v>
      </c>
      <c r="G3" s="4" t="s">
        <v>104</v>
      </c>
      <c r="H3" s="4" t="s">
        <v>108</v>
      </c>
      <c r="I3" s="4"/>
      <c r="J3" s="4"/>
      <c r="K3" s="4" t="s">
        <v>39</v>
      </c>
    </row>
    <row r="4" spans="1:12" x14ac:dyDescent="0.25">
      <c r="A4" s="4" t="s">
        <v>103</v>
      </c>
      <c r="B4" s="4" t="s">
        <v>109</v>
      </c>
      <c r="C4" s="4"/>
      <c r="D4" s="4"/>
      <c r="E4" s="4"/>
      <c r="F4" s="4" t="s">
        <v>110</v>
      </c>
      <c r="G4" s="4" t="s">
        <v>104</v>
      </c>
      <c r="H4" s="4" t="s">
        <v>111</v>
      </c>
      <c r="I4" s="4"/>
      <c r="J4" s="4"/>
      <c r="K4" s="4" t="s">
        <v>39</v>
      </c>
    </row>
    <row r="5" spans="1:12" x14ac:dyDescent="0.25">
      <c r="A5" s="4" t="s">
        <v>103</v>
      </c>
      <c r="B5" s="4" t="s">
        <v>112</v>
      </c>
      <c r="C5" s="4"/>
      <c r="D5" s="4" t="s">
        <v>113</v>
      </c>
      <c r="E5" s="4"/>
      <c r="F5" s="4" t="s">
        <v>107</v>
      </c>
      <c r="G5" s="4" t="s">
        <v>104</v>
      </c>
      <c r="H5" s="4" t="s">
        <v>114</v>
      </c>
      <c r="I5" s="4"/>
      <c r="J5" s="4"/>
      <c r="K5" s="4" t="s">
        <v>39</v>
      </c>
    </row>
    <row r="6" spans="1:12" x14ac:dyDescent="0.25">
      <c r="A6" s="4" t="s">
        <v>103</v>
      </c>
      <c r="B6" s="4" t="s">
        <v>115</v>
      </c>
      <c r="C6" s="4"/>
      <c r="D6" s="4" t="s">
        <v>116</v>
      </c>
      <c r="E6" s="4"/>
      <c r="F6" s="4" t="s">
        <v>117</v>
      </c>
      <c r="G6" s="4" t="s">
        <v>104</v>
      </c>
      <c r="H6" s="4" t="s">
        <v>118</v>
      </c>
      <c r="I6" s="4"/>
      <c r="J6" s="4"/>
      <c r="K6" s="4" t="s">
        <v>54</v>
      </c>
    </row>
    <row r="7" spans="1:12" x14ac:dyDescent="0.25">
      <c r="A7" s="4" t="s">
        <v>103</v>
      </c>
      <c r="B7" s="4" t="s">
        <v>119</v>
      </c>
      <c r="C7" s="4"/>
      <c r="D7" s="4" t="s">
        <v>120</v>
      </c>
      <c r="E7" s="4"/>
      <c r="F7" s="4" t="s">
        <v>107</v>
      </c>
      <c r="G7" s="4" t="s">
        <v>104</v>
      </c>
      <c r="H7" s="4" t="s">
        <v>121</v>
      </c>
      <c r="I7" s="4"/>
      <c r="J7" s="4"/>
      <c r="K7" s="4" t="s">
        <v>28</v>
      </c>
    </row>
    <row r="8" spans="1:12" x14ac:dyDescent="0.25">
      <c r="A8" s="4" t="s">
        <v>103</v>
      </c>
      <c r="B8" s="4" t="s">
        <v>122</v>
      </c>
      <c r="C8" s="4"/>
      <c r="D8" s="4" t="s">
        <v>123</v>
      </c>
      <c r="E8" s="4"/>
      <c r="F8" s="4" t="s">
        <v>107</v>
      </c>
      <c r="G8" s="4" t="s">
        <v>104</v>
      </c>
      <c r="H8" s="4"/>
      <c r="I8" s="4"/>
      <c r="J8" s="4"/>
      <c r="K8" s="4" t="s">
        <v>28</v>
      </c>
    </row>
    <row r="9" spans="1:12" x14ac:dyDescent="0.25">
      <c r="A9" s="4" t="s">
        <v>103</v>
      </c>
      <c r="B9" s="4" t="s">
        <v>124</v>
      </c>
      <c r="C9" s="4"/>
      <c r="D9" s="4"/>
      <c r="E9" s="4"/>
      <c r="F9" s="4" t="s">
        <v>125</v>
      </c>
      <c r="G9" s="4" t="s">
        <v>104</v>
      </c>
      <c r="H9" s="4" t="s">
        <v>126</v>
      </c>
      <c r="I9" s="4"/>
      <c r="J9" s="4"/>
      <c r="K9" s="4" t="s">
        <v>28</v>
      </c>
      <c r="L9" s="83"/>
    </row>
    <row r="10" spans="1:12" ht="15.75" thickBot="1" x14ac:dyDescent="0.3"/>
    <row r="11" spans="1:12" ht="19.5" thickBot="1" x14ac:dyDescent="0.35">
      <c r="A11" s="49" t="s">
        <v>172</v>
      </c>
      <c r="B11" s="50">
        <f>COUNTA(B12:B14)</f>
        <v>3</v>
      </c>
    </row>
    <row r="12" spans="1:12" x14ac:dyDescent="0.25">
      <c r="A12" t="s">
        <v>103</v>
      </c>
      <c r="B12" s="6" t="s">
        <v>235</v>
      </c>
      <c r="D12" t="s">
        <v>238</v>
      </c>
      <c r="E12" t="s">
        <v>107</v>
      </c>
      <c r="G12" t="s">
        <v>104</v>
      </c>
      <c r="H12" t="s">
        <v>239</v>
      </c>
      <c r="L12" s="84" t="s">
        <v>302</v>
      </c>
    </row>
    <row r="13" spans="1:12" x14ac:dyDescent="0.25">
      <c r="A13" t="s">
        <v>103</v>
      </c>
      <c r="B13" s="6" t="s">
        <v>236</v>
      </c>
      <c r="D13" s="78" t="s">
        <v>237</v>
      </c>
      <c r="E13" s="6" t="s">
        <v>110</v>
      </c>
      <c r="F13" s="6"/>
      <c r="G13" t="s">
        <v>104</v>
      </c>
      <c r="H13" s="6" t="s">
        <v>240</v>
      </c>
      <c r="L13" s="84" t="s">
        <v>303</v>
      </c>
    </row>
    <row r="14" spans="1:12" x14ac:dyDescent="0.25">
      <c r="A14" t="s">
        <v>103</v>
      </c>
      <c r="B14" t="s">
        <v>312</v>
      </c>
      <c r="C14" t="s">
        <v>312</v>
      </c>
      <c r="D14" t="s">
        <v>313</v>
      </c>
      <c r="E14" t="s">
        <v>314</v>
      </c>
      <c r="F14" t="s">
        <v>315</v>
      </c>
      <c r="G14" t="s">
        <v>104</v>
      </c>
      <c r="L14" s="82" t="s">
        <v>316</v>
      </c>
    </row>
    <row r="15" spans="1:12" ht="15.75" thickBot="1" x14ac:dyDescent="0.3">
      <c r="A15" s="8"/>
    </row>
    <row r="16" spans="1:12" ht="19.5" thickBot="1" x14ac:dyDescent="0.35">
      <c r="A16" s="51" t="s">
        <v>203</v>
      </c>
      <c r="B16" s="52">
        <f>COUNTA(B17)</f>
        <v>1</v>
      </c>
    </row>
    <row r="17" spans="1:12" x14ac:dyDescent="0.25">
      <c r="A17" t="s">
        <v>103</v>
      </c>
      <c r="B17" t="s">
        <v>319</v>
      </c>
      <c r="D17" t="s">
        <v>317</v>
      </c>
      <c r="J17" t="s">
        <v>318</v>
      </c>
      <c r="K17" s="82"/>
      <c r="L17" s="82" t="s">
        <v>218</v>
      </c>
    </row>
    <row r="19" spans="1:12" x14ac:dyDescent="0.25">
      <c r="B19" s="6"/>
      <c r="C19" s="6"/>
      <c r="D19" s="72"/>
      <c r="E19" s="72"/>
      <c r="F19" s="6"/>
      <c r="G19" s="6"/>
      <c r="H19" s="6"/>
      <c r="I19" s="6"/>
      <c r="J19" s="6"/>
      <c r="K19" s="6"/>
      <c r="L19" s="84"/>
    </row>
    <row r="20" spans="1:12" x14ac:dyDescent="0.25">
      <c r="B20" s="6"/>
      <c r="D20" s="72"/>
      <c r="E20" s="72"/>
      <c r="F20" s="6"/>
      <c r="G20" s="6"/>
      <c r="H20" s="6"/>
      <c r="I20" s="6"/>
      <c r="J20" s="6"/>
      <c r="K20" s="6"/>
      <c r="L20" s="84"/>
    </row>
    <row r="21" spans="1:12" x14ac:dyDescent="0.25">
      <c r="B21" s="6"/>
      <c r="D21" s="72"/>
      <c r="J21" s="6"/>
      <c r="K21" s="6"/>
      <c r="L21" s="84"/>
    </row>
  </sheetData>
  <autoFilter ref="A2:L9"/>
  <conditionalFormatting sqref="F1">
    <cfRule type="duplicateValues" dxfId="15" priority="2"/>
    <cfRule type="duplicateValues" dxfId="14" priority="3"/>
  </conditionalFormatting>
  <conditionalFormatting sqref="B11">
    <cfRule type="duplicateValues" dxfId="1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I46" sqref="I46"/>
    </sheetView>
  </sheetViews>
  <sheetFormatPr defaultColWidth="69.140625" defaultRowHeight="15" x14ac:dyDescent="0.25"/>
  <cols>
    <col min="1" max="1" width="30.85546875" bestFit="1" customWidth="1"/>
    <col min="2" max="2" width="25.42578125" bestFit="1" customWidth="1"/>
    <col min="3" max="3" width="17.140625" bestFit="1" customWidth="1"/>
    <col min="4" max="5" width="10.57031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3" bestFit="1" customWidth="1"/>
  </cols>
  <sheetData>
    <row r="1" spans="1:13" s="28" customFormat="1" ht="19.5" thickBot="1" x14ac:dyDescent="0.35">
      <c r="A1" s="31" t="s">
        <v>156</v>
      </c>
      <c r="B1" s="32">
        <f>COUNTA(B3:B3)</f>
        <v>1</v>
      </c>
      <c r="C1" s="53"/>
      <c r="D1" s="53"/>
      <c r="E1" s="53"/>
      <c r="F1" s="53"/>
      <c r="M1" s="79"/>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175</v>
      </c>
      <c r="M2" s="80"/>
    </row>
    <row r="3" spans="1:13" x14ac:dyDescent="0.25">
      <c r="A3" s="4" t="s">
        <v>127</v>
      </c>
      <c r="B3" s="4" t="s">
        <v>130</v>
      </c>
      <c r="C3" s="4"/>
      <c r="D3" s="4" t="s">
        <v>131</v>
      </c>
      <c r="E3" s="4"/>
      <c r="F3" s="4" t="s">
        <v>132</v>
      </c>
      <c r="G3" s="4" t="s">
        <v>128</v>
      </c>
      <c r="H3" s="4" t="s">
        <v>13</v>
      </c>
      <c r="I3" s="4" t="s">
        <v>13</v>
      </c>
      <c r="J3" s="4" t="s">
        <v>13</v>
      </c>
      <c r="K3" s="4" t="s">
        <v>54</v>
      </c>
    </row>
    <row r="4" spans="1:13" ht="15.75" thickBot="1" x14ac:dyDescent="0.3">
      <c r="A4" s="4"/>
      <c r="C4" s="4"/>
      <c r="D4" s="4"/>
      <c r="E4" s="4"/>
      <c r="F4" s="4"/>
      <c r="G4" s="4"/>
      <c r="H4" s="4"/>
      <c r="I4" s="4"/>
      <c r="J4" s="4"/>
      <c r="K4" s="4"/>
    </row>
    <row r="5" spans="1:13" ht="19.5" thickBot="1" x14ac:dyDescent="0.35">
      <c r="A5" s="49" t="s">
        <v>172</v>
      </c>
      <c r="B5" s="50">
        <f>COUNTA(B6)</f>
        <v>0</v>
      </c>
    </row>
    <row r="6" spans="1:13" ht="15.75" thickBot="1" x14ac:dyDescent="0.3">
      <c r="A6" s="8"/>
      <c r="B6" s="5"/>
    </row>
    <row r="7" spans="1:13" ht="19.5" thickBot="1" x14ac:dyDescent="0.35">
      <c r="A7" s="51" t="s">
        <v>203</v>
      </c>
      <c r="B7" s="52">
        <f>COUNTA(B8:B10)</f>
        <v>0</v>
      </c>
    </row>
    <row r="8" spans="1:13" x14ac:dyDescent="0.25">
      <c r="H8" s="4"/>
    </row>
    <row r="10" spans="1:13" x14ac:dyDescent="0.25">
      <c r="B10" s="7"/>
    </row>
    <row r="12" spans="1:13" ht="17.25" customHeight="1" x14ac:dyDescent="0.25"/>
    <row r="13" spans="1:13" s="68" customFormat="1" x14ac:dyDescent="0.25">
      <c r="L13"/>
      <c r="M13" s="81"/>
    </row>
    <row r="16" spans="1:13" x14ac:dyDescent="0.25">
      <c r="B16" s="69"/>
    </row>
  </sheetData>
  <autoFilter ref="A2:L2">
    <sortState ref="A3:L6">
      <sortCondition ref="B2:B4"/>
    </sortState>
  </autoFilter>
  <conditionalFormatting sqref="B8:B9 B17:B1048576 B1:B3">
    <cfRule type="duplicateValues" dxfId="12" priority="6"/>
  </conditionalFormatting>
  <conditionalFormatting sqref="F1">
    <cfRule type="duplicateValues" dxfId="11" priority="4"/>
    <cfRule type="duplicateValues" dxfId="10" priority="5"/>
  </conditionalFormatting>
  <conditionalFormatting sqref="B5">
    <cfRule type="duplicateValues" dxfId="9" priority="3"/>
  </conditionalFormatting>
  <conditionalFormatting sqref="B10">
    <cfRule type="duplicateValues" dxfId="8"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2019-02-01T13:12:20Z</cp:lastPrinted>
  <dcterms:created xsi:type="dcterms:W3CDTF">2017-12-07T14:35:07Z</dcterms:created>
  <dcterms:modified xsi:type="dcterms:W3CDTF">2019-03-25T14:50:35Z</dcterms:modified>
</cp:coreProperties>
</file>