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epak09\ELT\Tyre scheme\WERLA EOLs\01 Potential Members\WERLA lists\2019\Oct\"/>
    </mc:Choice>
  </mc:AlternateContent>
  <bookViews>
    <workbookView xWindow="0" yWindow="0" windowWidth="28800" windowHeight="13935" tabRatio="792"/>
  </bookViews>
  <sheets>
    <sheet name="Overview" sheetId="34" r:id="rId1"/>
    <sheet name="Dublin City Co" sheetId="3" r:id="rId2"/>
    <sheet name="Dun Laoghaire Rathdown " sheetId="13" r:id="rId3"/>
    <sheet name="Fingal Co" sheetId="14" r:id="rId4"/>
    <sheet name="Kildare Co" sheetId="5" r:id="rId5"/>
    <sheet name="Laois Co" sheetId="21" r:id="rId6"/>
    <sheet name="Longford Co" sheetId="11" r:id="rId7"/>
    <sheet name="Louth Co" sheetId="24" r:id="rId8"/>
    <sheet name="Meath Co" sheetId="8" r:id="rId9"/>
    <sheet name="Offaly Co" sheetId="25" r:id="rId10"/>
    <sheet name="South Dublin Co" sheetId="9" r:id="rId11"/>
    <sheet name="Westmeath Co" sheetId="12" r:id="rId12"/>
    <sheet name="Wicklow Co" sheetId="19" r:id="rId13"/>
    <sheet name=" " sheetId="33" r:id="rId14"/>
  </sheets>
  <externalReferences>
    <externalReference r:id="rId15"/>
  </externalReferences>
  <definedNames>
    <definedName name="_xlnm._FilterDatabase" localSheetId="1" hidden="1">'Dublin City Co'!$A$29:$M$33</definedName>
    <definedName name="_xlnm._FilterDatabase" localSheetId="2" hidden="1">'Dun Laoghaire Rathdown '!$A$7:$M$7</definedName>
    <definedName name="_xlnm._FilterDatabase" localSheetId="3" hidden="1">'Fingal Co'!$A$2:$N$5</definedName>
    <definedName name="_xlnm._FilterDatabase" localSheetId="4" hidden="1">'Kildare Co'!$A$2:$M$13</definedName>
    <definedName name="_xlnm._FilterDatabase" localSheetId="5" hidden="1">'Laois Co'!$A$2:$M$2</definedName>
    <definedName name="_xlnm._FilterDatabase" localSheetId="6" hidden="1">'Longford Co'!$A$2:$M$3</definedName>
    <definedName name="_xlnm._FilterDatabase" localSheetId="7" hidden="1">'Louth Co'!$A$2:$M$3</definedName>
    <definedName name="_xlnm._FilterDatabase" localSheetId="8" hidden="1">'Meath Co'!$A$2:$M$5</definedName>
    <definedName name="_xlnm._FilterDatabase" localSheetId="9" hidden="1">'Offaly Co'!$A$2:$M$3</definedName>
    <definedName name="_xlnm._FilterDatabase" localSheetId="0" hidden="1">Overview!$H$1:$V$19</definedName>
    <definedName name="_xlnm._FilterDatabase" localSheetId="10" hidden="1">'South Dublin Co'!$A$2:$N$5</definedName>
    <definedName name="_xlnm._FilterDatabase" localSheetId="11" hidden="1">'Westmeath Co'!$A$2:$M$6</definedName>
    <definedName name="_xlnm._FilterDatabase" localSheetId="12" hidden="1">'Wicklow Co'!$A$2:$M$4</definedName>
    <definedName name="_xlnm.Print_Area" localSheetId="0">Overview!$A$1:$AG$50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12" l="1"/>
  <c r="B6" i="24" l="1"/>
  <c r="Q34" i="34" l="1"/>
  <c r="B1" i="3" l="1"/>
  <c r="B9" i="8" l="1"/>
  <c r="B16" i="5"/>
  <c r="B6" i="19"/>
  <c r="B7" i="9"/>
  <c r="B7" i="14"/>
  <c r="B28" i="3" l="1"/>
  <c r="B15" i="19" l="1"/>
  <c r="B5" i="25" l="1"/>
  <c r="B1" i="5" l="1"/>
  <c r="B10" i="3"/>
  <c r="B23" i="5" l="1"/>
  <c r="B1" i="14" l="1"/>
  <c r="B11" i="24" l="1"/>
  <c r="B5" i="11"/>
  <c r="B6" i="13"/>
  <c r="B1" i="25" l="1"/>
  <c r="B1" i="8"/>
  <c r="B4" i="21"/>
  <c r="B1" i="9" l="1"/>
  <c r="B16" i="8"/>
  <c r="B9" i="12" l="1"/>
  <c r="B1" i="24"/>
  <c r="B1" i="11"/>
  <c r="B8" i="11"/>
  <c r="B12" i="12"/>
  <c r="B12" i="14" l="1"/>
  <c r="B1" i="19" l="1"/>
  <c r="B1" i="13"/>
  <c r="B1" i="21" l="1"/>
  <c r="R34" i="34" l="1"/>
  <c r="B14" i="9" l="1"/>
  <c r="C9" i="34" l="1"/>
  <c r="B12" i="34" l="1"/>
  <c r="F14" i="34" l="1"/>
  <c r="C14" i="34" l="1"/>
  <c r="D9" i="34" l="1"/>
  <c r="B10" i="13"/>
  <c r="E4" i="34" s="1"/>
  <c r="E3" i="34"/>
  <c r="E9" i="34"/>
  <c r="E5" i="34"/>
  <c r="D6" i="34"/>
  <c r="D5" i="34"/>
  <c r="D11" i="34"/>
  <c r="D7" i="34"/>
  <c r="D14" i="34"/>
  <c r="C7" i="34" l="1"/>
  <c r="C10" i="34"/>
  <c r="C4" i="34"/>
  <c r="C11" i="34"/>
  <c r="C8" i="34"/>
  <c r="C12" i="34"/>
  <c r="C5" i="34"/>
  <c r="C3" i="34"/>
  <c r="C6" i="34"/>
  <c r="C13" i="34"/>
  <c r="B14" i="34"/>
  <c r="B7" i="34"/>
  <c r="B10" i="34"/>
  <c r="B4" i="34"/>
  <c r="B11" i="34"/>
  <c r="B8" i="34"/>
  <c r="B5" i="34"/>
  <c r="B3" i="34"/>
  <c r="B9" i="34"/>
  <c r="B6" i="34"/>
  <c r="B13" i="34"/>
  <c r="O34" i="34" l="1"/>
  <c r="L34" i="34"/>
  <c r="N34" i="34"/>
  <c r="P34" i="34"/>
  <c r="B15" i="34" l="1"/>
  <c r="C15" i="34"/>
  <c r="M34" i="34"/>
  <c r="E13" i="34" l="1"/>
  <c r="D13" i="34"/>
  <c r="D10" i="34"/>
  <c r="E14" i="34"/>
  <c r="G14" i="34" s="1"/>
  <c r="H14" i="34" s="1"/>
  <c r="E12" i="34"/>
  <c r="B9" i="25"/>
  <c r="E11" i="34" s="1"/>
  <c r="E10" i="34"/>
  <c r="E8" i="34"/>
  <c r="D8" i="34"/>
  <c r="B11" i="21"/>
  <c r="E7" i="34" s="1"/>
  <c r="E6" i="34"/>
  <c r="D4" i="34"/>
  <c r="E15" i="34" l="1"/>
  <c r="D3" i="34"/>
  <c r="D12" i="34"/>
  <c r="D15" i="34" l="1"/>
  <c r="F13" i="34"/>
  <c r="F12" i="34"/>
  <c r="G12" i="34" s="1"/>
  <c r="F11" i="34"/>
  <c r="F10" i="34"/>
  <c r="G10" i="34" s="1"/>
  <c r="F9" i="34"/>
  <c r="F8" i="34"/>
  <c r="F7" i="34"/>
  <c r="G7" i="34" s="1"/>
  <c r="F6" i="34"/>
  <c r="F5" i="34"/>
  <c r="F4" i="34"/>
  <c r="G4" i="34" l="1"/>
  <c r="G6" i="34"/>
  <c r="H6" i="34" s="1"/>
  <c r="G9" i="34"/>
  <c r="H9" i="34" s="1"/>
  <c r="G11" i="34"/>
  <c r="H11" i="34" s="1"/>
  <c r="G5" i="34"/>
  <c r="H5" i="34" s="1"/>
  <c r="G13" i="34"/>
  <c r="H13" i="34" s="1"/>
  <c r="G8" i="34"/>
  <c r="H8" i="34" s="1"/>
  <c r="H7" i="34"/>
  <c r="H10" i="34"/>
  <c r="H12" i="34"/>
  <c r="F3" i="34"/>
  <c r="H4" i="34" l="1"/>
  <c r="G3" i="34"/>
  <c r="G15" i="34" s="1"/>
  <c r="F15" i="34"/>
  <c r="H3" i="34" l="1"/>
  <c r="H15" i="34" s="1"/>
  <c r="S34" i="34"/>
</calcChain>
</file>

<file path=xl/sharedStrings.xml><?xml version="1.0" encoding="utf-8"?>
<sst xmlns="http://schemas.openxmlformats.org/spreadsheetml/2006/main" count="1322" uniqueCount="688">
  <si>
    <t>Local Authority</t>
  </si>
  <si>
    <t xml:space="preserve">County </t>
  </si>
  <si>
    <t>Company Name</t>
  </si>
  <si>
    <t>TradingName</t>
  </si>
  <si>
    <t>Addr1</t>
  </si>
  <si>
    <t>Addr2</t>
  </si>
  <si>
    <t>Town/Village</t>
  </si>
  <si>
    <t>County/City</t>
  </si>
  <si>
    <t>ContactName</t>
  </si>
  <si>
    <t>Telephone</t>
  </si>
  <si>
    <t>Fax</t>
  </si>
  <si>
    <t>Email</t>
  </si>
  <si>
    <t>EconStatus</t>
  </si>
  <si>
    <t/>
  </si>
  <si>
    <t>Dublin Road</t>
  </si>
  <si>
    <t>Tyreshop</t>
  </si>
  <si>
    <t>Garage</t>
  </si>
  <si>
    <t>Dublin Rd</t>
  </si>
  <si>
    <t>Dublin City Council</t>
  </si>
  <si>
    <t>Dublin 11</t>
  </si>
  <si>
    <t>Dublin 3</t>
  </si>
  <si>
    <t>Ashbourne Road</t>
  </si>
  <si>
    <t>The Ward</t>
  </si>
  <si>
    <t>Co. Dublin</t>
  </si>
  <si>
    <t>Cameron Cars</t>
  </si>
  <si>
    <t>3 Lee Road</t>
  </si>
  <si>
    <t>Dublin Ind Estate</t>
  </si>
  <si>
    <t>Automotive Services</t>
  </si>
  <si>
    <t>Unit 58  Le Broquay Avenue</t>
  </si>
  <si>
    <t>Parkwest Industrial Park</t>
  </si>
  <si>
    <t>Dublin 12</t>
  </si>
  <si>
    <t>01 6120922</t>
  </si>
  <si>
    <t>Enva Dublin</t>
  </si>
  <si>
    <t>JFK Industrial Estate</t>
  </si>
  <si>
    <t>JFK Road</t>
  </si>
  <si>
    <t>Naas Road</t>
  </si>
  <si>
    <t>01 456 9187</t>
  </si>
  <si>
    <t>dublin@enva.ie</t>
  </si>
  <si>
    <t>Unit 8a Ossory Industrial Estate</t>
  </si>
  <si>
    <t>Ossory Road</t>
  </si>
  <si>
    <t>North Wall</t>
  </si>
  <si>
    <t>01 5134649</t>
  </si>
  <si>
    <t>dempseyauto@gmail.com</t>
  </si>
  <si>
    <t>Dublin 5</t>
  </si>
  <si>
    <t>Dublin 8</t>
  </si>
  <si>
    <t>OOB</t>
  </si>
  <si>
    <t>Moloney Motors</t>
  </si>
  <si>
    <t>136 Emmet Road</t>
  </si>
  <si>
    <t xml:space="preserve">Inchicore </t>
  </si>
  <si>
    <t>086-2531771</t>
  </si>
  <si>
    <t>sales@moloneymotors.ie</t>
  </si>
  <si>
    <t>Kildare County Council</t>
  </si>
  <si>
    <t>Co. Kildare</t>
  </si>
  <si>
    <t xml:space="preserve">Newhall </t>
  </si>
  <si>
    <t>Naas</t>
  </si>
  <si>
    <t>Alto Motors</t>
  </si>
  <si>
    <t>The Haven</t>
  </si>
  <si>
    <t>Hazlebatch Road</t>
  </si>
  <si>
    <t>Celbridge</t>
  </si>
  <si>
    <t>01 6275314</t>
  </si>
  <si>
    <t>altomotorsservice@gmail.com</t>
  </si>
  <si>
    <t>AOR Motors</t>
  </si>
  <si>
    <t>Main Street</t>
  </si>
  <si>
    <t>Cellbridge</t>
  </si>
  <si>
    <t>01 6102633</t>
  </si>
  <si>
    <t>sales@aormotors.ie</t>
  </si>
  <si>
    <t>Audi Naas</t>
  </si>
  <si>
    <t>Newbridge Road</t>
  </si>
  <si>
    <t>045 906 666</t>
  </si>
  <si>
    <t>info@audinaas.ie</t>
  </si>
  <si>
    <t>Auto Fleet Service centre</t>
  </si>
  <si>
    <t>045 882844 </t>
  </si>
  <si>
    <t>Blackwood Tyres &amp; Solid Fuel</t>
  </si>
  <si>
    <t>Blackwood Cross</t>
  </si>
  <si>
    <t>Robertstown</t>
  </si>
  <si>
    <t>085 2005121</t>
  </si>
  <si>
    <t>DS Tyres</t>
  </si>
  <si>
    <t>Blacklion</t>
  </si>
  <si>
    <t>Maynooth</t>
  </si>
  <si>
    <t xml:space="preserve">083-0027382/01-6286816 </t>
  </si>
  <si>
    <t>John Phelan Motor Co</t>
  </si>
  <si>
    <t>Allenwood</t>
  </si>
  <si>
    <t>045-254256</t>
  </si>
  <si>
    <t>Kilcock</t>
  </si>
  <si>
    <t>Lexus Kildare</t>
  </si>
  <si>
    <t>Kildare</t>
  </si>
  <si>
    <t>045-533333</t>
  </si>
  <si>
    <t>PLR Repairs</t>
  </si>
  <si>
    <t>Unit W10H Ladytown Business Park</t>
  </si>
  <si>
    <t>045 409107</t>
  </si>
  <si>
    <t>info@plrrepairs.com</t>
  </si>
  <si>
    <t>Straffan</t>
  </si>
  <si>
    <t>Tiger Tyre Centre</t>
  </si>
  <si>
    <t>Tiger Tyre Center</t>
  </si>
  <si>
    <t xml:space="preserve">Bridge St </t>
  </si>
  <si>
    <t>087-3108925</t>
  </si>
  <si>
    <t>Xpress Auto Centre</t>
  </si>
  <si>
    <t>Sunny Hill</t>
  </si>
  <si>
    <t>Kilcullen</t>
  </si>
  <si>
    <t>045 482626</t>
  </si>
  <si>
    <t>Springhill</t>
  </si>
  <si>
    <t xml:space="preserve">Garage </t>
  </si>
  <si>
    <t>GMC Motorcycles</t>
  </si>
  <si>
    <t>Meath County Council</t>
  </si>
  <si>
    <t>Co. Meath</t>
  </si>
  <si>
    <t>Ratoath</t>
  </si>
  <si>
    <t>Ratoath Auto Clinic</t>
  </si>
  <si>
    <t>Lagore Little</t>
  </si>
  <si>
    <t>087 964 4461</t>
  </si>
  <si>
    <t>South Dublin County Council</t>
  </si>
  <si>
    <t>Long Mile Road</t>
  </si>
  <si>
    <t>Longmile Motors</t>
  </si>
  <si>
    <t>Motokov Centre</t>
  </si>
  <si>
    <t>01-4089780</t>
  </si>
  <si>
    <t>Greenhills Road</t>
  </si>
  <si>
    <t>Paul Ryan Motorcycles</t>
  </si>
  <si>
    <t>Unit A2 JFK Trading Centre</t>
  </si>
  <si>
    <t>01 4603287</t>
  </si>
  <si>
    <t>Dublin 13</t>
  </si>
  <si>
    <t>Dublin 18</t>
  </si>
  <si>
    <t>Dublin 24</t>
  </si>
  <si>
    <t>Longford County Council</t>
  </si>
  <si>
    <t>Co Longford</t>
  </si>
  <si>
    <t>Longford</t>
  </si>
  <si>
    <t>Kanes Newline Motors</t>
  </si>
  <si>
    <t>Teemore Industrial Estate</t>
  </si>
  <si>
    <t xml:space="preserve">Granard </t>
  </si>
  <si>
    <t>043-6687780</t>
  </si>
  <si>
    <t>sales@newlinemotors.ie</t>
  </si>
  <si>
    <t>Westmeath County Council</t>
  </si>
  <si>
    <t>Co. Westmeath</t>
  </si>
  <si>
    <t>Athlone</t>
  </si>
  <si>
    <t>Mullingar</t>
  </si>
  <si>
    <t>Golden Island</t>
  </si>
  <si>
    <t>090-6474730</t>
  </si>
  <si>
    <t>Killucan Motors</t>
  </si>
  <si>
    <t>Killucan</t>
  </si>
  <si>
    <t>085 118 2245</t>
  </si>
  <si>
    <t>Vilanstown</t>
  </si>
  <si>
    <t>Gaybrook</t>
  </si>
  <si>
    <t>044 9349681</t>
  </si>
  <si>
    <t>Mullingar Tyre Merchants</t>
  </si>
  <si>
    <t>Unit 4</t>
  </si>
  <si>
    <t>The Green</t>
  </si>
  <si>
    <t>044-9345033</t>
  </si>
  <si>
    <t>Willie McKeon</t>
  </si>
  <si>
    <t>Dysart</t>
  </si>
  <si>
    <t>Dun Laoghaire Rathdown County Council</t>
  </si>
  <si>
    <t>Terry Jackson Motor Engineers Ltd</t>
  </si>
  <si>
    <t>New Vale</t>
  </si>
  <si>
    <t>Shankill</t>
  </si>
  <si>
    <t>01-2826965</t>
  </si>
  <si>
    <t>01-2824264</t>
  </si>
  <si>
    <t>tandaauto@gmail.com</t>
  </si>
  <si>
    <t>Fagans Of Foxrock</t>
  </si>
  <si>
    <t>Brighton Rd</t>
  </si>
  <si>
    <t>Foxrock Village</t>
  </si>
  <si>
    <t>01-2070041/087-2619533</t>
  </si>
  <si>
    <t>Fingal County Council</t>
  </si>
  <si>
    <t>Balbriggan</t>
  </si>
  <si>
    <t>Unit 24</t>
  </si>
  <si>
    <t>Bullstown Motor Co</t>
  </si>
  <si>
    <t>Bullstown</t>
  </si>
  <si>
    <t>(01)8351389</t>
  </si>
  <si>
    <t>Industrial, Agri &amp; Engineering Salvage Ltd (IAES)</t>
  </si>
  <si>
    <t>Greener Metal Recycling</t>
  </si>
  <si>
    <t>Ballyboughal</t>
  </si>
  <si>
    <t>Co.Dublin</t>
  </si>
  <si>
    <t>Baldoyle</t>
  </si>
  <si>
    <t>Starjack Ltd</t>
  </si>
  <si>
    <t>Moyne Road</t>
  </si>
  <si>
    <t>01 8463369</t>
  </si>
  <si>
    <t>Dublin 15</t>
  </si>
  <si>
    <t>Tom Murphy Recovery &amp; Towing Services Ltd</t>
  </si>
  <si>
    <t>Port Tunnel Business Park</t>
  </si>
  <si>
    <t>Clonshaugh</t>
  </si>
  <si>
    <t>Dublin 17</t>
  </si>
  <si>
    <t>01 8672985 / 086 2552815</t>
  </si>
  <si>
    <t>01 8672986</t>
  </si>
  <si>
    <t>murphysalvage@msn.com</t>
  </si>
  <si>
    <t>Angels Garage</t>
  </si>
  <si>
    <t>085 8337645</t>
  </si>
  <si>
    <t>Wicklow County Council</t>
  </si>
  <si>
    <t>Humphreystown</t>
  </si>
  <si>
    <t>Blessington</t>
  </si>
  <si>
    <t>Co Wicklow</t>
  </si>
  <si>
    <t>info@gbmotorcycles.ie</t>
  </si>
  <si>
    <t>MAERZ MOTORS</t>
  </si>
  <si>
    <t>Co. Wicklow</t>
  </si>
  <si>
    <t>Halligans Garage</t>
  </si>
  <si>
    <t>045 865231</t>
  </si>
  <si>
    <t>Wicklow Town</t>
  </si>
  <si>
    <t>01 2818870</t>
  </si>
  <si>
    <t>Laois County Council</t>
  </si>
  <si>
    <t>Co. Laois</t>
  </si>
  <si>
    <t>Louth County Council</t>
  </si>
  <si>
    <t>Co. Louth</t>
  </si>
  <si>
    <t>Boyne Auto Group</t>
  </si>
  <si>
    <t>Mill Road</t>
  </si>
  <si>
    <t>Mornington</t>
  </si>
  <si>
    <t xml:space="preserve">Drogheda </t>
  </si>
  <si>
    <t>087 6946202</t>
  </si>
  <si>
    <t>brian.boyneauto@gmail.com</t>
  </si>
  <si>
    <t>Dundalk</t>
  </si>
  <si>
    <t>Ravensdale</t>
  </si>
  <si>
    <t>Tallanstown</t>
  </si>
  <si>
    <t>Peninsula Tyre Services</t>
  </si>
  <si>
    <t>Annaverna</t>
  </si>
  <si>
    <t>087 9589644</t>
  </si>
  <si>
    <t>peninsulatyres@gmail.com</t>
  </si>
  <si>
    <t>Springhill Motors</t>
  </si>
  <si>
    <t>041-6855748</t>
  </si>
  <si>
    <t>Tado Autos</t>
  </si>
  <si>
    <t>Collon Road Ptrol Station</t>
  </si>
  <si>
    <t>Slane</t>
  </si>
  <si>
    <t>Offaly County Council</t>
  </si>
  <si>
    <t>Co. Offaly</t>
  </si>
  <si>
    <t>Ballycumber Exports Ltd</t>
  </si>
  <si>
    <t>The Pound</t>
  </si>
  <si>
    <t>Ballycumber</t>
  </si>
  <si>
    <t>Birr</t>
  </si>
  <si>
    <t>LA</t>
  </si>
  <si>
    <t>Dun Laoghaire Rathdown</t>
  </si>
  <si>
    <t xml:space="preserve">Car Sales </t>
  </si>
  <si>
    <t xml:space="preserve">Recycling </t>
  </si>
  <si>
    <t xml:space="preserve">Car sales </t>
  </si>
  <si>
    <t xml:space="preserve">Rental </t>
  </si>
  <si>
    <t xml:space="preserve">Car sale </t>
  </si>
  <si>
    <t xml:space="preserve">Service </t>
  </si>
  <si>
    <t xml:space="preserve">Services </t>
  </si>
  <si>
    <t>Services</t>
  </si>
  <si>
    <t>Car Sales</t>
  </si>
  <si>
    <t xml:space="preserve">Tyreshop </t>
  </si>
  <si>
    <t xml:space="preserve">Repair </t>
  </si>
  <si>
    <t>Serivces</t>
  </si>
  <si>
    <t>Car Dealership</t>
  </si>
  <si>
    <t xml:space="preserve">Repairs </t>
  </si>
  <si>
    <t>Carlow County Council</t>
  </si>
  <si>
    <t>Cavan County Council</t>
  </si>
  <si>
    <t>Clare County Council</t>
  </si>
  <si>
    <t>Cork City Council</t>
  </si>
  <si>
    <t>Cork County Council</t>
  </si>
  <si>
    <t>Donegal County Council</t>
  </si>
  <si>
    <t>Galway City Council</t>
  </si>
  <si>
    <t>Galway County Council</t>
  </si>
  <si>
    <t>Kerry County Council</t>
  </si>
  <si>
    <t>Kilkenny County Council</t>
  </si>
  <si>
    <t>Leitrim County Council</t>
  </si>
  <si>
    <t>Limerick City &amp; County Council</t>
  </si>
  <si>
    <t>Mayo County Council</t>
  </si>
  <si>
    <t>Monaghan County Council</t>
  </si>
  <si>
    <t>Roscommon County Council</t>
  </si>
  <si>
    <t>Sligo County Council</t>
  </si>
  <si>
    <t>Tipperary County Council</t>
  </si>
  <si>
    <t>Wexford County Council</t>
  </si>
  <si>
    <t xml:space="preserve">Members </t>
  </si>
  <si>
    <t>Revoked Members</t>
  </si>
  <si>
    <t>% Registered</t>
  </si>
  <si>
    <t xml:space="preserve">Total </t>
  </si>
  <si>
    <t>National</t>
  </si>
  <si>
    <t>Members</t>
  </si>
  <si>
    <t>Feedback</t>
  </si>
  <si>
    <t xml:space="preserve">Feedback </t>
  </si>
  <si>
    <t>Obligated &amp; Reinstated</t>
  </si>
  <si>
    <t>Alltyres.ie</t>
  </si>
  <si>
    <t>Unit 13A Roasemount Park Drive</t>
  </si>
  <si>
    <t>Rosemount business park</t>
  </si>
  <si>
    <t>Ballycoolin road</t>
  </si>
  <si>
    <t>01 808 9094</t>
  </si>
  <si>
    <t>Revoked (technically no longer a member)</t>
  </si>
  <si>
    <t>Obligated &amp; (Reinstated) Companies</t>
  </si>
  <si>
    <t xml:space="preserve">Companies not compliant or registered as a member with the Compliance Scheme, Repak ELT. See individual LA tabs for details. </t>
  </si>
  <si>
    <t>Kingpin Tyres and Machinery Ltd</t>
  </si>
  <si>
    <t>Tuckmill Town</t>
  </si>
  <si>
    <t>Sean McEvoy</t>
  </si>
  <si>
    <t>Value Tyre Centre</t>
  </si>
  <si>
    <t>The Heath Portlaoise Co laois</t>
  </si>
  <si>
    <t>Hazi Tyres</t>
  </si>
  <si>
    <t>Bridge Street</t>
  </si>
  <si>
    <t>Kilcormac</t>
  </si>
  <si>
    <t>Walkinstown Tyre Centre</t>
  </si>
  <si>
    <t>78 Walkinstown Road</t>
  </si>
  <si>
    <t>Murrough Motors</t>
  </si>
  <si>
    <t>Old Veha Factory</t>
  </si>
  <si>
    <t>Unit 3, The Murrough</t>
  </si>
  <si>
    <t>Moran's Avoca Ltd</t>
  </si>
  <si>
    <t>Tinnahinch</t>
  </si>
  <si>
    <t>Avoca</t>
  </si>
  <si>
    <t>Truck Tyres Distributor</t>
  </si>
  <si>
    <t>(087) 3949201</t>
  </si>
  <si>
    <t>(086) 2573500</t>
  </si>
  <si>
    <t>(087) 1190733</t>
  </si>
  <si>
    <t>Members Premises</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</si>
  <si>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</si>
  <si>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</si>
  <si>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Table heading explained/Colour codes with each LA TAB</t>
  </si>
  <si>
    <t xml:space="preserve">Obligated &amp; (Reinstated) </t>
  </si>
  <si>
    <t xml:space="preserve">Potential/ Unregistered Companies  </t>
  </si>
  <si>
    <t xml:space="preserve">Potential/ Unregistered </t>
  </si>
  <si>
    <t xml:space="preserve">Members Premises </t>
  </si>
  <si>
    <t xml:space="preserve">Revoked Members </t>
  </si>
  <si>
    <t>Potential/ Unregistered</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</si>
  <si>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</si>
  <si>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The premises of each registered member of Repak ELT. More than one premises may be registered under one member number. All registered members can be viewed on the front end of the website and can be filtered per LA.</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</si>
  <si>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</si>
  <si>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 </t>
  </si>
  <si>
    <t>Reported as a free rider</t>
  </si>
  <si>
    <t xml:space="preserve">Eastern-Midland Region </t>
  </si>
  <si>
    <t xml:space="preserve">Potential Members </t>
  </si>
  <si>
    <t>Total</t>
  </si>
  <si>
    <t>AMS Mechanics</t>
  </si>
  <si>
    <t xml:space="preserve">Kilbarrack Ind. Est. </t>
  </si>
  <si>
    <t>https://www.facebook.com/amsmotormechanics/</t>
  </si>
  <si>
    <t>Change name from Dempsey North Strand Automtive</t>
  </si>
  <si>
    <t xml:space="preserve">Moved from South Dublin list </t>
  </si>
  <si>
    <t>Waterford City &amp;County Council</t>
  </si>
  <si>
    <t xml:space="preserve">South Dublin County Council </t>
  </si>
  <si>
    <t>FL Mobile Tyre Service</t>
  </si>
  <si>
    <t>Walkinstown Embankment Road</t>
  </si>
  <si>
    <t>Non Compliant Member No. 1185 non reporting (Oct – Apr) inclusive) non paid membership fees</t>
  </si>
  <si>
    <t>Feedback 2</t>
  </si>
  <si>
    <t xml:space="preserve">Moved  from Dublin City list </t>
  </si>
  <si>
    <t>Renato Onea</t>
  </si>
  <si>
    <t>Black &amp; White Tyres</t>
  </si>
  <si>
    <t>Unit 14 Mulcahy Keane Industrial Estate</t>
  </si>
  <si>
    <t xml:space="preserve">Claims does not deal with tyres </t>
  </si>
  <si>
    <t>D12</t>
  </si>
  <si>
    <t>Eddie Byrne Motors</t>
  </si>
  <si>
    <t>Kilcoole Industrial Estate</t>
  </si>
  <si>
    <t>Newcastle Road</t>
  </si>
  <si>
    <t>Kilcoole</t>
  </si>
  <si>
    <t>Tyres sales</t>
  </si>
  <si>
    <t>Carvolution Autocentre</t>
  </si>
  <si>
    <t>Unit 9a, Finglas Business Centre</t>
  </si>
  <si>
    <t>Jamestown Road</t>
  </si>
  <si>
    <t xml:space="preserve">Finglas </t>
  </si>
  <si>
    <t>www.carvolution.ie</t>
  </si>
  <si>
    <t>Drumdangan- Glenealy</t>
  </si>
  <si>
    <t xml:space="preserve">moved from Wicklow on the Kildare boarder </t>
  </si>
  <si>
    <t>OCM Motors Ltd</t>
  </si>
  <si>
    <t>5C Second Avenue</t>
  </si>
  <si>
    <t>Cookstown Industrial Estate</t>
  </si>
  <si>
    <t>Tallaght</t>
  </si>
  <si>
    <t>(01) 4524422</t>
  </si>
  <si>
    <t xml:space="preserve">Motor </t>
  </si>
  <si>
    <t>NORTH DUBLIN MOTORCYCLES</t>
  </si>
  <si>
    <t>UNIT 2</t>
  </si>
  <si>
    <t>CHURCH LANE</t>
  </si>
  <si>
    <t>SANTRY</t>
  </si>
  <si>
    <t>DUBLIN 9</t>
  </si>
  <si>
    <t xml:space="preserve">Address update </t>
  </si>
  <si>
    <t>01  8600300</t>
  </si>
  <si>
    <t xml:space="preserve">Northpoint </t>
  </si>
  <si>
    <t xml:space="preserve">near the NCT Centre Ballymun </t>
  </si>
  <si>
    <t xml:space="preserve">Davis Garage </t>
  </si>
  <si>
    <t xml:space="preserve">Longford rd  </t>
  </si>
  <si>
    <t xml:space="preserve">Drumlish </t>
  </si>
  <si>
    <t>Co. Longford</t>
  </si>
  <si>
    <t>N39 Y4N5</t>
  </si>
  <si>
    <t xml:space="preserve">Reported as a free rider </t>
  </si>
  <si>
    <t>Superior Tyres and Car Wash Services Limited</t>
  </si>
  <si>
    <t>BK TYRES</t>
  </si>
  <si>
    <t>The Green Roads</t>
  </si>
  <si>
    <t>Borris in Ossory</t>
  </si>
  <si>
    <t>(085) 1039637</t>
  </si>
  <si>
    <t>Non complicant - (Oct – Jan inclusive) non paid membership fees</t>
  </si>
  <si>
    <t>Non Compliant Member No. 2149 non reporting  (Oct – Apr inclusive) non paid membership fees</t>
  </si>
  <si>
    <t xml:space="preserve">Hannify Affordable Tyres </t>
  </si>
  <si>
    <t xml:space="preserve">Lamagh </t>
  </si>
  <si>
    <t xml:space="preserve">Newtownforbes </t>
  </si>
  <si>
    <t xml:space="preserve">Co. Longford </t>
  </si>
  <si>
    <t>Affordable Tyres</t>
  </si>
  <si>
    <t xml:space="preserve">Blyry Industrial Estate  </t>
  </si>
  <si>
    <t>Athlone County</t>
  </si>
  <si>
    <t>Westmeath</t>
  </si>
  <si>
    <t xml:space="preserve">Reported as a free rider https://www.facebook.com/pg/affordabletyresathlone1/about/?ref=page_internal </t>
  </si>
  <si>
    <t xml:space="preserve">ELT Visit </t>
  </si>
  <si>
    <t>Repak ELT will carry out visits to the potential/ unregistered companies to confirm activity</t>
  </si>
  <si>
    <t xml:space="preserve">Joey Dunne Dunleer </t>
  </si>
  <si>
    <t>1 Twr Vw Tenure</t>
  </si>
  <si>
    <t>Dunleer</t>
  </si>
  <si>
    <t>(041) 686 2454</t>
  </si>
  <si>
    <t>Unit 2</t>
  </si>
  <si>
    <t>Blessington Rd</t>
  </si>
  <si>
    <t>Kiltalown</t>
  </si>
  <si>
    <t>085 220 0749</t>
  </si>
  <si>
    <t>Moved from Fingal</t>
  </si>
  <si>
    <t>Trading as Tom Brophy Motors</t>
  </si>
  <si>
    <t>BIMoto Garage</t>
  </si>
  <si>
    <t>Malheney</t>
  </si>
  <si>
    <t>Man of War</t>
  </si>
  <si>
    <t>087 323 2545</t>
  </si>
  <si>
    <t xml:space="preserve">Correction to name and address 
</t>
  </si>
  <si>
    <t>Tom Brophy Motors</t>
  </si>
  <si>
    <t>DC Motors</t>
  </si>
  <si>
    <t>15-17 Richmond Road</t>
  </si>
  <si>
    <t>Druncondra</t>
  </si>
  <si>
    <t>Dublin 9</t>
  </si>
  <si>
    <t>Autopoint Tyre and Service Centre</t>
  </si>
  <si>
    <t>35 ballybough Road</t>
  </si>
  <si>
    <t>BD Servicing &amp; Repairs</t>
  </si>
  <si>
    <t>Cullenagh</t>
  </si>
  <si>
    <t>Timahoe</t>
  </si>
  <si>
    <t>Portlaoise</t>
  </si>
  <si>
    <t>(087) 9329779</t>
  </si>
  <si>
    <t>Daly Autos</t>
  </si>
  <si>
    <t>Killavalley</t>
  </si>
  <si>
    <t>Tyrrellspass</t>
  </si>
  <si>
    <t>(044) 9323394</t>
  </si>
  <si>
    <t>Rednagh Motors</t>
  </si>
  <si>
    <t>Herbst Yard</t>
  </si>
  <si>
    <t>Rednagh Road</t>
  </si>
  <si>
    <t>Aughrim</t>
  </si>
  <si>
    <t>Non compliant Member 5724: reporting &amp; membership fee</t>
  </si>
  <si>
    <t>Non compliant Member 5979: reporting &amp; membership fee</t>
  </si>
  <si>
    <t>Non compliant Member 5848: reporting &amp; membership fee</t>
  </si>
  <si>
    <t xml:space="preserve">Tyre sales </t>
  </si>
  <si>
    <t>Non compliant Member 3914: reporting &amp; fee</t>
  </si>
  <si>
    <t>Motor</t>
  </si>
  <si>
    <t xml:space="preserve">Moved from Fingal </t>
  </si>
  <si>
    <t>0</t>
  </si>
  <si>
    <t>Donal Kenny Tyre Sales</t>
  </si>
  <si>
    <t>Lakeland Carraige Company</t>
  </si>
  <si>
    <t xml:space="preserve">Peter McAuley </t>
  </si>
  <si>
    <t xml:space="preserve">https://www.facebook.com/marketplace/item/412623912815659/ See link above. I make </t>
  </si>
  <si>
    <t xml:space="preserve">Enquiries to this man about vat invoice and he tell me it’s an English company that is selling and he just deliver on behalf of them. Not legit business. I am legit and I lose to guys like this every day. </t>
  </si>
  <si>
    <t>RRS Car Ltd</t>
  </si>
  <si>
    <t>Pat White Cars Ltd</t>
  </si>
  <si>
    <t>Jim Hanley Farm Machinery Ltd</t>
  </si>
  <si>
    <t>Unit 5 (AXA Building)</t>
  </si>
  <si>
    <t>Long Mile Road,</t>
  </si>
  <si>
    <t>(087) 7193570</t>
  </si>
  <si>
    <t>Pat White cars (Pat White Cars Ltd)</t>
  </si>
  <si>
    <t>1B Avonbeg Industrial Estate</t>
  </si>
  <si>
    <t>Longmile Road</t>
  </si>
  <si>
    <t>(01) 4603600</t>
  </si>
  <si>
    <t xml:space="preserve">Member 3644. Non compliant. Reporting </t>
  </si>
  <si>
    <t xml:space="preserve">Member 2119. Non compliant. Reporting </t>
  </si>
  <si>
    <t xml:space="preserve">Member 3628. Claims does not deal with tyres </t>
  </si>
  <si>
    <t>Hanleys Ashford (Jim Hanley Farm Machinery Ltd)</t>
  </si>
  <si>
    <t>Ashford</t>
  </si>
  <si>
    <t>(0404) 40380</t>
  </si>
  <si>
    <t xml:space="preserve">Member 6222. Claims does not deal with tyres </t>
  </si>
  <si>
    <t xml:space="preserve">Farming </t>
  </si>
  <si>
    <t>Barkshire Motors</t>
  </si>
  <si>
    <t>Kylemore Park South</t>
  </si>
  <si>
    <t>Ballyfermot</t>
  </si>
  <si>
    <t>Dublin 10</t>
  </si>
  <si>
    <t>(01) 6100466</t>
  </si>
  <si>
    <t xml:space="preserve">Jacobs car wash and tyres </t>
  </si>
  <si>
    <t>Abbeylands</t>
  </si>
  <si>
    <t>Arklow</t>
  </si>
  <si>
    <t xml:space="preserve">Car wash </t>
  </si>
  <si>
    <t xml:space="preserve">Tyres </t>
  </si>
  <si>
    <t>Ashbourne</t>
  </si>
  <si>
    <t>Claims does not deal with tyres</t>
  </si>
  <si>
    <t>Springdome Limited</t>
  </si>
  <si>
    <t>Linders Renault Finglas (Springdome Limited)</t>
  </si>
  <si>
    <t>1-3 Clearwater Industrial Park</t>
  </si>
  <si>
    <t>Finglas Road</t>
  </si>
  <si>
    <t>Finglas South</t>
  </si>
  <si>
    <t>(01) 8648204</t>
  </si>
  <si>
    <t>Budget Autos</t>
  </si>
  <si>
    <t>Drimnagh Motors (Budget Autos)</t>
  </si>
  <si>
    <t>121 Drimnagh Road</t>
  </si>
  <si>
    <t>Drimnagh</t>
  </si>
  <si>
    <t>D12 AW68</t>
  </si>
  <si>
    <t>(086) 4015877</t>
  </si>
  <si>
    <t>Daniel Motors and Garage Limited</t>
  </si>
  <si>
    <t>Daniel Motors ltd (Daniel Motors and Garage Limited)</t>
  </si>
  <si>
    <t>Motokov Complex</t>
  </si>
  <si>
    <t>(087) 1269812</t>
  </si>
  <si>
    <t xml:space="preserve">Claims does not deal with tyres. </t>
  </si>
  <si>
    <t>Patrick J Behan Ltd.</t>
  </si>
  <si>
    <t>Behans Service Station (Patrick J Behan Ltd.)</t>
  </si>
  <si>
    <t>Castledermot</t>
  </si>
  <si>
    <t>(087) 2028885</t>
  </si>
  <si>
    <t xml:space="preserve">Service Station </t>
  </si>
  <si>
    <t>Ray Hogan Crash Repairs</t>
  </si>
  <si>
    <t>Shraduff</t>
  </si>
  <si>
    <t>Clonaslee</t>
  </si>
  <si>
    <t>R32 CF78</t>
  </si>
  <si>
    <t>(057) 8648012</t>
  </si>
  <si>
    <t>Damien Moran</t>
  </si>
  <si>
    <t>Moran's garage (Damien Moran)</t>
  </si>
  <si>
    <t>R32 HT93</t>
  </si>
  <si>
    <t>(086) 1698370</t>
  </si>
  <si>
    <t>Eircode</t>
  </si>
  <si>
    <t>Dempsey North Strand Automtive</t>
  </si>
  <si>
    <t>K.E.K Tyres</t>
  </si>
  <si>
    <t xml:space="preserve">Calliaghstown </t>
  </si>
  <si>
    <t>Ceanannus Mór</t>
  </si>
  <si>
    <t xml:space="preserve"> A82 VW83</t>
  </si>
  <si>
    <t>087 671 9370</t>
  </si>
  <si>
    <t>Michael Cox Motors</t>
  </si>
  <si>
    <t>The Rock</t>
  </si>
  <si>
    <t>Trim</t>
  </si>
  <si>
    <t>C15 XF78</t>
  </si>
  <si>
    <t>(087) 9452850</t>
  </si>
  <si>
    <t xml:space="preserve">Non compliant Member No. 3609: reporting </t>
  </si>
  <si>
    <t>Service</t>
  </si>
  <si>
    <t xml:space="preserve">Motorworx </t>
  </si>
  <si>
    <t>Littletown</t>
  </si>
  <si>
    <t>Kilmeague</t>
  </si>
  <si>
    <t xml:space="preserve">Co Kildare </t>
  </si>
  <si>
    <t>W91 KW83</t>
  </si>
  <si>
    <t>Blackwood tyres</t>
  </si>
  <si>
    <t>Blackwood cross</t>
  </si>
  <si>
    <t xml:space="preserve">Robertstown </t>
  </si>
  <si>
    <t xml:space="preserve">Pat slattery </t>
  </si>
  <si>
    <t>Allenwood cross</t>
  </si>
  <si>
    <t xml:space="preserve">Paddy Aunger </t>
  </si>
  <si>
    <t>DNM Tyres Ltd</t>
  </si>
  <si>
    <t>83A Upper Grangegorman</t>
  </si>
  <si>
    <t>Dublin 7</t>
  </si>
  <si>
    <t>D07 Y02T</t>
  </si>
  <si>
    <t>(01) 8387671</t>
  </si>
  <si>
    <t>Dublin Auto Centre Ltd</t>
  </si>
  <si>
    <t>Unit C</t>
  </si>
  <si>
    <t>Kylemore Factory Estate,</t>
  </si>
  <si>
    <t>DIODX9</t>
  </si>
  <si>
    <t>(086) 2474151</t>
  </si>
  <si>
    <t>Motor Businesses Ltd</t>
  </si>
  <si>
    <t>J P Motorcycles (Motor Businesses Ltd)</t>
  </si>
  <si>
    <t>Erne Place Lower</t>
  </si>
  <si>
    <t>Dublin 2</t>
  </si>
  <si>
    <t>(01) 6718480</t>
  </si>
  <si>
    <t>Daragh Smith</t>
  </si>
  <si>
    <t>Moto Pitstop Motorcycle Service Centre (Daragh Smith)</t>
  </si>
  <si>
    <t>Rear 16-18 Orwell road</t>
  </si>
  <si>
    <t>Rathgar</t>
  </si>
  <si>
    <t>Dublin 6</t>
  </si>
  <si>
    <t>D06 A9P0</t>
  </si>
  <si>
    <t>(01) 4910610</t>
  </si>
  <si>
    <t>Matts Motors</t>
  </si>
  <si>
    <t>AutoFit Matts Motors (Matts Motors)</t>
  </si>
  <si>
    <t>Unit 80 Cherry Orchard Industrial Estate</t>
  </si>
  <si>
    <t>D10 NX96</t>
  </si>
  <si>
    <t>(085) 2082505</t>
  </si>
  <si>
    <t>Dublin County</t>
  </si>
  <si>
    <t>Motorstop Stillorgan</t>
  </si>
  <si>
    <t>Stillorgan Cycles Ltd (Motorstop Stillorgan)</t>
  </si>
  <si>
    <t>71 St. Laurences Park</t>
  </si>
  <si>
    <t>Stillorgan</t>
  </si>
  <si>
    <t>(086) 2566957</t>
  </si>
  <si>
    <t>Hot Wheels Autos Ltd</t>
  </si>
  <si>
    <t>The Workshop Courtown Bridge</t>
  </si>
  <si>
    <t>W23 HD1H</t>
  </si>
  <si>
    <t>(087) 6559585</t>
  </si>
  <si>
    <t>Tom Bracken Motors</t>
  </si>
  <si>
    <t>D4 Acorn Business Park</t>
  </si>
  <si>
    <t>Rathangan</t>
  </si>
  <si>
    <t>R51 VF89</t>
  </si>
  <si>
    <t>(087) 2571640</t>
  </si>
  <si>
    <t>NG Motors</t>
  </si>
  <si>
    <t>Unit 7 Johnstown Busuness Park</t>
  </si>
  <si>
    <t>Athlone Road</t>
  </si>
  <si>
    <t>(087) 6041368</t>
  </si>
  <si>
    <t>David Byrne</t>
  </si>
  <si>
    <t>David Byrne Tyres (David Byrne)</t>
  </si>
  <si>
    <t>Mullameelan</t>
  </si>
  <si>
    <t>Ardee</t>
  </si>
  <si>
    <t>(041) 6853931</t>
  </si>
  <si>
    <t>Trufit</t>
  </si>
  <si>
    <t>Bay Retail Park</t>
  </si>
  <si>
    <t>Coes Road</t>
  </si>
  <si>
    <t>(042) 9359850</t>
  </si>
  <si>
    <t>Farnwest Trading Ltd</t>
  </si>
  <si>
    <t>Clonee</t>
  </si>
  <si>
    <t>D15 YNP3</t>
  </si>
  <si>
    <t>(086) 2600667</t>
  </si>
  <si>
    <t>Edgars Garage</t>
  </si>
  <si>
    <t>Cherryhouse lodge</t>
  </si>
  <si>
    <t>Carberstown</t>
  </si>
  <si>
    <t>C15 VYW7</t>
  </si>
  <si>
    <t>(085) 8177538</t>
  </si>
  <si>
    <t>Chris Bradley Tyres</t>
  </si>
  <si>
    <t>STM Garage</t>
  </si>
  <si>
    <t>Unit 22a, Cookstown Rd,</t>
  </si>
  <si>
    <t>Cookstown Industrial Estate Dublin 24</t>
  </si>
  <si>
    <t>(085) 7626263</t>
  </si>
  <si>
    <t>Unit 52 cherry orchard industrial estate</t>
  </si>
  <si>
    <t>Platinum Motorcycles</t>
  </si>
  <si>
    <t>Purcell Square</t>
  </si>
  <si>
    <t>Bray</t>
  </si>
  <si>
    <t>(01) 2869575</t>
  </si>
  <si>
    <t xml:space="preserve">Non compliant Member 6173: reporitng </t>
  </si>
  <si>
    <t xml:space="preserve">Non compliant  Member  4293: reporting </t>
  </si>
  <si>
    <t xml:space="preserve">Non complianrt  Member 4226: reporting </t>
  </si>
  <si>
    <t xml:space="preserve">Non compliant Member 6036: reporting </t>
  </si>
  <si>
    <t xml:space="preserve">Non compliant Member 5976: reporting </t>
  </si>
  <si>
    <t xml:space="preserve">Non reporting  Member 4085: reporting </t>
  </si>
  <si>
    <t xml:space="preserve">Non conpliant Member No. 3687: reporting </t>
  </si>
  <si>
    <t xml:space="preserve">Non conpliant Member No. 5992: reporting </t>
  </si>
  <si>
    <t xml:space="preserve">Non compliant Member 6345: reporting </t>
  </si>
  <si>
    <t xml:space="preserve">Non compliant Member 6350: reporting </t>
  </si>
  <si>
    <t xml:space="preserve">Non compliant Member 6536: reporting </t>
  </si>
  <si>
    <t>Servises</t>
  </si>
  <si>
    <t>Clonee Service Station (Farnwest Trading Ltd)</t>
  </si>
  <si>
    <t xml:space="preserve">Non compliant Member No. 6179: reporting </t>
  </si>
  <si>
    <t xml:space="preserve">Non compliant Member No. 6522: reporting </t>
  </si>
  <si>
    <t>Litter avenue</t>
  </si>
  <si>
    <t>Cadamstown</t>
  </si>
  <si>
    <t>087 6749166</t>
  </si>
  <si>
    <t>085 2082505</t>
  </si>
  <si>
    <t>229 The Boulevard</t>
  </si>
  <si>
    <t>Mount Eustace</t>
  </si>
  <si>
    <t>Tyrrelstown</t>
  </si>
  <si>
    <t>D15 CKC3</t>
  </si>
  <si>
    <t>Leixlip Tyre Service Ltd</t>
  </si>
  <si>
    <t>LTS Ltd (Leixlip Tyre Service Ltd)</t>
  </si>
  <si>
    <t>U5 M4 Business Park</t>
  </si>
  <si>
    <t>Leixlip West Road</t>
  </si>
  <si>
    <t>(01) 6272611</t>
  </si>
  <si>
    <t xml:space="preserve">Non conpliant Member No. 5064: reporting </t>
  </si>
  <si>
    <t>Con Coffey</t>
  </si>
  <si>
    <t>Con Coffey and Sons (Con Coffey)</t>
  </si>
  <si>
    <t>Rathrone</t>
  </si>
  <si>
    <t>Enfield</t>
  </si>
  <si>
    <t>(086) 8287961</t>
  </si>
  <si>
    <t xml:space="preserve">Non compliant Member No. 6619: reporting </t>
  </si>
  <si>
    <t>JN Ireland Motors lLd</t>
  </si>
  <si>
    <t>John Newman Motors (JN Ireland Motors lLd)</t>
  </si>
  <si>
    <t>A84 Y0F5</t>
  </si>
  <si>
    <t>(01) 8351225</t>
  </si>
  <si>
    <t>North Road Motor Company</t>
  </si>
  <si>
    <t>KDK Motors Limited</t>
  </si>
  <si>
    <t>North Road Motor Company (North Road Motor Company)</t>
  </si>
  <si>
    <t>1 St Margret's Road</t>
  </si>
  <si>
    <t>Finglas</t>
  </si>
  <si>
    <t>(01) 8642316</t>
  </si>
  <si>
    <t>4 Edenmore Shopping Centre</t>
  </si>
  <si>
    <t>Rahehy</t>
  </si>
  <si>
    <t>D05EV67</t>
  </si>
  <si>
    <t>(01) 8478181</t>
  </si>
  <si>
    <t xml:space="preserve">Member 849. Non compliant. Reporting </t>
  </si>
  <si>
    <t xml:space="preserve">Member 3698. Non compliant. Reporting </t>
  </si>
  <si>
    <t xml:space="preserve">First Service &amp; Tyre Car Repair </t>
  </si>
  <si>
    <t>JD Automotive</t>
  </si>
  <si>
    <t>Co.Wicklow</t>
  </si>
  <si>
    <t>Christian Kramp</t>
  </si>
  <si>
    <t>RS Automotive (Christian Kramp)</t>
  </si>
  <si>
    <t>Unit 2B Century Business Park</t>
  </si>
  <si>
    <t>D11 A786</t>
  </si>
  <si>
    <t>(01) 9060919</t>
  </si>
  <si>
    <t>VT Motors</t>
  </si>
  <si>
    <t>Oldtown</t>
  </si>
  <si>
    <t>(086) 8549309</t>
  </si>
  <si>
    <t>Non complicant - reporting</t>
  </si>
  <si>
    <t xml:space="preserve">Motors </t>
  </si>
  <si>
    <t>T.W. Motors (Ireland) Limited</t>
  </si>
  <si>
    <t>TW Motors Ltd (T.W. Motors (Ireland) Limited)</t>
  </si>
  <si>
    <t>Ballymount Road Lower</t>
  </si>
  <si>
    <t>Walkinstown</t>
  </si>
  <si>
    <t>D12 A625</t>
  </si>
  <si>
    <t>(01) 4604384</t>
  </si>
  <si>
    <t xml:space="preserve">Non complicant - reporting </t>
  </si>
  <si>
    <t>AutoFit Matts Motors</t>
  </si>
  <si>
    <t>Total Car Care Glenealy</t>
  </si>
  <si>
    <t>Deputy's Pass</t>
  </si>
  <si>
    <t>Glenealy</t>
  </si>
  <si>
    <t>A67CY67</t>
  </si>
  <si>
    <t>(0404) 44804</t>
  </si>
  <si>
    <t xml:space="preserve">Non compliant - reporting </t>
  </si>
  <si>
    <t xml:space="preserve">Non Compliant - reporting </t>
  </si>
  <si>
    <t xml:space="preserve">Non compliant -  reporting </t>
  </si>
  <si>
    <t xml:space="preserve">Member &amp; Premises </t>
  </si>
  <si>
    <t xml:space="preserve">LA Potential Total </t>
  </si>
  <si>
    <t>Noel Agnew</t>
  </si>
  <si>
    <t>Noel Agnew Tyres (Noel Agnew)</t>
  </si>
  <si>
    <t>Dundalk Road</t>
  </si>
  <si>
    <t>Castlebellingham</t>
  </si>
  <si>
    <t>(087) 7798365</t>
  </si>
  <si>
    <t xml:space="preserve">Non compliant Member 1152: reporting </t>
  </si>
  <si>
    <t xml:space="preserve">Mobile tyres </t>
  </si>
  <si>
    <t xml:space="preserve">No Name </t>
  </si>
  <si>
    <t>Orchard Road</t>
  </si>
  <si>
    <t>Clonliffe Road</t>
  </si>
  <si>
    <t>Billy Murtagh</t>
  </si>
  <si>
    <t>Balroe</t>
  </si>
  <si>
    <t>Ballynacargy</t>
  </si>
  <si>
    <t>David Doran</t>
  </si>
  <si>
    <t>Crookedwood,</t>
  </si>
  <si>
    <t>Dermot/Derek Maxwell,</t>
  </si>
  <si>
    <t>Streamstown,</t>
  </si>
  <si>
    <t>Mullingar,</t>
  </si>
  <si>
    <t>Shane Nohilly</t>
  </si>
  <si>
    <t>Tullaghan</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</si>
</sst>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b/>
      <sz val="11"/>
      <color theme="1"/>
      <name val="Calibri"/>
      <family val="2"/>
      <scheme val="minor"/>
    </font>
    <font>
      <b/>
      <sz val="11"/>
      <name val="Calibri"/>
      <family val="2"/>
      <scheme val="minor"/>
    </font>
    <font>
      <u/>
      <sz val="11"/>
      <color theme="10"/>
      <name val="Calibri"/>
      <family val="2"/>
      <charset val="134"/>
      <scheme val="minor"/>
    </font>
    <font>
      <u/>
      <sz val="11"/>
      <color theme="10"/>
      <name val="Calibri"/>
      <family val="2"/>
      <scheme val="minor"/>
    </font>
    <font>
      <sz val="11"/>
      <name val="Calibri"/>
      <family val="2"/>
      <scheme val="minor"/>
    </font>
    <font>
      <sz val="11"/>
      <color rgb="FF141823"/>
      <name val="Calibri"/>
      <family val="2"/>
      <scheme val="minor"/>
    </font>
    <font>
      <b/>
      <sz val="10"/>
      <color rgb="FF222222"/>
      <name val="Arial"/>
      <family val="2"/>
    </font>
    <font>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14"/>
      <color indexed="8"/>
      <name val="Calibri"/>
      <family val="2"/>
      <scheme val="minor"/>
    </font>
    <font>
      <sz val="11"/>
      <color theme="0"/>
      <name val="Calibri"/>
      <family val="2"/>
      <scheme val="minor"/>
    </font>
    <font>
      <sz val="11"/>
      <color theme="1" tint="4.9989318521683403E-2"/>
      <name val="Calibri"/>
      <family val="2"/>
      <scheme val="minor"/>
    </font>
    <font>
      <sz val="12"/>
      <color rgb="FF000000"/>
      <name val="Calibri"/>
      <family val="2"/>
      <scheme val="minor"/>
    </font>
    <font>
      <sz val="14"/>
      <color theme="1"/>
      <name val="Calibri"/>
      <family val="2"/>
      <scheme val="minor"/>
    </font>
    <font>
      <b/>
      <sz val="16"/>
      <color theme="1"/>
      <name val="Calibri"/>
      <family val="2"/>
      <scheme val="minor"/>
    </font>
    <font>
      <b/>
      <sz val="14"/>
      <name val="Calibri"/>
      <family val="2"/>
      <scheme val="minor"/>
    </font>
    <font>
      <b/>
      <sz val="14"/>
      <color rgb="FF000000"/>
      <name val="Calibri"/>
      <family val="2"/>
      <scheme val="minor"/>
    </font>
    <font>
      <sz val="14"/>
      <color indexed="8"/>
      <name val="Calibri"/>
      <family val="2"/>
      <scheme val="minor"/>
    </font>
    <font>
      <sz val="11"/>
      <color rgb="FF000000"/>
      <name val="Calibri"/>
      <family val="2"/>
      <scheme val="minor"/>
    </font>
    <font>
      <b/>
      <sz val="11"/>
      <color rgb="FF333333"/>
      <name val="Calibri"/>
      <family val="2"/>
      <scheme val="minor"/>
    </font>
    <font>
      <sz val="12.1"/>
      <color rgb="FF46545D"/>
      <name val="Arial"/>
      <family val="2"/>
    </font>
    <font>
      <sz val="11"/>
      <color rgb="FFFF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5"/>
      </patternFill>
    </fill>
    <fill>
      <patternFill patternType="solid">
        <fgColor rgb="FFFFFF00"/>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3">
    <xf numFmtId="0" fontId="0" fillId="0" borderId="0"/>
    <xf numFmtId="0" fontId="3" fillId="0" borderId="0" applyNumberFormat="0" applyFill="0" applyBorder="0" applyAlignment="0" applyProtection="0">
      <alignment vertical="center"/>
    </xf>
    <xf numFmtId="0" fontId="8" fillId="3" borderId="0" applyNumberFormat="0" applyBorder="0" applyAlignment="0" applyProtection="0"/>
  </cellStyleXfs>
  <cellXfs count="147">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Alignment="1"/>
    <xf numFmtId="0" fontId="4" fillId="0" borderId="0" xfId="1" applyFont="1" applyAlignment="1"/>
    <xf numFmtId="0" fontId="0" fillId="0" borderId="0" xfId="0" applyFont="1" applyFill="1" applyBorder="1" applyAlignment="1"/>
    <xf numFmtId="0" fontId="0" fillId="0" borderId="0" xfId="0" applyFont="1" applyFill="1" applyAlignment="1"/>
    <xf numFmtId="0" fontId="0" fillId="0" borderId="0" xfId="0" applyFont="1" applyAlignment="1">
      <alignment horizontal="left"/>
    </xf>
    <xf numFmtId="0" fontId="5" fillId="0" borderId="0" xfId="0" applyFont="1" applyAlignment="1"/>
    <xf numFmtId="0" fontId="0" fillId="0" borderId="0" xfId="0" applyFont="1" applyFill="1" applyAlignment="1">
      <alignment horizontal="left"/>
    </xf>
    <xf numFmtId="0" fontId="5" fillId="0" borderId="0" xfId="0" applyFont="1" applyFill="1" applyAlignment="1"/>
    <xf numFmtId="0" fontId="0" fillId="0" borderId="0" xfId="0" applyFont="1" applyAlignment="1">
      <alignment horizontal="left" vertical="center" wrapText="1"/>
    </xf>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Alignment="1">
      <alignment horizontal="left" vertical="center" wrapText="1" indent="1"/>
    </xf>
    <xf numFmtId="0" fontId="0" fillId="0" borderId="0" xfId="0" applyFont="1" applyFill="1" applyAlignment="1">
      <alignment horizontal="left" vertical="top"/>
    </xf>
    <xf numFmtId="0" fontId="0" fillId="0" borderId="0" xfId="0" applyFont="1" applyAlignment="1">
      <alignment horizontal="left" vertical="top"/>
    </xf>
    <xf numFmtId="0" fontId="4" fillId="0" borderId="0" xfId="1"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6" fillId="0" borderId="0" xfId="0" applyFont="1" applyAlignment="1"/>
    <xf numFmtId="0" fontId="0" fillId="0" borderId="0" xfId="0" applyFont="1" applyFill="1" applyAlignment="1">
      <alignment wrapText="1"/>
    </xf>
    <xf numFmtId="0" fontId="0" fillId="0" borderId="0" xfId="0" applyBorder="1"/>
    <xf numFmtId="0" fontId="0" fillId="0" borderId="0" xfId="0" applyFill="1"/>
    <xf numFmtId="0" fontId="0" fillId="0" borderId="0" xfId="0" applyFont="1" applyFill="1" applyAlignment="1">
      <alignment horizontal="left" vertical="center"/>
    </xf>
    <xf numFmtId="0" fontId="0" fillId="0" borderId="0" xfId="0" applyFont="1"/>
    <xf numFmtId="0" fontId="5" fillId="0" borderId="0" xfId="0" applyFont="1" applyFill="1" applyBorder="1" applyAlignment="1"/>
    <xf numFmtId="0" fontId="7" fillId="0" borderId="0" xfId="0" applyFont="1"/>
    <xf numFmtId="0" fontId="0" fillId="0" borderId="0" xfId="0" applyBorder="1" applyAlignment="1">
      <alignment horizontal="right"/>
    </xf>
    <xf numFmtId="0" fontId="0" fillId="0" borderId="0" xfId="0" applyNumberFormat="1" applyBorder="1"/>
    <xf numFmtId="0" fontId="0" fillId="0" borderId="0" xfId="0" applyNumberFormat="1" applyBorder="1" applyAlignment="1">
      <alignment horizontal="right"/>
    </xf>
    <xf numFmtId="0" fontId="0" fillId="0" borderId="5" xfId="0" applyBorder="1"/>
    <xf numFmtId="0" fontId="0" fillId="0" borderId="8" xfId="0" applyBorder="1"/>
    <xf numFmtId="0" fontId="0" fillId="0" borderId="8" xfId="0" applyBorder="1" applyAlignment="1">
      <alignment horizontal="right"/>
    </xf>
    <xf numFmtId="9" fontId="0" fillId="0" borderId="8" xfId="0" applyNumberFormat="1" applyBorder="1"/>
    <xf numFmtId="0" fontId="0" fillId="0" borderId="9" xfId="0" applyBorder="1"/>
    <xf numFmtId="0" fontId="0" fillId="0" borderId="11" xfId="0" applyBorder="1"/>
    <xf numFmtId="0" fontId="11" fillId="0" borderId="0" xfId="0" applyFont="1"/>
    <xf numFmtId="0" fontId="12" fillId="0" borderId="0" xfId="0" applyFont="1"/>
    <xf numFmtId="0" fontId="0" fillId="0" borderId="1" xfId="0" applyBorder="1"/>
    <xf numFmtId="0" fontId="0" fillId="0" borderId="2" xfId="0" applyBorder="1"/>
    <xf numFmtId="0" fontId="0" fillId="0" borderId="2" xfId="0" applyBorder="1" applyAlignment="1">
      <alignment horizontal="right"/>
    </xf>
    <xf numFmtId="9" fontId="0" fillId="0" borderId="3" xfId="0" applyNumberFormat="1" applyBorder="1"/>
    <xf numFmtId="0" fontId="11" fillId="5" borderId="2" xfId="0" applyFont="1" applyFill="1" applyBorder="1"/>
    <xf numFmtId="0" fontId="11" fillId="2" borderId="1" xfId="0" applyFont="1" applyFill="1" applyBorder="1"/>
    <xf numFmtId="0" fontId="12" fillId="2" borderId="1" xfId="0" applyFont="1" applyFill="1" applyBorder="1"/>
    <xf numFmtId="10" fontId="0" fillId="0" borderId="0" xfId="0" applyNumberFormat="1"/>
    <xf numFmtId="0" fontId="14" fillId="4" borderId="2" xfId="0" applyFont="1" applyFill="1" applyBorder="1" applyAlignment="1">
      <alignment horizontal="left" vertical="top" wrapText="1"/>
    </xf>
    <xf numFmtId="0" fontId="14" fillId="4" borderId="6"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13" fillId="2" borderId="2" xfId="0" applyFont="1" applyFill="1" applyBorder="1" applyAlignment="1">
      <alignment horizontal="left" vertical="top" wrapText="1"/>
    </xf>
    <xf numFmtId="0" fontId="13" fillId="2" borderId="6" xfId="0" applyFont="1" applyFill="1" applyBorder="1" applyAlignment="1">
      <alignment horizontal="left" vertical="top" wrapText="1"/>
    </xf>
    <xf numFmtId="0" fontId="11" fillId="4" borderId="1" xfId="0" applyFont="1" applyFill="1" applyBorder="1"/>
    <xf numFmtId="0" fontId="0" fillId="0" borderId="6" xfId="0" applyBorder="1" applyAlignment="1">
      <alignment horizontal="right"/>
    </xf>
    <xf numFmtId="0" fontId="11" fillId="0" borderId="0" xfId="0" applyFont="1" applyAlignment="1"/>
    <xf numFmtId="0" fontId="11" fillId="0" borderId="0" xfId="0" applyNumberFormat="1" applyFont="1" applyFill="1" applyBorder="1" applyAlignment="1" applyProtection="1"/>
    <xf numFmtId="0" fontId="18" fillId="0" borderId="0" xfId="0" applyNumberFormat="1" applyFont="1" applyFill="1" applyBorder="1" applyAlignment="1" applyProtection="1"/>
    <xf numFmtId="0" fontId="16" fillId="0" borderId="0" xfId="0" applyFont="1"/>
    <xf numFmtId="0" fontId="19" fillId="4" borderId="4" xfId="0" applyFont="1" applyFill="1" applyBorder="1" applyAlignment="1">
      <alignment horizontal="left" vertical="center" wrapText="1"/>
    </xf>
    <xf numFmtId="0" fontId="19" fillId="5" borderId="12" xfId="0" applyFont="1" applyFill="1" applyBorder="1" applyAlignment="1">
      <alignment horizontal="left" vertical="center" wrapText="1"/>
    </xf>
    <xf numFmtId="0" fontId="19" fillId="2" borderId="4" xfId="0" applyFont="1" applyFill="1" applyBorder="1" applyAlignment="1">
      <alignment horizontal="left" vertical="center" wrapText="1"/>
    </xf>
    <xf numFmtId="0" fontId="11" fillId="0" borderId="12" xfId="0" applyFont="1" applyBorder="1" applyAlignment="1">
      <alignment vertical="center"/>
    </xf>
    <xf numFmtId="0" fontId="11" fillId="0" borderId="13" xfId="0" applyFont="1" applyBorder="1" applyAlignment="1">
      <alignment vertical="center"/>
    </xf>
    <xf numFmtId="0" fontId="11" fillId="0" borderId="4" xfId="0" applyFont="1" applyBorder="1" applyAlignment="1">
      <alignment vertical="center"/>
    </xf>
    <xf numFmtId="0" fontId="11" fillId="0" borderId="0" xfId="0" applyFont="1" applyFill="1" applyBorder="1"/>
    <xf numFmtId="0" fontId="12" fillId="0" borderId="0" xfId="0" applyFont="1" applyFill="1" applyBorder="1"/>
    <xf numFmtId="0" fontId="12" fillId="2" borderId="4" xfId="0" applyFont="1" applyFill="1" applyBorder="1"/>
    <xf numFmtId="0" fontId="11" fillId="2" borderId="4" xfId="0" applyFont="1" applyFill="1" applyBorder="1"/>
    <xf numFmtId="0" fontId="20" fillId="0" borderId="0" xfId="0" applyFont="1"/>
    <xf numFmtId="0" fontId="16" fillId="0" borderId="0" xfId="0" applyNumberFormat="1" applyFont="1" applyFill="1" applyBorder="1" applyAlignment="1" applyProtection="1"/>
    <xf numFmtId="0" fontId="11" fillId="4" borderId="4" xfId="0" applyFont="1" applyFill="1" applyBorder="1"/>
    <xf numFmtId="0" fontId="11" fillId="5" borderId="4" xfId="0" applyFont="1" applyFill="1" applyBorder="1"/>
    <xf numFmtId="0" fontId="0" fillId="0" borderId="0" xfId="0" applyFill="1" applyAlignment="1"/>
    <xf numFmtId="9" fontId="0" fillId="0" borderId="10" xfId="0" applyNumberFormat="1" applyBorder="1"/>
    <xf numFmtId="9" fontId="0" fillId="0" borderId="7" xfId="0" applyNumberFormat="1" applyBorder="1"/>
    <xf numFmtId="0" fontId="0" fillId="0" borderId="0" xfId="0"/>
    <xf numFmtId="14" fontId="0" fillId="0" borderId="0" xfId="0" applyNumberFormat="1"/>
    <xf numFmtId="0" fontId="14" fillId="0" borderId="4" xfId="0" applyFont="1" applyBorder="1" applyAlignment="1">
      <alignment horizontal="left" vertical="top" wrapText="1"/>
    </xf>
    <xf numFmtId="0" fontId="14" fillId="0" borderId="2" xfId="0" applyFont="1" applyBorder="1" applyAlignment="1">
      <alignment horizontal="left" vertical="top" wrapText="1"/>
    </xf>
    <xf numFmtId="9" fontId="14" fillId="0" borderId="3" xfId="0" applyNumberFormat="1" applyFont="1" applyBorder="1" applyAlignment="1">
      <alignment horizontal="left" vertical="top" wrapText="1"/>
    </xf>
    <xf numFmtId="0" fontId="14" fillId="0" borderId="6" xfId="0" applyFont="1" applyBorder="1" applyAlignment="1">
      <alignment horizontal="left" vertical="top" wrapText="1"/>
    </xf>
    <xf numFmtId="9" fontId="14" fillId="0" borderId="6" xfId="0" applyNumberFormat="1" applyFont="1" applyBorder="1" applyAlignment="1">
      <alignment horizontal="left" vertical="top" wrapText="1"/>
    </xf>
    <xf numFmtId="0" fontId="0" fillId="0" borderId="0" xfId="0" applyFont="1" applyBorder="1" applyAlignment="1"/>
    <xf numFmtId="0" fontId="12" fillId="0" borderId="0" xfId="0" applyFont="1" applyAlignment="1">
      <alignment horizontal="left"/>
    </xf>
    <xf numFmtId="0" fontId="11" fillId="0" borderId="0" xfId="0" applyNumberFormat="1" applyFont="1" applyFill="1" applyBorder="1" applyAlignment="1" applyProtection="1">
      <alignment horizontal="left"/>
    </xf>
    <xf numFmtId="0" fontId="0" fillId="0" borderId="0" xfId="0" applyAlignment="1">
      <alignment horizontal="left"/>
    </xf>
    <xf numFmtId="0" fontId="21" fillId="0" borderId="0" xfId="0" applyFont="1"/>
    <xf numFmtId="0" fontId="1" fillId="0" borderId="0" xfId="0" applyFont="1"/>
    <xf numFmtId="0" fontId="0" fillId="0" borderId="14" xfId="0" applyBorder="1"/>
    <xf numFmtId="0" fontId="0" fillId="0" borderId="12" xfId="0" applyBorder="1"/>
    <xf numFmtId="0" fontId="0" fillId="0" borderId="13" xfId="0" applyBorder="1"/>
    <xf numFmtId="9" fontId="0" fillId="0" borderId="0" xfId="0" applyNumberFormat="1" applyBorder="1"/>
    <xf numFmtId="0" fontId="22" fillId="0" borderId="0" xfId="0" applyFont="1"/>
    <xf numFmtId="0" fontId="1" fillId="0" borderId="0" xfId="0" applyFont="1" applyFill="1"/>
    <xf numFmtId="0" fontId="1" fillId="0" borderId="0" xfId="0" applyFont="1" applyFill="1" applyAlignment="1"/>
    <xf numFmtId="0" fontId="0" fillId="0" borderId="8" xfId="0" applyBorder="1" applyAlignment="1"/>
    <xf numFmtId="0" fontId="0" fillId="0" borderId="15" xfId="0" applyBorder="1" applyAlignment="1"/>
    <xf numFmtId="0" fontId="0" fillId="0" borderId="0" xfId="0" applyBorder="1" applyAlignment="1"/>
    <xf numFmtId="0" fontId="0" fillId="0" borderId="10" xfId="0" applyBorder="1" applyAlignment="1"/>
    <xf numFmtId="0" fontId="0" fillId="0" borderId="6" xfId="0" applyBorder="1" applyAlignment="1"/>
    <xf numFmtId="0" fontId="0" fillId="0" borderId="7" xfId="0" applyBorder="1" applyAlignment="1"/>
    <xf numFmtId="0" fontId="0" fillId="0" borderId="14" xfId="0" applyBorder="1" applyAlignment="1"/>
    <xf numFmtId="0" fontId="0" fillId="0" borderId="13" xfId="0" applyBorder="1" applyAlignment="1"/>
    <xf numFmtId="0" fontId="1" fillId="0" borderId="12" xfId="0" applyFont="1" applyBorder="1" applyAlignment="1"/>
    <xf numFmtId="0" fontId="12" fillId="2" borderId="1" xfId="0" applyFont="1" applyFill="1" applyBorder="1" applyAlignment="1"/>
    <xf numFmtId="0" fontId="12" fillId="2" borderId="4" xfId="0" applyFont="1" applyFill="1" applyBorder="1" applyAlignment="1"/>
    <xf numFmtId="0" fontId="11" fillId="0" borderId="0" xfId="0" applyFont="1" applyFill="1" applyBorder="1" applyAlignment="1"/>
    <xf numFmtId="0" fontId="12" fillId="0" borderId="0" xfId="0" applyFont="1" applyAlignment="1"/>
    <xf numFmtId="0" fontId="20" fillId="0" borderId="0" xfId="0" applyFont="1" applyAlignment="1"/>
    <xf numFmtId="0" fontId="23" fillId="0" borderId="0" xfId="0" applyFont="1" applyAlignment="1">
      <alignment vertical="top"/>
    </xf>
    <xf numFmtId="0" fontId="11" fillId="4" borderId="1" xfId="0" applyFont="1" applyFill="1" applyBorder="1" applyAlignment="1"/>
    <xf numFmtId="0" fontId="11" fillId="4" borderId="4" xfId="0" applyFont="1" applyFill="1" applyBorder="1" applyAlignment="1"/>
    <xf numFmtId="0" fontId="11" fillId="5" borderId="2" xfId="0" applyFont="1" applyFill="1" applyBorder="1" applyAlignment="1"/>
    <xf numFmtId="0" fontId="11" fillId="5" borderId="4" xfId="0" applyFont="1" applyFill="1" applyBorder="1" applyAlignment="1"/>
    <xf numFmtId="0" fontId="24" fillId="0" borderId="0" xfId="0" applyFont="1" applyAlignment="1"/>
    <xf numFmtId="0" fontId="0" fillId="0" borderId="0" xfId="0" applyAlignment="1">
      <alignment vertical="center"/>
    </xf>
    <xf numFmtId="0" fontId="0" fillId="0" borderId="0" xfId="0" applyFill="1" applyAlignment="1">
      <alignment horizontal="left"/>
    </xf>
    <xf numFmtId="0" fontId="0" fillId="0" borderId="0" xfId="0" applyAlignment="1">
      <alignment horizontal="right"/>
    </xf>
    <xf numFmtId="0" fontId="0" fillId="0" borderId="0" xfId="0" applyFill="1" applyAlignment="1">
      <alignment horizontal="right"/>
    </xf>
    <xf numFmtId="0" fontId="1" fillId="0" borderId="0" xfId="0" applyFont="1" applyAlignment="1">
      <alignment vertical="top"/>
    </xf>
    <xf numFmtId="0" fontId="0" fillId="0" borderId="0" xfId="0" applyAlignment="1">
      <alignment vertical="top"/>
    </xf>
    <xf numFmtId="0" fontId="3" fillId="0" borderId="0" xfId="1" applyAlignment="1">
      <alignment vertical="top" wrapText="1"/>
    </xf>
    <xf numFmtId="0" fontId="1" fillId="0" borderId="0" xfId="0" applyFont="1" applyAlignment="1">
      <alignment vertical="top" wrapText="1"/>
    </xf>
    <xf numFmtId="0" fontId="0" fillId="0" borderId="0" xfId="0" applyFont="1" applyFill="1"/>
    <xf numFmtId="0" fontId="3" fillId="0" borderId="0" xfId="1" applyFill="1" applyAlignment="1"/>
    <xf numFmtId="0" fontId="3" fillId="0" borderId="0" xfId="1" applyAlignment="1"/>
    <xf numFmtId="9" fontId="14" fillId="0" borderId="0" xfId="0" applyNumberFormat="1" applyFont="1" applyBorder="1" applyAlignment="1">
      <alignment horizontal="left" vertical="top" wrapText="1"/>
    </xf>
    <xf numFmtId="0" fontId="17" fillId="0" borderId="0" xfId="0" applyFont="1" applyBorder="1" applyAlignment="1">
      <alignment horizontal="center" vertical="center"/>
    </xf>
    <xf numFmtId="0" fontId="10" fillId="0" borderId="0" xfId="0" applyFont="1" applyBorder="1" applyAlignment="1">
      <alignment horizontal="left" vertical="center" wrapText="1"/>
    </xf>
    <xf numFmtId="0" fontId="15" fillId="0" borderId="0" xfId="0" applyFont="1" applyBorder="1" applyAlignment="1">
      <alignment horizontal="left" vertical="center" wrapText="1"/>
    </xf>
    <xf numFmtId="0" fontId="9" fillId="0" borderId="0" xfId="2" applyFont="1" applyFill="1" applyBorder="1" applyAlignment="1">
      <alignment horizontal="center"/>
    </xf>
    <xf numFmtId="0" fontId="0" fillId="0" borderId="0" xfId="0" applyFont="1" applyAlignment="1">
      <alignment vertical="top"/>
    </xf>
    <xf numFmtId="0" fontId="0" fillId="0" borderId="6" xfId="0" applyNumberFormat="1" applyBorder="1" applyAlignment="1">
      <alignment horizontal="right"/>
    </xf>
    <xf numFmtId="0" fontId="0" fillId="0" borderId="6" xfId="0" applyNumberFormat="1" applyBorder="1"/>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7" fillId="0" borderId="1" xfId="0" applyFont="1" applyBorder="1" applyAlignment="1">
      <alignment horizontal="center"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9" fillId="3" borderId="1" xfId="2" applyFont="1" applyBorder="1" applyAlignment="1">
      <alignment horizontal="center"/>
    </xf>
    <xf numFmtId="0" fontId="9" fillId="3" borderId="2" xfId="2" applyFont="1" applyBorder="1" applyAlignment="1">
      <alignment horizontal="center"/>
    </xf>
    <xf numFmtId="0" fontId="9" fillId="3" borderId="3" xfId="2" applyFont="1" applyBorder="1" applyAlignment="1">
      <alignment horizontal="center"/>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cellXfs>
  <cellStyles count="3">
    <cellStyle name="20% - Accent6" xfId="2" builtinId="50"/>
    <cellStyle name="Hyperlink" xfId="1" builtinId="8"/>
    <cellStyle name="Normal" xfId="0" builtinId="0"/>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border diagonalUp="0" diagonalDown="0" outline="0">
        <left/>
        <right/>
        <top style="medium">
          <color indexed="64"/>
        </top>
        <bottom/>
      </border>
    </dxf>
    <dxf>
      <numFmt numFmtId="13" formatCode="0%"/>
    </dxf>
    <dxf>
      <border diagonalUp="0" diagonalDown="0" outline="0">
        <left/>
        <right/>
        <top style="medium">
          <color indexed="64"/>
        </top>
        <bottom/>
      </border>
    </dxf>
    <dxf>
      <numFmt numFmtId="0" formatCode="General"/>
      <alignment horizontal="right" vertical="bottom" textRotation="0" wrapText="0" indent="0" justifyLastLine="0" shrinkToFit="0" readingOrder="0"/>
    </dxf>
    <dxf>
      <border diagonalUp="0" diagonalDown="0" outline="0">
        <left/>
        <right/>
        <top style="medium">
          <color indexed="64"/>
        </top>
        <bottom/>
      </border>
    </dxf>
    <dxf>
      <alignment horizontal="right" vertical="bottom" textRotation="0" wrapText="0" indent="0" justifyLastLine="0" shrinkToFit="0" readingOrder="0"/>
    </dxf>
    <dxf>
      <border diagonalUp="0" diagonalDown="0" outline="0">
        <left/>
        <right/>
        <top style="medium">
          <color indexed="64"/>
        </top>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border>
    </dxf>
    <dxf>
      <numFmt numFmtId="0" formatCode="General"/>
      <alignment horizontal="right" vertical="bottom" textRotation="0" wrapText="0" indent="0" justifyLastLine="0" shrinkToFit="0" readingOrder="0"/>
    </dxf>
    <dxf>
      <border diagonalUp="0" diagonalDown="0" outline="0">
        <left/>
        <right/>
        <top style="medium">
          <color indexed="64"/>
        </top>
        <bottom/>
      </border>
    </dxf>
    <dxf>
      <numFmt numFmtId="0" formatCode="General"/>
    </dxf>
    <dxf>
      <border diagonalUp="0" diagonalDown="0" outline="0">
        <left/>
        <right/>
        <top style="medium">
          <color indexed="64"/>
        </top>
        <bottom/>
      </border>
    </dxf>
    <dxf>
      <numFmt numFmtId="0" formatCode="General"/>
    </dxf>
    <dxf>
      <border diagonalUp="0" diagonalDown="0" outline="0">
        <left/>
        <right/>
        <top style="medium">
          <color indexed="64"/>
        </top>
        <bottom/>
      </border>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style="medium">
          <color indexed="64"/>
        </top>
        <bottom style="medium">
          <color indexed="64"/>
        </bottom>
      </border>
    </dxf>
    <dxf>
      <numFmt numFmtId="13" formatCode="0%"/>
      <border diagonalUp="0" diagonalDown="0">
        <left/>
        <right style="medium">
          <color indexed="64"/>
        </right>
        <top/>
        <bottom/>
      </border>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style="medium">
          <color indexed="64"/>
        </bottom>
      </border>
    </dxf>
    <dxf>
      <numFmt numFmtId="0" formatCode="General"/>
      <alignment horizontal="right" textRotation="0" indent="0" justifyLastLine="0" shrinkToFit="0" readingOrder="0"/>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numFmt numFmtId="0" formatCode="General"/>
    </dxf>
    <dxf>
      <border diagonalUp="0" diagonalDown="0">
        <left style="medium">
          <color indexed="64"/>
        </left>
        <right/>
        <top/>
        <bottom/>
        <vertical/>
        <horizontal/>
      </border>
    </dxf>
    <dxf>
      <border>
        <top style="medium">
          <color indexed="64"/>
        </top>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alignment horizontal="left" vertical="top" textRotation="0" wrapText="1" indent="0" justifyLastLine="0" shrinkToFit="0" readingOrder="0"/>
      <border diagonalUp="0" diagonalDown="0">
        <left style="medium">
          <color auto="1"/>
        </left>
        <right style="medium">
          <color auto="1"/>
        </right>
        <top/>
        <bottom/>
        <vertical style="medium">
          <color auto="1"/>
        </vertical>
        <horizontal/>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r>
              <a:rPr lang="en-US" sz="2400" b="1"/>
              <a:t>Percentage Compliance Per LA  11/10/2019</a:t>
            </a:r>
            <a:endParaRPr lang="en-IE" sz="2400" b="1"/>
          </a:p>
          <a:p>
            <a:pPr>
              <a:defRPr sz="2400" b="1"/>
            </a:pPr>
            <a:endParaRPr lang="en-US" sz="2400" b="1"/>
          </a:p>
        </c:rich>
      </c:tx>
      <c:layout>
        <c:manualLayout>
          <c:xMode val="edge"/>
          <c:yMode val="edge"/>
          <c:x val="0.36816209903113728"/>
          <c:y val="1.3862106603601964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Overview!$S$2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Overview!$K$3:$K$34</c:f>
              <c:strCache>
                <c:ptCount val="31"/>
                <c:pt idx="0">
                  <c:v>Galway County Council</c:v>
                </c:pt>
                <c:pt idx="1">
                  <c:v>Galway City Council</c:v>
                </c:pt>
                <c:pt idx="2">
                  <c:v>Fingal County Council</c:v>
                </c:pt>
                <c:pt idx="3">
                  <c:v>Roscommon County Council</c:v>
                </c:pt>
                <c:pt idx="4">
                  <c:v>Limerick City &amp; County Council</c:v>
                </c:pt>
                <c:pt idx="5">
                  <c:v>Cavan County Council</c:v>
                </c:pt>
                <c:pt idx="6">
                  <c:v>Mayo County Council</c:v>
                </c:pt>
                <c:pt idx="7">
                  <c:v>Dun Laoghaire Rathdown</c:v>
                </c:pt>
                <c:pt idx="8">
                  <c:v>Cork County Council</c:v>
                </c:pt>
                <c:pt idx="9">
                  <c:v>Offaly County Council</c:v>
                </c:pt>
                <c:pt idx="10">
                  <c:v>Louth County Council</c:v>
                </c:pt>
                <c:pt idx="11">
                  <c:v>South Dublin County Council</c:v>
                </c:pt>
                <c:pt idx="12">
                  <c:v>Waterford City &amp;County Council</c:v>
                </c:pt>
                <c:pt idx="13">
                  <c:v>Meath County Council</c:v>
                </c:pt>
                <c:pt idx="14">
                  <c:v>Kerry County Council</c:v>
                </c:pt>
                <c:pt idx="15">
                  <c:v>Laois County Council</c:v>
                </c:pt>
                <c:pt idx="16">
                  <c:v>Longford County Council</c:v>
                </c:pt>
                <c:pt idx="17">
                  <c:v>Donegal County Council</c:v>
                </c:pt>
                <c:pt idx="18">
                  <c:v>Sligo County Council</c:v>
                </c:pt>
                <c:pt idx="19">
                  <c:v>Wicklow County Council</c:v>
                </c:pt>
                <c:pt idx="20">
                  <c:v>Tipperary County Council</c:v>
                </c:pt>
                <c:pt idx="21">
                  <c:v>Clare County Council</c:v>
                </c:pt>
                <c:pt idx="22">
                  <c:v>Cork City Council</c:v>
                </c:pt>
                <c:pt idx="23">
                  <c:v>Kildare County Council</c:v>
                </c:pt>
                <c:pt idx="24">
                  <c:v>Dublin City Council</c:v>
                </c:pt>
                <c:pt idx="25">
                  <c:v>Westmeath County Council</c:v>
                </c:pt>
                <c:pt idx="26">
                  <c:v>Wexford County Council</c:v>
                </c:pt>
                <c:pt idx="27">
                  <c:v>Carlow County Council</c:v>
                </c:pt>
                <c:pt idx="28">
                  <c:v>Leitrim County Council</c:v>
                </c:pt>
                <c:pt idx="29">
                  <c:v>Monaghan County Council</c:v>
                </c:pt>
                <c:pt idx="30">
                  <c:v>Kilkenny County Council</c:v>
                </c:pt>
              </c:strCache>
            </c:strRef>
          </c:cat>
          <c:val>
            <c:numRef>
              <c:f>Overview!$S$3:$S$34</c:f>
              <c:numCache>
                <c:formatCode>0%</c:formatCode>
                <c:ptCount val="31"/>
                <c:pt idx="0">
                  <c:v>0.98518518518518516</c:v>
                </c:pt>
                <c:pt idx="1">
                  <c:v>0.97142857142857142</c:v>
                </c:pt>
                <c:pt idx="2">
                  <c:v>0.96531791907514453</c:v>
                </c:pt>
                <c:pt idx="3">
                  <c:v>0.96363636363636362</c:v>
                </c:pt>
                <c:pt idx="4">
                  <c:v>0.95483870967741935</c:v>
                </c:pt>
                <c:pt idx="5">
                  <c:v>0.95238095238095233</c:v>
                </c:pt>
                <c:pt idx="6">
                  <c:v>0.95199999999999996</c:v>
                </c:pt>
                <c:pt idx="7">
                  <c:v>0.95</c:v>
                </c:pt>
                <c:pt idx="8">
                  <c:v>0.94047619047619047</c:v>
                </c:pt>
                <c:pt idx="9">
                  <c:v>0.9375</c:v>
                </c:pt>
                <c:pt idx="10">
                  <c:v>0.93506493506493504</c:v>
                </c:pt>
                <c:pt idx="11">
                  <c:v>0.93421052631578949</c:v>
                </c:pt>
                <c:pt idx="12">
                  <c:v>0.93055555555555558</c:v>
                </c:pt>
                <c:pt idx="13">
                  <c:v>0.92666666666666664</c:v>
                </c:pt>
                <c:pt idx="14">
                  <c:v>0.92666666666666664</c:v>
                </c:pt>
                <c:pt idx="15">
                  <c:v>0.92307692307692313</c:v>
                </c:pt>
                <c:pt idx="16">
                  <c:v>0.91836734693877553</c:v>
                </c:pt>
                <c:pt idx="17">
                  <c:v>0.91176470588235292</c:v>
                </c:pt>
                <c:pt idx="18">
                  <c:v>0.9</c:v>
                </c:pt>
                <c:pt idx="19">
                  <c:v>0.89565217391304353</c:v>
                </c:pt>
                <c:pt idx="20">
                  <c:v>0.890625</c:v>
                </c:pt>
                <c:pt idx="21">
                  <c:v>0.89010989010989006</c:v>
                </c:pt>
                <c:pt idx="22">
                  <c:v>0.88135593220338981</c:v>
                </c:pt>
                <c:pt idx="23">
                  <c:v>0.85517241379310349</c:v>
                </c:pt>
                <c:pt idx="24">
                  <c:v>0.85164835164835162</c:v>
                </c:pt>
                <c:pt idx="25">
                  <c:v>0.84931506849315064</c:v>
                </c:pt>
                <c:pt idx="26">
                  <c:v>0.84848484848484851</c:v>
                </c:pt>
                <c:pt idx="27">
                  <c:v>0.82926829268292679</c:v>
                </c:pt>
                <c:pt idx="28">
                  <c:v>0.82051282051282048</c:v>
                </c:pt>
                <c:pt idx="29">
                  <c:v>0.8</c:v>
                </c:pt>
                <c:pt idx="30">
                  <c:v>0.77215189873417722</c:v>
                </c:pt>
              </c:numCache>
            </c:numRef>
          </c:val>
        </c:ser>
        <c:dLbls>
          <c:showLegendKey val="0"/>
          <c:showVal val="1"/>
          <c:showCatName val="0"/>
          <c:showSerName val="0"/>
          <c:showPercent val="0"/>
          <c:showBubbleSize val="0"/>
        </c:dLbls>
        <c:gapWidth val="219"/>
        <c:overlap val="-27"/>
        <c:axId val="936799792"/>
        <c:axId val="936797440"/>
      </c:barChart>
      <c:catAx>
        <c:axId val="93679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936797440"/>
        <c:crosses val="autoZero"/>
        <c:auto val="1"/>
        <c:lblAlgn val="ctr"/>
        <c:lblOffset val="100"/>
        <c:noMultiLvlLbl val="0"/>
      </c:catAx>
      <c:valAx>
        <c:axId val="936797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9367997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40" b="1" i="0" u="none" strike="noStrike" kern="1200" baseline="0">
                <a:solidFill>
                  <a:schemeClr val="tx1"/>
                </a:solidFill>
                <a:latin typeface="+mn-lt"/>
                <a:ea typeface="+mn-ea"/>
                <a:cs typeface="+mn-cs"/>
              </a:defRPr>
            </a:pPr>
            <a:r>
              <a:rPr lang="en-US"/>
              <a:t>Eastern-Midland Region </a:t>
            </a:r>
          </a:p>
        </c:rich>
      </c:tx>
      <c:layout/>
      <c:overlay val="0"/>
      <c:spPr>
        <a:noFill/>
        <a:ln>
          <a:noFill/>
        </a:ln>
        <a:effectLst/>
      </c:spPr>
      <c:txPr>
        <a:bodyPr rot="0" spcFirstLastPara="1" vertOverflow="ellipsis" vert="horz" wrap="square" anchor="ctr" anchorCtr="1"/>
        <a:lstStyle/>
        <a:p>
          <a:pPr>
            <a:defRPr sz="144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Overview!$A$3:$A$14</c:f>
              <c:strCache>
                <c:ptCount val="12"/>
                <c:pt idx="0">
                  <c:v>Dublin City Council</c:v>
                </c:pt>
                <c:pt idx="1">
                  <c:v>Dun Laoghaire Rathdown</c:v>
                </c:pt>
                <c:pt idx="2">
                  <c:v>Fingal County Council</c:v>
                </c:pt>
                <c:pt idx="3">
                  <c:v>Kildare County Council</c:v>
                </c:pt>
                <c:pt idx="4">
                  <c:v>Laois County Council</c:v>
                </c:pt>
                <c:pt idx="5">
                  <c:v>Longford County Council</c:v>
                </c:pt>
                <c:pt idx="6">
                  <c:v>Louth County Council</c:v>
                </c:pt>
                <c:pt idx="7">
                  <c:v>Meath County Council</c:v>
                </c:pt>
                <c:pt idx="8">
                  <c:v>Offaly County Council</c:v>
                </c:pt>
                <c:pt idx="9">
                  <c:v>South Dublin County Council</c:v>
                </c:pt>
                <c:pt idx="10">
                  <c:v>Westmeath County Council</c:v>
                </c:pt>
                <c:pt idx="11">
                  <c:v>Wicklow County Council</c:v>
                </c:pt>
              </c:strCache>
            </c:strRef>
          </c:cat>
          <c:val>
            <c:numRef>
              <c:f>Overview!$H$3:$H$14</c:f>
              <c:numCache>
                <c:formatCode>0%</c:formatCode>
                <c:ptCount val="12"/>
                <c:pt idx="0">
                  <c:v>0.85164835164835162</c:v>
                </c:pt>
                <c:pt idx="1">
                  <c:v>0.95</c:v>
                </c:pt>
                <c:pt idx="2">
                  <c:v>0.96531791907514453</c:v>
                </c:pt>
                <c:pt idx="3">
                  <c:v>0.85517241379310349</c:v>
                </c:pt>
                <c:pt idx="4">
                  <c:v>0.92307692307692313</c:v>
                </c:pt>
                <c:pt idx="5">
                  <c:v>0.91836734693877553</c:v>
                </c:pt>
                <c:pt idx="6">
                  <c:v>0.93506493506493504</c:v>
                </c:pt>
                <c:pt idx="7">
                  <c:v>0.92666666666666664</c:v>
                </c:pt>
                <c:pt idx="8">
                  <c:v>0.9375</c:v>
                </c:pt>
                <c:pt idx="9">
                  <c:v>0.93421052631578949</c:v>
                </c:pt>
                <c:pt idx="10">
                  <c:v>0.84931506849315064</c:v>
                </c:pt>
                <c:pt idx="11">
                  <c:v>0.89565217391304353</c:v>
                </c:pt>
              </c:numCache>
            </c:numRef>
          </c:val>
        </c:ser>
        <c:dLbls>
          <c:showLegendKey val="0"/>
          <c:showVal val="0"/>
          <c:showCatName val="0"/>
          <c:showSerName val="0"/>
          <c:showPercent val="0"/>
          <c:showBubbleSize val="0"/>
        </c:dLbls>
        <c:gapWidth val="75"/>
        <c:overlap val="40"/>
        <c:axId val="936796656"/>
        <c:axId val="936797048"/>
      </c:barChart>
      <c:catAx>
        <c:axId val="93679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936797048"/>
        <c:crosses val="autoZero"/>
        <c:auto val="1"/>
        <c:lblAlgn val="ctr"/>
        <c:lblOffset val="100"/>
        <c:noMultiLvlLbl val="0"/>
      </c:catAx>
      <c:valAx>
        <c:axId val="936797048"/>
        <c:scaling>
          <c:orientation val="minMax"/>
          <c:max val="1"/>
          <c:min val="0"/>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936796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sz="12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961117</xdr:colOff>
      <xdr:row>36</xdr:row>
      <xdr:rowOff>179614</xdr:rowOff>
    </xdr:from>
    <xdr:to>
      <xdr:col>25</xdr:col>
      <xdr:colOff>192392</xdr:colOff>
      <xdr:row>49</xdr:row>
      <xdr:rowOff>76664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81189</xdr:colOff>
      <xdr:row>15</xdr:row>
      <xdr:rowOff>143780</xdr:rowOff>
    </xdr:from>
    <xdr:to>
      <xdr:col>7</xdr:col>
      <xdr:colOff>984250</xdr:colOff>
      <xdr:row>38</xdr:row>
      <xdr:rowOff>142874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epak09\NASSHARE\GOVERNMENT%20AND%20REGULATORY%20MANAGEMENT\Tyre%20scheme\WERLA%20EOLs\01%20Potential%20Members\WERLA%20Removed\Removed%20WERLA%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moved "/>
    </sheetNames>
    <sheetDataSet>
      <sheetData sheetId="0"/>
    </sheetDataSet>
  </externalBook>
</externalLink>
</file>

<file path=xl/tables/table1.xml><?xml version="1.0" encoding="utf-8"?>
<table xmlns="http://schemas.openxmlformats.org/spreadsheetml/2006/main" id="1" name="Table2" displayName="Table2" ref="A2:H15" totalsRowCount="1" headerRowDxfId="55" totalsRowDxfId="53" headerRowBorderDxfId="54" totalsRowBorderDxfId="52">
  <autoFilter ref="A2:H14"/>
  <sortState ref="A3:H14">
    <sortCondition ref="A2:A14"/>
  </sortState>
  <tableColumns count="8">
    <tableColumn id="1" name="LA" totalsRowLabel="Total " dataDxfId="51"/>
    <tableColumn id="4" name="Members " totalsRowFunction="sum" dataDxfId="50" totalsRowDxfId="49">
      <calculatedColumnFormula>VLOOKUP(Table2[[#This Row],[LA]],$K:$S,2,FALSE)</calculatedColumnFormula>
    </tableColumn>
    <tableColumn id="6" name="Members Premises " totalsRowFunction="sum" dataDxfId="48" totalsRowDxfId="47">
      <calculatedColumnFormula>VLOOKUP(Table2[[#This Row],[LA]],$K:$S,3,FALSE)</calculatedColumnFormula>
    </tableColumn>
    <tableColumn id="9" name="Revoked Members" totalsRowFunction="sum" dataDxfId="46" totalsRowDxfId="45">
      <calculatedColumnFormula>'[1]Removed '!B236</calculatedColumnFormula>
    </tableColumn>
    <tableColumn id="3" name="Obligated &amp; (Reinstated) " totalsRowFunction="sum" dataDxfId="44" totalsRowDxfId="43">
      <calculatedColumnFormula>'Wicklow Co'!B15</calculatedColumnFormula>
    </tableColumn>
    <tableColumn id="8" name="Potential/ Unregistered " totalsRowFunction="sum"/>
    <tableColumn id="2" name="Total " totalsRowFunction="sum" dataDxfId="42" totalsRowDxfId="41">
      <calculatedColumnFormula>Table2[[#This Row],[Members Premises ]]+Table2[[#This Row],[Revoked Members]]+Table2[[#This Row],[Obligated &amp; (Reinstated) ]]+Table2[[#This Row],[Potential/ Unregistered ]]</calculatedColumnFormula>
    </tableColumn>
    <tableColumn id="7" name="% Registered" totalsRowFunction="average" dataDxfId="40" totalsRowDxfId="39">
      <calculatedColumnFormula>Table2[[#This Row],[Members Premises ]]/G3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3" name="Table216" displayName="Table216" ref="K2:S34" totalsRowCount="1" headerRowDxfId="38" dataDxfId="36" headerRowBorderDxfId="37" tableBorderDxfId="35" totalsRowBorderDxfId="34">
  <autoFilter ref="K2:S33"/>
  <sortState ref="K3:T33">
    <sortCondition descending="1" ref="S2:S33"/>
  </sortState>
  <tableColumns count="9">
    <tableColumn id="1" name="LA" totalsRowLabel="Total " dataDxfId="33" totalsRowDxfId="32"/>
    <tableColumn id="2" name="Members" totalsRowFunction="sum" dataDxfId="31" totalsRowDxfId="30"/>
    <tableColumn id="3" name="Member &amp; Premises " totalsRowFunction="sum" dataDxfId="29" totalsRowDxfId="28"/>
    <tableColumn id="6" name="Revoked Members" totalsRowFunction="sum" dataDxfId="27" totalsRowDxfId="26"/>
    <tableColumn id="7" name="Obligated &amp; Reinstated" totalsRowFunction="sum" dataDxfId="25" totalsRowDxfId="24"/>
    <tableColumn id="4" name="Potential Members " totalsRowFunction="sum" dataDxfId="23" totalsRowDxfId="22"/>
    <tableColumn id="9" name="LA Potential Total " totalsRowFunction="sum" dataDxfId="21" totalsRowDxfId="20"/>
    <tableColumn id="8" name="Total" totalsRowFunction="sum" dataDxfId="19" totalsRowDxfId="18"/>
    <tableColumn id="5" name="% Registered" totalsRowFunction="average" dataDxfId="17" totalsRow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mailto:sales@moloneymotors.ie" TargetMode="External"/><Relationship Id="rId2" Type="http://schemas.openxmlformats.org/officeDocument/2006/relationships/hyperlink" Target="mailto:murphysalvage@msn.com" TargetMode="External"/><Relationship Id="rId1" Type="http://schemas.openxmlformats.org/officeDocument/2006/relationships/hyperlink" Target="https://www.facebook.com/marketplace/item/412623912815659/%20See%20link%20above.%20I%20make" TargetMode="External"/><Relationship Id="rId5" Type="http://schemas.openxmlformats.org/officeDocument/2006/relationships/printerSettings" Target="../printerSettings/printerSettings2.bin"/><Relationship Id="rId4" Type="http://schemas.openxmlformats.org/officeDocument/2006/relationships/hyperlink" Target="mailto:dempseyaut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info@audinaas.ie" TargetMode="External"/><Relationship Id="rId2" Type="http://schemas.openxmlformats.org/officeDocument/2006/relationships/hyperlink" Target="mailto:sales@aormotors.ie" TargetMode="External"/><Relationship Id="rId1" Type="http://schemas.openxmlformats.org/officeDocument/2006/relationships/hyperlink" Target="mailto:info@plrrepairs.com" TargetMode="External"/><Relationship Id="rId5" Type="http://schemas.openxmlformats.org/officeDocument/2006/relationships/printerSettings" Target="../printerSettings/printerSettings5.bin"/><Relationship Id="rId4" Type="http://schemas.openxmlformats.org/officeDocument/2006/relationships/hyperlink" Target="mailto:altomotorsservic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ales@newlinemotors.i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F70"/>
  <sheetViews>
    <sheetView showGridLines="0" tabSelected="1" showWhiteSpace="0" zoomScale="60" zoomScaleNormal="60" zoomScaleSheetLayoutView="40" zoomScalePageLayoutView="50" workbookViewId="0">
      <selection activeCell="K3" sqref="K3:S33"/>
    </sheetView>
  </sheetViews>
  <sheetFormatPr defaultRowHeight="15"/>
  <cols>
    <col min="1" max="1" width="34" style="4" customWidth="1"/>
    <col min="2" max="2" width="17" style="4" bestFit="1" customWidth="1"/>
    <col min="3" max="3" width="17.28515625" style="4" bestFit="1" customWidth="1"/>
    <col min="4" max="4" width="14.42578125" style="4" customWidth="1"/>
    <col min="5" max="5" width="15.42578125" style="4" customWidth="1"/>
    <col min="6" max="6" width="15.5703125" style="4" customWidth="1"/>
    <col min="7" max="7" width="13.28515625" style="4" hidden="1" customWidth="1"/>
    <col min="8" max="10" width="15.28515625" style="4" customWidth="1"/>
    <col min="11" max="11" width="33.7109375" style="4" customWidth="1"/>
    <col min="12" max="12" width="13.85546875" style="4" customWidth="1"/>
    <col min="13" max="13" width="13.42578125" style="4" customWidth="1"/>
    <col min="14" max="14" width="13" style="4" customWidth="1"/>
    <col min="15" max="15" width="17.140625" style="4" customWidth="1"/>
    <col min="16" max="17" width="14.5703125" style="4" customWidth="1"/>
    <col min="18" max="18" width="15.85546875" style="4" hidden="1" customWidth="1"/>
    <col min="19" max="19" width="15.85546875" style="4" customWidth="1"/>
    <col min="20" max="20" width="31.7109375" style="4" bestFit="1" customWidth="1"/>
    <col min="21" max="21" width="30.140625" style="4" bestFit="1" customWidth="1"/>
    <col min="22" max="16384" width="9.140625" style="4"/>
  </cols>
  <sheetData>
    <row r="1" spans="1:19" customFormat="1" ht="24" thickBot="1">
      <c r="A1" s="142" t="s">
        <v>307</v>
      </c>
      <c r="B1" s="143"/>
      <c r="C1" s="143"/>
      <c r="D1" s="143"/>
      <c r="E1" s="143"/>
      <c r="F1" s="143"/>
      <c r="G1" s="143"/>
      <c r="H1" s="144"/>
      <c r="I1" s="133"/>
      <c r="J1" s="133"/>
      <c r="K1" s="142" t="s">
        <v>259</v>
      </c>
      <c r="L1" s="143"/>
      <c r="M1" s="143"/>
      <c r="N1" s="143"/>
      <c r="O1" s="143"/>
      <c r="P1" s="143"/>
      <c r="Q1" s="143"/>
      <c r="R1" s="143"/>
      <c r="S1" s="144"/>
    </row>
    <row r="2" spans="1:19" customFormat="1" ht="30.75" thickBot="1">
      <c r="A2" s="80" t="s">
        <v>221</v>
      </c>
      <c r="B2" s="81" t="s">
        <v>255</v>
      </c>
      <c r="C2" s="81" t="s">
        <v>299</v>
      </c>
      <c r="D2" s="49" t="s">
        <v>256</v>
      </c>
      <c r="E2" s="51" t="s">
        <v>296</v>
      </c>
      <c r="F2" s="53" t="s">
        <v>298</v>
      </c>
      <c r="G2" s="53" t="s">
        <v>258</v>
      </c>
      <c r="H2" s="82" t="s">
        <v>257</v>
      </c>
      <c r="I2" s="129"/>
      <c r="J2" s="129"/>
      <c r="K2" s="80" t="s">
        <v>221</v>
      </c>
      <c r="L2" s="83" t="s">
        <v>260</v>
      </c>
      <c r="M2" s="83" t="s">
        <v>666</v>
      </c>
      <c r="N2" s="50" t="s">
        <v>256</v>
      </c>
      <c r="O2" s="52" t="s">
        <v>263</v>
      </c>
      <c r="P2" s="54" t="s">
        <v>308</v>
      </c>
      <c r="Q2" s="54" t="s">
        <v>667</v>
      </c>
      <c r="R2" s="54" t="s">
        <v>309</v>
      </c>
      <c r="S2" s="84" t="s">
        <v>257</v>
      </c>
    </row>
    <row r="3" spans="1:19" customFormat="1">
      <c r="A3" s="38" t="s">
        <v>18</v>
      </c>
      <c r="B3" s="34">
        <f>VLOOKUP(Table2[[#This Row],[LA]],$K:$S,2,FALSE)</f>
        <v>132</v>
      </c>
      <c r="C3" s="34">
        <f>VLOOKUP(Table2[[#This Row],[LA]],$K:$S,3,FALSE)</f>
        <v>155</v>
      </c>
      <c r="D3" s="35">
        <f>'Dublin City Co'!B10</f>
        <v>16</v>
      </c>
      <c r="E3" s="35">
        <f>'Dublin City Co'!B28</f>
        <v>5</v>
      </c>
      <c r="F3" s="34">
        <f>'Dublin City Co'!B1</f>
        <v>6</v>
      </c>
      <c r="G3" s="34">
        <f>Table2[[#This Row],[Members Premises ]]+Table2[[#This Row],[Revoked Members]]+Table2[[#This Row],[Obligated &amp; (Reinstated) ]]+Table2[[#This Row],[Potential/ Unregistered ]]</f>
        <v>182</v>
      </c>
      <c r="H3" s="76">
        <f>Table2[[#This Row],[Members Premises ]]/G3</f>
        <v>0.85164835164835162</v>
      </c>
      <c r="I3" s="94"/>
      <c r="J3" s="94"/>
      <c r="K3" s="91" t="s">
        <v>244</v>
      </c>
      <c r="L3" s="24">
        <v>126</v>
      </c>
      <c r="M3" s="24">
        <v>133</v>
      </c>
      <c r="N3" s="30">
        <v>2</v>
      </c>
      <c r="O3" s="32" t="s">
        <v>420</v>
      </c>
      <c r="P3" s="30">
        <v>0</v>
      </c>
      <c r="Q3" s="30">
        <v>2</v>
      </c>
      <c r="R3" s="30">
        <v>135</v>
      </c>
      <c r="S3" s="94">
        <v>0.98518518518518516</v>
      </c>
    </row>
    <row r="4" spans="1:19" customFormat="1">
      <c r="A4" s="37" t="s">
        <v>222</v>
      </c>
      <c r="B4" s="24">
        <f>VLOOKUP(Table2[[#This Row],[LA]],$K:$S,2,FALSE)</f>
        <v>48</v>
      </c>
      <c r="C4" s="24">
        <f>VLOOKUP(Table2[[#This Row],[LA]],$K:$S,3,FALSE)</f>
        <v>57</v>
      </c>
      <c r="D4" s="32">
        <f>'Dun Laoghaire Rathdown '!B6</f>
        <v>1</v>
      </c>
      <c r="E4" s="30">
        <f>'Dun Laoghaire Rathdown '!B10</f>
        <v>0</v>
      </c>
      <c r="F4" s="24">
        <f>'Dun Laoghaire Rathdown '!B1</f>
        <v>2</v>
      </c>
      <c r="G4" s="24">
        <f>Table2[[#This Row],[Members Premises ]]+Table2[[#This Row],[Revoked Members]]+Table2[[#This Row],[Obligated &amp; (Reinstated) ]]+Table2[[#This Row],[Potential/ Unregistered ]]</f>
        <v>60</v>
      </c>
      <c r="H4" s="76">
        <f>Table2[[#This Row],[Members Premises ]]/G4</f>
        <v>0.95</v>
      </c>
      <c r="I4" s="94"/>
      <c r="J4" s="94"/>
      <c r="K4" s="92" t="s">
        <v>243</v>
      </c>
      <c r="L4" s="24">
        <v>24</v>
      </c>
      <c r="M4" s="24">
        <v>34</v>
      </c>
      <c r="N4" s="32">
        <v>1</v>
      </c>
      <c r="O4" s="32" t="s">
        <v>420</v>
      </c>
      <c r="P4" s="30">
        <v>0</v>
      </c>
      <c r="Q4" s="30">
        <v>1</v>
      </c>
      <c r="R4" s="30">
        <v>35</v>
      </c>
      <c r="S4" s="94">
        <v>0.97142857142857142</v>
      </c>
    </row>
    <row r="5" spans="1:19" customFormat="1">
      <c r="A5" s="37" t="s">
        <v>158</v>
      </c>
      <c r="B5" s="30">
        <f>VLOOKUP(Table2[[#This Row],[LA]],$K:$S,2,FALSE)</f>
        <v>147</v>
      </c>
      <c r="C5" s="24">
        <f>VLOOKUP(Table2[[#This Row],[LA]],$K:$S,3,FALSE)</f>
        <v>167</v>
      </c>
      <c r="D5" s="32">
        <f>'Fingal Co'!B7</f>
        <v>3</v>
      </c>
      <c r="E5" s="30">
        <f>'Fingal Co'!B12</f>
        <v>0</v>
      </c>
      <c r="F5" s="31">
        <f>'Fingal Co'!B1</f>
        <v>3</v>
      </c>
      <c r="G5" s="31">
        <f>Table2[[#This Row],[Members Premises ]]+Table2[[#This Row],[Revoked Members]]+Table2[[#This Row],[Obligated &amp; (Reinstated) ]]+Table2[[#This Row],[Potential/ Unregistered ]]</f>
        <v>173</v>
      </c>
      <c r="H5" s="76">
        <f>Table2[[#This Row],[Members Premises ]]/G5</f>
        <v>0.96531791907514453</v>
      </c>
      <c r="I5" s="94"/>
      <c r="J5" s="94"/>
      <c r="K5" s="92" t="s">
        <v>158</v>
      </c>
      <c r="L5" s="24">
        <v>147</v>
      </c>
      <c r="M5" s="24">
        <v>167</v>
      </c>
      <c r="N5" s="32">
        <v>3</v>
      </c>
      <c r="O5" s="32" t="s">
        <v>420</v>
      </c>
      <c r="P5" s="30">
        <v>3</v>
      </c>
      <c r="Q5" s="30">
        <v>6</v>
      </c>
      <c r="R5" s="30">
        <v>173</v>
      </c>
      <c r="S5" s="94">
        <v>0.96531791907514453</v>
      </c>
    </row>
    <row r="6" spans="1:19" customFormat="1">
      <c r="A6" s="37" t="s">
        <v>51</v>
      </c>
      <c r="B6" s="24">
        <f>VLOOKUP(Table2[[#This Row],[LA]],$K:$S,2,FALSE)</f>
        <v>115</v>
      </c>
      <c r="C6" s="24">
        <f>VLOOKUP(Table2[[#This Row],[LA]],$K:$S,3,FALSE)</f>
        <v>124</v>
      </c>
      <c r="D6" s="32">
        <f>'Kildare Co'!B16</f>
        <v>5</v>
      </c>
      <c r="E6" s="30">
        <f>'Kildare Co'!B23</f>
        <v>4</v>
      </c>
      <c r="F6" s="31">
        <f>'Kildare Co'!B1</f>
        <v>12</v>
      </c>
      <c r="G6" s="31">
        <f>Table2[[#This Row],[Members Premises ]]+Table2[[#This Row],[Revoked Members]]+Table2[[#This Row],[Obligated &amp; (Reinstated) ]]+Table2[[#This Row],[Potential/ Unregistered ]]</f>
        <v>145</v>
      </c>
      <c r="H6" s="76">
        <f>Table2[[#This Row],[Members Premises ]]/G6</f>
        <v>0.85517241379310349</v>
      </c>
      <c r="I6" s="94"/>
      <c r="J6" s="94"/>
      <c r="K6" s="92" t="s">
        <v>251</v>
      </c>
      <c r="L6" s="24">
        <v>49</v>
      </c>
      <c r="M6" s="24">
        <v>53</v>
      </c>
      <c r="N6" s="32">
        <v>1</v>
      </c>
      <c r="O6" s="32" t="s">
        <v>420</v>
      </c>
      <c r="P6" s="30">
        <v>1</v>
      </c>
      <c r="Q6" s="30">
        <v>2</v>
      </c>
      <c r="R6" s="30">
        <v>55</v>
      </c>
      <c r="S6" s="94">
        <v>0.96363636363636362</v>
      </c>
    </row>
    <row r="7" spans="1:19" customFormat="1">
      <c r="A7" s="37" t="s">
        <v>193</v>
      </c>
      <c r="B7" s="24">
        <f>VLOOKUP(Table2[[#This Row],[LA]],$K:$S,2,FALSE)</f>
        <v>57</v>
      </c>
      <c r="C7" s="24">
        <f>VLOOKUP(Table2[[#This Row],[LA]],$K:$S,3,FALSE)</f>
        <v>60</v>
      </c>
      <c r="D7" s="32">
        <f>'Laois Co'!B4</f>
        <v>5</v>
      </c>
      <c r="E7" s="30">
        <f>'Laois Co'!B11</f>
        <v>0</v>
      </c>
      <c r="F7" s="24">
        <f>'Laois Co'!B1</f>
        <v>0</v>
      </c>
      <c r="G7" s="24">
        <f>Table2[[#This Row],[Members Premises ]]+Table2[[#This Row],[Revoked Members]]+Table2[[#This Row],[Obligated &amp; (Reinstated) ]]+Table2[[#This Row],[Potential/ Unregistered ]]</f>
        <v>65</v>
      </c>
      <c r="H7" s="76">
        <f>Table2[[#This Row],[Members Premises ]]/G7</f>
        <v>0.92307692307692313</v>
      </c>
      <c r="I7" s="94"/>
      <c r="J7" s="94"/>
      <c r="K7" s="92" t="s">
        <v>248</v>
      </c>
      <c r="L7" s="24">
        <v>135</v>
      </c>
      <c r="M7" s="24">
        <v>148</v>
      </c>
      <c r="N7" s="32">
        <v>7</v>
      </c>
      <c r="O7" s="32" t="s">
        <v>420</v>
      </c>
      <c r="P7" s="30">
        <v>0</v>
      </c>
      <c r="Q7" s="30">
        <v>7</v>
      </c>
      <c r="R7" s="30">
        <v>155</v>
      </c>
      <c r="S7" s="94">
        <v>0.95483870967741935</v>
      </c>
    </row>
    <row r="8" spans="1:19" customFormat="1">
      <c r="A8" s="37" t="s">
        <v>121</v>
      </c>
      <c r="B8" s="24">
        <f>VLOOKUP(Table2[[#This Row],[LA]],$K:$S,2,FALSE)</f>
        <v>43</v>
      </c>
      <c r="C8" s="24">
        <f>VLOOKUP(Table2[[#This Row],[LA]],$K:$S,3,FALSE)</f>
        <v>45</v>
      </c>
      <c r="D8" s="32">
        <f>'Longford Co'!B5</f>
        <v>1</v>
      </c>
      <c r="E8" s="30">
        <f>'Longford Co'!B8</f>
        <v>2</v>
      </c>
      <c r="F8" s="24">
        <f>'Longford Co'!B1</f>
        <v>1</v>
      </c>
      <c r="G8" s="24">
        <f>Table2[[#This Row],[Members Premises ]]+Table2[[#This Row],[Revoked Members]]+Table2[[#This Row],[Obligated &amp; (Reinstated) ]]+Table2[[#This Row],[Potential/ Unregistered ]]</f>
        <v>49</v>
      </c>
      <c r="H8" s="76">
        <f>Table2[[#This Row],[Members Premises ]]/G8</f>
        <v>0.91836734693877553</v>
      </c>
      <c r="I8" s="94"/>
      <c r="J8" s="94"/>
      <c r="K8" s="92" t="s">
        <v>238</v>
      </c>
      <c r="L8" s="24">
        <v>56</v>
      </c>
      <c r="M8" s="24">
        <v>60</v>
      </c>
      <c r="N8" s="30" t="s">
        <v>420</v>
      </c>
      <c r="O8" s="32">
        <v>1</v>
      </c>
      <c r="P8" s="30">
        <v>2</v>
      </c>
      <c r="Q8" s="30">
        <v>3</v>
      </c>
      <c r="R8" s="30">
        <v>63</v>
      </c>
      <c r="S8" s="94">
        <v>0.95238095238095233</v>
      </c>
    </row>
    <row r="9" spans="1:19" customFormat="1">
      <c r="A9" s="37" t="s">
        <v>195</v>
      </c>
      <c r="B9" s="24">
        <f>VLOOKUP(Table2[[#This Row],[LA]],$K:$S,2,FALSE)</f>
        <v>66</v>
      </c>
      <c r="C9" s="24">
        <f>VLOOKUP(Table2[[#This Row],[LA]],$K:$S,3,FALSE)</f>
        <v>72</v>
      </c>
      <c r="D9" s="32">
        <f>'Louth Co'!B6</f>
        <v>3</v>
      </c>
      <c r="E9" s="30">
        <f>'Louth Co'!B11</f>
        <v>1</v>
      </c>
      <c r="F9" s="24">
        <f>'Louth Co'!B1</f>
        <v>1</v>
      </c>
      <c r="G9" s="24">
        <f>Table2[[#This Row],[Members Premises ]]+Table2[[#This Row],[Revoked Members]]+Table2[[#This Row],[Obligated &amp; (Reinstated) ]]+Table2[[#This Row],[Potential/ Unregistered ]]</f>
        <v>77</v>
      </c>
      <c r="H9" s="76">
        <f>Table2[[#This Row],[Members Premises ]]/G9</f>
        <v>0.93506493506493504</v>
      </c>
      <c r="I9" s="94"/>
      <c r="J9" s="94"/>
      <c r="K9" s="92" t="s">
        <v>249</v>
      </c>
      <c r="L9" s="24">
        <v>107</v>
      </c>
      <c r="M9" s="24">
        <v>119</v>
      </c>
      <c r="N9" s="32">
        <v>4</v>
      </c>
      <c r="O9" s="32">
        <v>1</v>
      </c>
      <c r="P9" s="30">
        <v>1</v>
      </c>
      <c r="Q9" s="30">
        <v>6</v>
      </c>
      <c r="R9" s="30">
        <v>125</v>
      </c>
      <c r="S9" s="94">
        <v>0.95199999999999996</v>
      </c>
    </row>
    <row r="10" spans="1:19" customFormat="1" ht="14.25" customHeight="1">
      <c r="A10" s="37" t="s">
        <v>103</v>
      </c>
      <c r="B10" s="24">
        <f>VLOOKUP(Table2[[#This Row],[LA]],$K:$S,2,FALSE)</f>
        <v>128</v>
      </c>
      <c r="C10" s="24">
        <f>VLOOKUP(Table2[[#This Row],[LA]],$K:$S,3,FALSE)</f>
        <v>139</v>
      </c>
      <c r="D10" s="32">
        <f>'Meath Co'!B9</f>
        <v>5</v>
      </c>
      <c r="E10" s="30">
        <f>'Meath Co'!B16</f>
        <v>1</v>
      </c>
      <c r="F10" s="24">
        <f>'Meath Co'!B1</f>
        <v>5</v>
      </c>
      <c r="G10" s="24">
        <f>Table2[[#This Row],[Members Premises ]]+Table2[[#This Row],[Revoked Members]]+Table2[[#This Row],[Obligated &amp; (Reinstated) ]]+Table2[[#This Row],[Potential/ Unregistered ]]</f>
        <v>150</v>
      </c>
      <c r="H10" s="76">
        <f>Table2[[#This Row],[Members Premises ]]/G10</f>
        <v>0.92666666666666664</v>
      </c>
      <c r="I10" s="94"/>
      <c r="J10" s="94"/>
      <c r="K10" s="92" t="s">
        <v>222</v>
      </c>
      <c r="L10" s="24">
        <v>48</v>
      </c>
      <c r="M10" s="24">
        <v>57</v>
      </c>
      <c r="N10" s="32">
        <v>1</v>
      </c>
      <c r="O10" s="32" t="s">
        <v>420</v>
      </c>
      <c r="P10" s="30">
        <v>2</v>
      </c>
      <c r="Q10" s="30">
        <v>3</v>
      </c>
      <c r="R10" s="30">
        <v>60</v>
      </c>
      <c r="S10" s="94">
        <v>0.95</v>
      </c>
    </row>
    <row r="11" spans="1:19" customFormat="1">
      <c r="A11" s="37" t="s">
        <v>215</v>
      </c>
      <c r="B11" s="24">
        <f>VLOOKUP(Table2[[#This Row],[LA]],$K:$S,2,FALSE)</f>
        <v>43</v>
      </c>
      <c r="C11" s="24">
        <f>VLOOKUP(Table2[[#This Row],[LA]],$K:$S,3,FALSE)</f>
        <v>45</v>
      </c>
      <c r="D11" s="32">
        <f>'Offaly Co'!B5</f>
        <v>2</v>
      </c>
      <c r="E11" s="30">
        <f>'Offaly Co'!B9</f>
        <v>0</v>
      </c>
      <c r="F11" s="24">
        <f>'Offaly Co'!B1</f>
        <v>1</v>
      </c>
      <c r="G11" s="24">
        <f>Table2[[#This Row],[Members Premises ]]+Table2[[#This Row],[Revoked Members]]+Table2[[#This Row],[Obligated &amp; (Reinstated) ]]+Table2[[#This Row],[Potential/ Unregistered ]]</f>
        <v>48</v>
      </c>
      <c r="H11" s="76">
        <f>Table2[[#This Row],[Members Premises ]]/G11</f>
        <v>0.9375</v>
      </c>
      <c r="I11" s="94"/>
      <c r="J11" s="94"/>
      <c r="K11" s="92" t="s">
        <v>241</v>
      </c>
      <c r="L11" s="24">
        <v>298</v>
      </c>
      <c r="M11" s="24">
        <v>316</v>
      </c>
      <c r="N11" s="32">
        <v>14</v>
      </c>
      <c r="O11" s="32">
        <v>5</v>
      </c>
      <c r="P11" s="30">
        <v>1</v>
      </c>
      <c r="Q11" s="30">
        <v>20</v>
      </c>
      <c r="R11" s="30">
        <v>336</v>
      </c>
      <c r="S11" s="94">
        <v>0.94047619047619047</v>
      </c>
    </row>
    <row r="12" spans="1:19" customFormat="1">
      <c r="A12" s="37" t="s">
        <v>109</v>
      </c>
      <c r="B12" s="31">
        <f>VLOOKUP(Table2[[#This Row],[LA]],$K:$S,2,FALSE)</f>
        <v>119</v>
      </c>
      <c r="C12" s="31">
        <f>VLOOKUP(Table2[[#This Row],[LA]],$K:$S,3,FALSE)</f>
        <v>142</v>
      </c>
      <c r="D12" s="32">
        <f>'South Dublin Co'!B7</f>
        <v>5</v>
      </c>
      <c r="E12" s="30">
        <f>'South Dublin Co'!B14</f>
        <v>2</v>
      </c>
      <c r="F12" s="31">
        <f>'South Dublin Co'!B1</f>
        <v>3</v>
      </c>
      <c r="G12" s="31">
        <f>Table2[[#This Row],[Members Premises ]]+Table2[[#This Row],[Revoked Members]]+Table2[[#This Row],[Obligated &amp; (Reinstated) ]]+Table2[[#This Row],[Potential/ Unregistered ]]</f>
        <v>152</v>
      </c>
      <c r="H12" s="76">
        <f>Table2[[#This Row],[Members Premises ]]/G12</f>
        <v>0.93421052631578949</v>
      </c>
      <c r="I12" s="94"/>
      <c r="J12" s="94"/>
      <c r="K12" s="92" t="s">
        <v>215</v>
      </c>
      <c r="L12" s="24">
        <v>43</v>
      </c>
      <c r="M12" s="24">
        <v>45</v>
      </c>
      <c r="N12" s="32">
        <v>2</v>
      </c>
      <c r="O12" s="32" t="s">
        <v>420</v>
      </c>
      <c r="P12" s="30">
        <v>1</v>
      </c>
      <c r="Q12" s="30">
        <v>3</v>
      </c>
      <c r="R12" s="30">
        <v>48</v>
      </c>
      <c r="S12" s="94">
        <v>0.9375</v>
      </c>
    </row>
    <row r="13" spans="1:19" customFormat="1">
      <c r="A13" s="37" t="s">
        <v>129</v>
      </c>
      <c r="B13" s="24">
        <f>VLOOKUP(Table2[[#This Row],[LA]],$K:$S,2,FALSE)</f>
        <v>60</v>
      </c>
      <c r="C13" s="24">
        <f>VLOOKUP(Table2[[#This Row],[LA]],$K:$S,3,FALSE)</f>
        <v>62</v>
      </c>
      <c r="D13" s="32">
        <f>'Westmeath Co'!B9</f>
        <v>1</v>
      </c>
      <c r="E13" s="30">
        <f>'Westmeath Co'!B12</f>
        <v>5</v>
      </c>
      <c r="F13" s="24">
        <f>'Westmeath Co'!B1</f>
        <v>5</v>
      </c>
      <c r="G13" s="24">
        <f>Table2[[#This Row],[Members Premises ]]+Table2[[#This Row],[Revoked Members]]+Table2[[#This Row],[Obligated &amp; (Reinstated) ]]+Table2[[#This Row],[Potential/ Unregistered ]]</f>
        <v>73</v>
      </c>
      <c r="H13" s="76">
        <f>Table2[[#This Row],[Members Premises ]]/G13</f>
        <v>0.84931506849315064</v>
      </c>
      <c r="I13" s="94"/>
      <c r="J13" s="94"/>
      <c r="K13" s="92" t="s">
        <v>195</v>
      </c>
      <c r="L13" s="24">
        <v>66</v>
      </c>
      <c r="M13" s="24">
        <v>72</v>
      </c>
      <c r="N13" s="32">
        <v>3</v>
      </c>
      <c r="O13" s="32">
        <v>1</v>
      </c>
      <c r="P13" s="30">
        <v>1</v>
      </c>
      <c r="Q13" s="30">
        <v>5</v>
      </c>
      <c r="R13" s="30">
        <v>77</v>
      </c>
      <c r="S13" s="94">
        <v>0.93506493506493504</v>
      </c>
    </row>
    <row r="14" spans="1:19" customFormat="1" ht="15.75" thickBot="1">
      <c r="A14" s="33" t="s">
        <v>182</v>
      </c>
      <c r="B14" s="136">
        <f>VLOOKUP(Table2[[#This Row],[LA]],$K:$S,2,FALSE)</f>
        <v>97</v>
      </c>
      <c r="C14" s="136">
        <f>VLOOKUP(Table2[[#This Row],[LA]],$K:$S,3,FALSE)</f>
        <v>103</v>
      </c>
      <c r="D14" s="135">
        <f>'Wicklow Co'!B6</f>
        <v>7</v>
      </c>
      <c r="E14" s="56">
        <f>'Wicklow Co'!B15</f>
        <v>3</v>
      </c>
      <c r="F14" s="136">
        <f>'Wicklow Co'!B1</f>
        <v>2</v>
      </c>
      <c r="G14" s="136">
        <f>Table2[[#This Row],[Members Premises ]]+Table2[[#This Row],[Revoked Members]]+Table2[[#This Row],[Obligated &amp; (Reinstated) ]]+Table2[[#This Row],[Potential/ Unregistered ]]</f>
        <v>115</v>
      </c>
      <c r="H14" s="77">
        <f>Table2[[#This Row],[Members Premises ]]/G14</f>
        <v>0.89565217391304353</v>
      </c>
      <c r="I14" s="94"/>
      <c r="J14" s="94"/>
      <c r="K14" s="92" t="s">
        <v>109</v>
      </c>
      <c r="L14" s="24">
        <v>119</v>
      </c>
      <c r="M14" s="24">
        <v>142</v>
      </c>
      <c r="N14" s="32">
        <v>5</v>
      </c>
      <c r="O14" s="32">
        <v>2</v>
      </c>
      <c r="P14" s="30">
        <v>3</v>
      </c>
      <c r="Q14" s="30">
        <v>10</v>
      </c>
      <c r="R14" s="30">
        <v>152</v>
      </c>
      <c r="S14" s="94">
        <v>0.93421052631578949</v>
      </c>
    </row>
    <row r="15" spans="1:19" customFormat="1" ht="15.75" thickBot="1">
      <c r="A15" s="41" t="s">
        <v>258</v>
      </c>
      <c r="B15" s="42">
        <f>SUBTOTAL(109,Table2[[Members ]])</f>
        <v>1055</v>
      </c>
      <c r="C15" s="42">
        <f>SUBTOTAL(109,Table2[[Members Premises ]])</f>
        <v>1171</v>
      </c>
      <c r="D15" s="43">
        <f>SUBTOTAL(109,Table2[Revoked Members])</f>
        <v>54</v>
      </c>
      <c r="E15" s="42">
        <f>SUBTOTAL(109,Table2[Obligated &amp; (Reinstated) ])</f>
        <v>23</v>
      </c>
      <c r="F15" s="42">
        <f>SUBTOTAL(109,Table2[Potential/ Unregistered ])</f>
        <v>41</v>
      </c>
      <c r="G15" s="42">
        <f>SUBTOTAL(109,Table2[[Total ]])</f>
        <v>1289</v>
      </c>
      <c r="H15" s="44">
        <f>SUBTOTAL(101,Table2[% Registered])</f>
        <v>0.91183269374882381</v>
      </c>
      <c r="I15" s="94"/>
      <c r="J15" s="94"/>
      <c r="K15" s="92" t="s">
        <v>315</v>
      </c>
      <c r="L15" s="32">
        <v>61</v>
      </c>
      <c r="M15" s="31">
        <v>67</v>
      </c>
      <c r="N15" s="30">
        <v>5</v>
      </c>
      <c r="O15" s="32" t="s">
        <v>420</v>
      </c>
      <c r="P15" s="30">
        <v>0</v>
      </c>
      <c r="Q15" s="30">
        <v>5</v>
      </c>
      <c r="R15" s="30">
        <v>72</v>
      </c>
      <c r="S15" s="94">
        <v>0.93055555555555558</v>
      </c>
    </row>
    <row r="16" spans="1:19" customFormat="1">
      <c r="I16" s="78"/>
      <c r="J16" s="78"/>
      <c r="K16" s="92" t="s">
        <v>103</v>
      </c>
      <c r="L16" s="24">
        <v>128</v>
      </c>
      <c r="M16" s="24">
        <v>139</v>
      </c>
      <c r="N16" s="32">
        <v>5</v>
      </c>
      <c r="O16" s="32">
        <v>1</v>
      </c>
      <c r="P16" s="30">
        <v>5</v>
      </c>
      <c r="Q16" s="30">
        <v>11</v>
      </c>
      <c r="R16" s="30">
        <v>150</v>
      </c>
      <c r="S16" s="94">
        <v>0.92666666666666664</v>
      </c>
    </row>
    <row r="17" spans="5:19" customFormat="1">
      <c r="I17" s="78"/>
      <c r="J17" s="78"/>
      <c r="K17" s="92" t="s">
        <v>245</v>
      </c>
      <c r="L17" s="24">
        <v>133</v>
      </c>
      <c r="M17" s="24">
        <v>139</v>
      </c>
      <c r="N17" s="32">
        <v>4</v>
      </c>
      <c r="O17" s="32" t="s">
        <v>420</v>
      </c>
      <c r="P17" s="30">
        <v>7</v>
      </c>
      <c r="Q17" s="30">
        <v>11</v>
      </c>
      <c r="R17" s="30">
        <v>150</v>
      </c>
      <c r="S17" s="94">
        <v>0.92666666666666664</v>
      </c>
    </row>
    <row r="18" spans="5:19" customFormat="1">
      <c r="I18" s="78"/>
      <c r="J18" s="78"/>
      <c r="K18" s="92" t="s">
        <v>193</v>
      </c>
      <c r="L18" s="24">
        <v>57</v>
      </c>
      <c r="M18" s="24">
        <v>60</v>
      </c>
      <c r="N18" s="30">
        <v>5</v>
      </c>
      <c r="O18" s="32" t="s">
        <v>420</v>
      </c>
      <c r="P18" s="30">
        <v>0</v>
      </c>
      <c r="Q18" s="30">
        <v>5</v>
      </c>
      <c r="R18" s="30">
        <v>65</v>
      </c>
      <c r="S18" s="94">
        <v>0.92307692307692313</v>
      </c>
    </row>
    <row r="19" spans="5:19" customFormat="1">
      <c r="E19" s="48"/>
      <c r="I19" s="78"/>
      <c r="J19" s="78"/>
      <c r="K19" s="92" t="s">
        <v>121</v>
      </c>
      <c r="L19" s="31">
        <v>43</v>
      </c>
      <c r="M19" s="31">
        <v>45</v>
      </c>
      <c r="N19" s="32">
        <v>1</v>
      </c>
      <c r="O19" s="32">
        <v>2</v>
      </c>
      <c r="P19" s="30">
        <v>1</v>
      </c>
      <c r="Q19" s="30">
        <v>4</v>
      </c>
      <c r="R19" s="30">
        <v>49</v>
      </c>
      <c r="S19" s="94">
        <v>0.91836734693877553</v>
      </c>
    </row>
    <row r="20" spans="5:19" customFormat="1">
      <c r="E20" s="48"/>
      <c r="I20" s="78"/>
      <c r="J20" s="78"/>
      <c r="K20" s="92" t="s">
        <v>242</v>
      </c>
      <c r="L20" s="24">
        <v>89</v>
      </c>
      <c r="M20" s="24">
        <v>93</v>
      </c>
      <c r="N20" s="32">
        <v>2</v>
      </c>
      <c r="O20" s="30">
        <v>2</v>
      </c>
      <c r="P20" s="30">
        <v>5</v>
      </c>
      <c r="Q20" s="30">
        <v>9</v>
      </c>
      <c r="R20" s="30">
        <v>102</v>
      </c>
      <c r="S20" s="94">
        <v>0.91176470588235292</v>
      </c>
    </row>
    <row r="21" spans="5:19" customFormat="1">
      <c r="E21" s="48"/>
      <c r="I21" s="78"/>
      <c r="J21" s="78"/>
      <c r="K21" s="92" t="s">
        <v>252</v>
      </c>
      <c r="L21" s="24">
        <v>39</v>
      </c>
      <c r="M21" s="24">
        <v>45</v>
      </c>
      <c r="N21" s="32">
        <v>3</v>
      </c>
      <c r="O21" s="32">
        <v>1</v>
      </c>
      <c r="P21" s="30">
        <v>1</v>
      </c>
      <c r="Q21" s="30">
        <v>5</v>
      </c>
      <c r="R21" s="30">
        <v>50</v>
      </c>
      <c r="S21" s="94">
        <v>0.9</v>
      </c>
    </row>
    <row r="22" spans="5:19" customFormat="1">
      <c r="E22" s="48"/>
      <c r="I22" s="78"/>
      <c r="J22" s="78"/>
      <c r="K22" s="92" t="s">
        <v>182</v>
      </c>
      <c r="L22" s="24">
        <v>97</v>
      </c>
      <c r="M22" s="24">
        <v>103</v>
      </c>
      <c r="N22" s="30">
        <v>7</v>
      </c>
      <c r="O22" s="30">
        <v>3</v>
      </c>
      <c r="P22" s="30">
        <v>2</v>
      </c>
      <c r="Q22" s="30">
        <v>12</v>
      </c>
      <c r="R22" s="30">
        <v>115</v>
      </c>
      <c r="S22" s="94">
        <v>0.89565217391304353</v>
      </c>
    </row>
    <row r="23" spans="5:19" customFormat="1">
      <c r="E23" s="48"/>
      <c r="I23" s="78"/>
      <c r="J23" s="78"/>
      <c r="K23" s="92" t="s">
        <v>253</v>
      </c>
      <c r="L23" s="24">
        <v>110</v>
      </c>
      <c r="M23" s="24">
        <v>114</v>
      </c>
      <c r="N23" s="32">
        <v>9</v>
      </c>
      <c r="O23" s="32">
        <v>2</v>
      </c>
      <c r="P23" s="30">
        <v>3</v>
      </c>
      <c r="Q23" s="30">
        <v>14</v>
      </c>
      <c r="R23" s="30">
        <v>128</v>
      </c>
      <c r="S23" s="94">
        <v>0.890625</v>
      </c>
    </row>
    <row r="24" spans="5:19" customFormat="1">
      <c r="E24" s="48"/>
      <c r="I24" s="78"/>
      <c r="J24" s="78"/>
      <c r="K24" s="92" t="s">
        <v>239</v>
      </c>
      <c r="L24" s="24">
        <v>77</v>
      </c>
      <c r="M24" s="24">
        <v>81</v>
      </c>
      <c r="N24" s="30">
        <v>1</v>
      </c>
      <c r="O24" s="32">
        <v>7</v>
      </c>
      <c r="P24" s="30">
        <v>2</v>
      </c>
      <c r="Q24" s="30">
        <v>10</v>
      </c>
      <c r="R24" s="30">
        <v>91</v>
      </c>
      <c r="S24" s="94">
        <v>0.89010989010989006</v>
      </c>
    </row>
    <row r="25" spans="5:19" customFormat="1">
      <c r="E25" s="48"/>
      <c r="I25" s="78"/>
      <c r="J25" s="78"/>
      <c r="K25" s="92" t="s">
        <v>240</v>
      </c>
      <c r="L25" s="24">
        <v>39</v>
      </c>
      <c r="M25" s="24">
        <v>52</v>
      </c>
      <c r="N25" s="30">
        <v>1</v>
      </c>
      <c r="O25" s="32" t="s">
        <v>420</v>
      </c>
      <c r="P25" s="30">
        <v>6</v>
      </c>
      <c r="Q25" s="30">
        <v>7</v>
      </c>
      <c r="R25" s="30">
        <v>59</v>
      </c>
      <c r="S25" s="94">
        <v>0.88135593220338981</v>
      </c>
    </row>
    <row r="26" spans="5:19" customFormat="1">
      <c r="E26" s="48"/>
      <c r="I26" s="78"/>
      <c r="J26" s="78"/>
      <c r="K26" s="92" t="s">
        <v>51</v>
      </c>
      <c r="L26" s="24">
        <v>115</v>
      </c>
      <c r="M26" s="24">
        <v>124</v>
      </c>
      <c r="N26" s="32">
        <v>5</v>
      </c>
      <c r="O26" s="32">
        <v>4</v>
      </c>
      <c r="P26" s="30">
        <v>12</v>
      </c>
      <c r="Q26" s="30">
        <v>21</v>
      </c>
      <c r="R26" s="30">
        <v>145</v>
      </c>
      <c r="S26" s="94">
        <v>0.85517241379310349</v>
      </c>
    </row>
    <row r="27" spans="5:19" customFormat="1">
      <c r="E27" s="48"/>
      <c r="I27" s="78"/>
      <c r="J27" s="78"/>
      <c r="K27" s="92" t="s">
        <v>18</v>
      </c>
      <c r="L27" s="24">
        <v>132</v>
      </c>
      <c r="M27" s="24">
        <v>155</v>
      </c>
      <c r="N27" s="32">
        <v>16</v>
      </c>
      <c r="O27" s="30">
        <v>5</v>
      </c>
      <c r="P27" s="30">
        <v>6</v>
      </c>
      <c r="Q27" s="30">
        <v>27</v>
      </c>
      <c r="R27" s="30">
        <v>182</v>
      </c>
      <c r="S27" s="94">
        <v>0.85164835164835162</v>
      </c>
    </row>
    <row r="28" spans="5:19" customFormat="1">
      <c r="E28" s="48"/>
      <c r="I28" s="78"/>
      <c r="J28" s="78"/>
      <c r="K28" s="92" t="s">
        <v>129</v>
      </c>
      <c r="L28" s="24">
        <v>60</v>
      </c>
      <c r="M28" s="24">
        <v>62</v>
      </c>
      <c r="N28" s="32">
        <v>1</v>
      </c>
      <c r="O28" s="32">
        <v>5</v>
      </c>
      <c r="P28" s="30">
        <v>5</v>
      </c>
      <c r="Q28" s="30">
        <v>11</v>
      </c>
      <c r="R28" s="30">
        <v>73</v>
      </c>
      <c r="S28" s="94">
        <v>0.84931506849315064</v>
      </c>
    </row>
    <row r="29" spans="5:19" customFormat="1">
      <c r="E29" s="48"/>
      <c r="H29" s="79"/>
      <c r="I29" s="79"/>
      <c r="J29" s="79"/>
      <c r="K29" s="92" t="s">
        <v>254</v>
      </c>
      <c r="L29" s="24">
        <v>80</v>
      </c>
      <c r="M29" s="24">
        <v>84</v>
      </c>
      <c r="N29" s="32">
        <v>5</v>
      </c>
      <c r="O29" s="32">
        <v>2</v>
      </c>
      <c r="P29" s="30">
        <v>8</v>
      </c>
      <c r="Q29" s="30">
        <v>15</v>
      </c>
      <c r="R29" s="30">
        <v>99</v>
      </c>
      <c r="S29" s="94">
        <v>0.84848484848484851</v>
      </c>
    </row>
    <row r="30" spans="5:19" customFormat="1">
      <c r="E30" s="48"/>
      <c r="I30" s="78"/>
      <c r="J30" s="78"/>
      <c r="K30" s="92" t="s">
        <v>237</v>
      </c>
      <c r="L30" s="31">
        <v>29</v>
      </c>
      <c r="M30" s="31">
        <v>34</v>
      </c>
      <c r="N30" s="30">
        <v>2</v>
      </c>
      <c r="O30" s="32" t="s">
        <v>420</v>
      </c>
      <c r="P30" s="30">
        <v>5</v>
      </c>
      <c r="Q30" s="30">
        <v>7</v>
      </c>
      <c r="R30" s="30">
        <v>41</v>
      </c>
      <c r="S30" s="94">
        <v>0.82926829268292679</v>
      </c>
    </row>
    <row r="31" spans="5:19" customFormat="1">
      <c r="I31" s="78"/>
      <c r="J31" s="78"/>
      <c r="K31" s="92" t="s">
        <v>247</v>
      </c>
      <c r="L31" s="24">
        <v>32</v>
      </c>
      <c r="M31" s="24">
        <v>32</v>
      </c>
      <c r="N31" s="32">
        <v>5</v>
      </c>
      <c r="O31" s="32">
        <v>1</v>
      </c>
      <c r="P31" s="30">
        <v>1</v>
      </c>
      <c r="Q31" s="30">
        <v>7</v>
      </c>
      <c r="R31" s="30">
        <v>39</v>
      </c>
      <c r="S31" s="94">
        <v>0.82051282051282048</v>
      </c>
    </row>
    <row r="32" spans="5:19" customFormat="1">
      <c r="I32" s="78"/>
      <c r="J32" s="78"/>
      <c r="K32" s="92" t="s">
        <v>250</v>
      </c>
      <c r="L32" s="31">
        <v>43</v>
      </c>
      <c r="M32" s="31">
        <v>44</v>
      </c>
      <c r="N32" s="30">
        <v>6</v>
      </c>
      <c r="O32" s="32" t="s">
        <v>420</v>
      </c>
      <c r="P32" s="30">
        <v>5</v>
      </c>
      <c r="Q32" s="30">
        <v>11</v>
      </c>
      <c r="R32" s="30">
        <v>55</v>
      </c>
      <c r="S32" s="94">
        <v>0.8</v>
      </c>
    </row>
    <row r="33" spans="1:30" customFormat="1" ht="15.75" thickBot="1">
      <c r="I33" s="78"/>
      <c r="J33" s="78"/>
      <c r="K33" s="93" t="s">
        <v>246</v>
      </c>
      <c r="L33" s="31">
        <v>58</v>
      </c>
      <c r="M33" s="31">
        <v>61</v>
      </c>
      <c r="N33" s="32">
        <v>5</v>
      </c>
      <c r="O33" s="32">
        <v>4</v>
      </c>
      <c r="P33" s="30">
        <v>9</v>
      </c>
      <c r="Q33" s="30">
        <v>18</v>
      </c>
      <c r="R33" s="30">
        <v>79</v>
      </c>
      <c r="S33" s="94">
        <v>0.77215189873417722</v>
      </c>
    </row>
    <row r="34" spans="1:30" customFormat="1">
      <c r="I34" s="78"/>
      <c r="J34" s="78"/>
      <c r="K34" s="34" t="s">
        <v>258</v>
      </c>
      <c r="L34" s="34">
        <f>SUBTOTAL(109,Table216[Members])</f>
        <v>2640</v>
      </c>
      <c r="M34" s="34">
        <f>SUBTOTAL(109,Table216[Member &amp; Premises ])</f>
        <v>2880</v>
      </c>
      <c r="N34" s="35">
        <f>SUBTOTAL(109,Table216[Revoked Members])</f>
        <v>131</v>
      </c>
      <c r="O34" s="35">
        <f>SUBTOTAL(109,Table216[Obligated &amp; Reinstated])</f>
        <v>49</v>
      </c>
      <c r="P34" s="34">
        <f>SUBTOTAL(109,Table216[[Potential Members ]])</f>
        <v>98</v>
      </c>
      <c r="Q34" s="34">
        <f>SUBTOTAL(109,Table216[[LA Potential Total ]])</f>
        <v>278</v>
      </c>
      <c r="R34" s="34">
        <f>SUBTOTAL(109,Table216[Total])</f>
        <v>3158</v>
      </c>
      <c r="S34" s="36">
        <f>SUBTOTAL(101,Table216[% Registered])</f>
        <v>0.90527206156784479</v>
      </c>
    </row>
    <row r="35" spans="1:30" s="78" customFormat="1">
      <c r="K35" s="24"/>
      <c r="L35" s="24"/>
      <c r="M35" s="24"/>
      <c r="N35" s="30"/>
      <c r="O35" s="30"/>
      <c r="P35" s="24"/>
      <c r="Q35" s="24"/>
      <c r="R35" s="24"/>
      <c r="S35" s="94"/>
    </row>
    <row r="36" spans="1:30" s="78" customFormat="1">
      <c r="K36" s="24"/>
      <c r="L36" s="24"/>
      <c r="M36" s="24"/>
      <c r="N36" s="30"/>
      <c r="O36" s="30"/>
      <c r="P36" s="24"/>
      <c r="Q36" s="24"/>
      <c r="R36" s="24"/>
      <c r="S36" s="94"/>
    </row>
    <row r="37" spans="1:30" s="78" customFormat="1">
      <c r="K37" s="24"/>
      <c r="L37" s="24"/>
      <c r="M37" s="24"/>
      <c r="N37" s="30"/>
      <c r="O37" s="30"/>
      <c r="P37" s="24"/>
      <c r="Q37" s="24"/>
      <c r="R37" s="24"/>
      <c r="S37" s="94"/>
    </row>
    <row r="38" spans="1:30" s="78" customFormat="1">
      <c r="K38" s="24"/>
      <c r="L38" s="24"/>
      <c r="M38" s="24"/>
      <c r="N38" s="30"/>
      <c r="O38" s="30"/>
      <c r="P38" s="24"/>
      <c r="Q38" s="24"/>
      <c r="R38" s="24"/>
      <c r="S38" s="94"/>
    </row>
    <row r="39" spans="1:30" s="78" customFormat="1">
      <c r="K39" s="24"/>
      <c r="L39" s="24"/>
      <c r="M39" s="24"/>
      <c r="N39" s="30"/>
      <c r="O39" s="30"/>
      <c r="P39" s="24"/>
      <c r="Q39" s="24"/>
      <c r="R39" s="24"/>
      <c r="S39" s="94"/>
    </row>
    <row r="40" spans="1:30" customFormat="1" ht="15.75" thickBot="1">
      <c r="I40" s="78"/>
      <c r="J40" s="78"/>
      <c r="Q40" s="78"/>
    </row>
    <row r="41" spans="1:30" customFormat="1" ht="54" customHeight="1" thickBot="1">
      <c r="A41" s="139" t="s">
        <v>295</v>
      </c>
      <c r="B41" s="140"/>
      <c r="C41" s="140"/>
      <c r="D41" s="140"/>
      <c r="E41" s="140"/>
      <c r="F41" s="140"/>
      <c r="G41" s="140"/>
      <c r="H41" s="141"/>
      <c r="I41" s="130"/>
      <c r="J41" s="130"/>
      <c r="Q41" s="78"/>
    </row>
    <row r="42" spans="1:30" customFormat="1" ht="69.75" customHeight="1" thickBot="1">
      <c r="A42" s="66" t="s">
        <v>255</v>
      </c>
      <c r="B42" s="137" t="s">
        <v>293</v>
      </c>
      <c r="C42" s="137"/>
      <c r="D42" s="137"/>
      <c r="E42" s="137"/>
      <c r="F42" s="137"/>
      <c r="G42" s="137"/>
      <c r="H42" s="138"/>
      <c r="I42" s="131"/>
      <c r="J42" s="131"/>
      <c r="K42" s="4"/>
      <c r="L42" s="4"/>
      <c r="M42" s="4"/>
      <c r="N42" s="4"/>
      <c r="O42" s="4"/>
      <c r="P42" s="4"/>
      <c r="Q42" s="4"/>
      <c r="R42" s="4"/>
      <c r="S42" s="4"/>
    </row>
    <row r="43" spans="1:30" customFormat="1" ht="75" customHeight="1" thickBot="1">
      <c r="A43" s="64" t="s">
        <v>292</v>
      </c>
      <c r="B43" s="137" t="s">
        <v>303</v>
      </c>
      <c r="C43" s="137"/>
      <c r="D43" s="137"/>
      <c r="E43" s="137"/>
      <c r="F43" s="137"/>
      <c r="G43" s="137"/>
      <c r="H43" s="138"/>
      <c r="I43" s="131"/>
      <c r="J43" s="131"/>
      <c r="K43" s="4"/>
      <c r="L43" s="4"/>
      <c r="M43" s="4"/>
      <c r="N43" s="4"/>
      <c r="O43" s="4"/>
      <c r="P43" s="4"/>
      <c r="Q43" s="4"/>
      <c r="R43" s="4"/>
      <c r="S43" s="4"/>
    </row>
    <row r="44" spans="1:30" customFormat="1" ht="86.25" customHeight="1" thickBot="1">
      <c r="A44" s="61" t="s">
        <v>269</v>
      </c>
      <c r="B44" s="145" t="s">
        <v>302</v>
      </c>
      <c r="C44" s="145"/>
      <c r="D44" s="145"/>
      <c r="E44" s="145"/>
      <c r="F44" s="145"/>
      <c r="G44" s="145"/>
      <c r="H44" s="146"/>
      <c r="I44" s="132"/>
      <c r="J44" s="132"/>
      <c r="K44" s="4"/>
      <c r="L44" s="4"/>
      <c r="M44" s="4"/>
      <c r="N44" s="4"/>
      <c r="O44" s="4"/>
      <c r="P44" s="4"/>
      <c r="Q44" s="4"/>
      <c r="R44" s="4"/>
      <c r="S44" s="4"/>
    </row>
    <row r="45" spans="1:30" customFormat="1" ht="153.75" customHeight="1" thickBot="1">
      <c r="A45" s="62" t="s">
        <v>270</v>
      </c>
      <c r="B45" s="137" t="s">
        <v>304</v>
      </c>
      <c r="C45" s="137"/>
      <c r="D45" s="137"/>
      <c r="E45" s="137"/>
      <c r="F45" s="137"/>
      <c r="G45" s="137"/>
      <c r="H45" s="138"/>
      <c r="I45" s="131"/>
      <c r="J45" s="131"/>
      <c r="K45" s="4"/>
      <c r="L45" s="4"/>
      <c r="M45" s="4"/>
      <c r="N45" s="4"/>
      <c r="O45" s="4"/>
      <c r="P45" s="4"/>
      <c r="Q45" s="4"/>
    </row>
    <row r="46" spans="1:30" customFormat="1" ht="79.5" customHeight="1" thickBot="1">
      <c r="A46" s="63" t="s">
        <v>297</v>
      </c>
      <c r="B46" s="145" t="s">
        <v>271</v>
      </c>
      <c r="C46" s="145"/>
      <c r="D46" s="145"/>
      <c r="E46" s="145"/>
      <c r="F46" s="145"/>
      <c r="G46" s="145"/>
      <c r="H46" s="146"/>
      <c r="I46" s="132"/>
      <c r="J46" s="132"/>
      <c r="K46" s="75"/>
      <c r="L46" s="75"/>
      <c r="M46" s="75"/>
      <c r="N46" s="75"/>
      <c r="O46" s="75"/>
      <c r="P46" s="75"/>
      <c r="Q46" s="75"/>
      <c r="R46" s="25"/>
      <c r="S46" s="25"/>
      <c r="T46" s="25"/>
      <c r="U46" s="25"/>
      <c r="V46" s="25"/>
      <c r="W46" s="25"/>
      <c r="X46" s="25"/>
      <c r="Y46" s="25"/>
      <c r="Z46" s="25"/>
      <c r="AA46" s="25"/>
      <c r="AB46" s="25"/>
      <c r="AC46" s="25"/>
      <c r="AD46" s="25"/>
    </row>
    <row r="47" spans="1:30" ht="33" customHeight="1" thickBot="1">
      <c r="A47" s="65" t="s">
        <v>257</v>
      </c>
      <c r="B47" s="137" t="s">
        <v>294</v>
      </c>
      <c r="C47" s="137"/>
      <c r="D47" s="137"/>
      <c r="E47" s="137"/>
      <c r="F47" s="137"/>
      <c r="G47" s="137"/>
      <c r="H47" s="138"/>
      <c r="I47" s="131"/>
      <c r="J47" s="131"/>
      <c r="K47" s="75"/>
      <c r="L47" s="75"/>
      <c r="M47" s="75"/>
      <c r="N47" s="75"/>
      <c r="O47" s="75"/>
      <c r="P47" s="75"/>
      <c r="Q47" s="75"/>
      <c r="R47" s="75"/>
      <c r="S47" s="75"/>
      <c r="T47" s="75"/>
      <c r="U47" s="75"/>
      <c r="V47" s="75"/>
      <c r="W47" s="75"/>
      <c r="X47" s="75"/>
      <c r="Y47" s="75"/>
      <c r="Z47" s="75"/>
      <c r="AA47" s="75"/>
      <c r="AB47" s="75"/>
      <c r="AC47" s="75"/>
      <c r="AD47" s="75"/>
    </row>
    <row r="48" spans="1:30">
      <c r="A48" s="104"/>
      <c r="B48" s="98"/>
      <c r="C48" s="98"/>
      <c r="D48" s="98"/>
      <c r="E48" s="98"/>
      <c r="F48" s="98"/>
      <c r="G48" s="98"/>
      <c r="H48" s="99"/>
      <c r="I48" s="100"/>
      <c r="J48" s="100"/>
      <c r="K48" s="75"/>
      <c r="L48" s="75"/>
      <c r="M48" s="75"/>
      <c r="N48" s="75"/>
      <c r="O48" s="75"/>
      <c r="P48" s="75"/>
      <c r="Q48" s="75"/>
      <c r="R48" s="75"/>
      <c r="S48" s="75"/>
      <c r="T48" s="75"/>
      <c r="U48" s="75"/>
      <c r="V48" s="75"/>
      <c r="W48" s="75"/>
      <c r="X48" s="75"/>
      <c r="Y48" s="75"/>
      <c r="Z48" s="75"/>
      <c r="AA48" s="75"/>
      <c r="AB48" s="75"/>
      <c r="AC48" s="75"/>
      <c r="AD48" s="75"/>
    </row>
    <row r="49" spans="1:32">
      <c r="A49" s="106" t="s">
        <v>376</v>
      </c>
      <c r="B49" s="100" t="s">
        <v>377</v>
      </c>
      <c r="C49" s="100"/>
      <c r="D49" s="100"/>
      <c r="E49" s="100"/>
      <c r="F49" s="100"/>
      <c r="G49" s="100"/>
      <c r="H49" s="101"/>
      <c r="I49" s="100"/>
      <c r="J49" s="100"/>
      <c r="K49" s="75"/>
      <c r="L49" s="75"/>
      <c r="M49" s="75"/>
      <c r="N49" s="75"/>
      <c r="O49" s="75"/>
      <c r="P49" s="75"/>
      <c r="Q49" s="75"/>
      <c r="R49" s="75"/>
      <c r="S49" s="75"/>
      <c r="T49" s="75"/>
      <c r="U49" s="75"/>
      <c r="V49" s="75"/>
      <c r="W49" s="75"/>
      <c r="X49" s="75"/>
      <c r="Y49" s="75"/>
      <c r="Z49" s="75"/>
      <c r="AA49" s="75"/>
      <c r="AB49" s="75"/>
      <c r="AC49" s="75"/>
      <c r="AD49" s="75"/>
    </row>
    <row r="50" spans="1:32" ht="15.75" thickBot="1">
      <c r="A50" s="105"/>
      <c r="B50" s="102"/>
      <c r="C50" s="102"/>
      <c r="D50" s="102"/>
      <c r="E50" s="102"/>
      <c r="F50" s="102"/>
      <c r="G50" s="102"/>
      <c r="H50" s="103"/>
      <c r="I50" s="100"/>
      <c r="J50" s="100"/>
      <c r="K50" s="75"/>
      <c r="L50" s="75"/>
      <c r="M50" s="75"/>
      <c r="N50" s="75"/>
      <c r="O50" s="75"/>
      <c r="P50" s="75"/>
      <c r="Q50" s="75"/>
    </row>
    <row r="51" spans="1:32">
      <c r="K51" s="75"/>
      <c r="L51" s="75"/>
      <c r="M51" s="75"/>
      <c r="N51" s="75"/>
      <c r="O51" s="75"/>
      <c r="P51" s="75"/>
      <c r="Q51" s="75"/>
    </row>
    <row r="52" spans="1:32">
      <c r="M52" s="78"/>
      <c r="N52" s="78"/>
      <c r="O52" s="120"/>
      <c r="P52" s="78"/>
      <c r="Q52" s="78"/>
      <c r="R52" s="78"/>
      <c r="S52" s="78"/>
      <c r="T52" s="78"/>
      <c r="U52" s="78"/>
    </row>
    <row r="53" spans="1:32">
      <c r="M53" s="78"/>
      <c r="N53" s="78"/>
      <c r="O53" s="120"/>
      <c r="P53" s="78"/>
      <c r="Q53" s="78"/>
      <c r="R53" s="78"/>
      <c r="S53" s="78"/>
      <c r="T53" s="25"/>
      <c r="U53" s="25"/>
    </row>
    <row r="54" spans="1:32">
      <c r="M54" s="78"/>
      <c r="N54" s="78"/>
      <c r="O54" s="120"/>
      <c r="P54" s="78"/>
      <c r="Q54" s="78"/>
      <c r="R54" s="78"/>
      <c r="S54" s="78"/>
      <c r="T54" s="25"/>
      <c r="U54" s="25"/>
    </row>
    <row r="55" spans="1:32">
      <c r="M55" s="78"/>
      <c r="N55" s="78"/>
      <c r="O55" s="78"/>
      <c r="P55" s="120"/>
      <c r="Q55" s="120"/>
      <c r="R55" s="120"/>
      <c r="S55" s="119"/>
      <c r="T55" s="25"/>
      <c r="U55" s="78"/>
      <c r="V55" s="78"/>
      <c r="W55" s="75"/>
      <c r="X55" s="75"/>
    </row>
    <row r="56" spans="1:32">
      <c r="M56" s="78"/>
      <c r="N56" s="78"/>
      <c r="O56" s="78"/>
      <c r="P56" s="120"/>
      <c r="Q56" s="120"/>
      <c r="R56" s="120"/>
      <c r="S56" s="119"/>
      <c r="T56" s="25"/>
      <c r="U56" s="25"/>
      <c r="V56" s="25"/>
      <c r="W56" s="75"/>
      <c r="X56" s="75"/>
    </row>
    <row r="57" spans="1:32">
      <c r="M57" s="78"/>
      <c r="N57" s="78"/>
      <c r="O57" s="78"/>
      <c r="P57" s="120"/>
      <c r="Q57" s="120"/>
      <c r="R57" s="120"/>
      <c r="S57" s="119"/>
      <c r="T57" s="25"/>
      <c r="U57" s="25"/>
      <c r="V57" s="25"/>
      <c r="W57" s="75"/>
      <c r="X57" s="75"/>
    </row>
    <row r="58" spans="1:32">
      <c r="T58" s="25"/>
      <c r="U58" s="25"/>
      <c r="V58" s="25"/>
      <c r="W58" s="75"/>
      <c r="X58" s="75"/>
    </row>
    <row r="59" spans="1:32">
      <c r="T59" s="75"/>
      <c r="U59" s="75"/>
      <c r="V59" s="75"/>
      <c r="W59" s="75"/>
      <c r="X59" s="75"/>
    </row>
    <row r="60" spans="1:32">
      <c r="W60" s="75"/>
      <c r="X60" s="75"/>
    </row>
    <row r="61" spans="1:32">
      <c r="W61" s="75"/>
      <c r="X61" s="75"/>
    </row>
    <row r="62" spans="1:32">
      <c r="W62" s="75"/>
      <c r="X62" s="75"/>
    </row>
    <row r="63" spans="1:32">
      <c r="W63" s="75"/>
      <c r="X63" s="75"/>
    </row>
    <row r="64" spans="1:32">
      <c r="W64" s="75"/>
      <c r="X64" s="75"/>
      <c r="Y64" s="75"/>
      <c r="Z64" s="75"/>
      <c r="AA64" s="75"/>
      <c r="AB64" s="75"/>
      <c r="AC64" s="75"/>
      <c r="AD64" s="75"/>
      <c r="AE64" s="75"/>
      <c r="AF64" s="75"/>
    </row>
    <row r="65" spans="11:32">
      <c r="K65" s="75"/>
      <c r="M65" s="119"/>
      <c r="N65" s="119"/>
      <c r="O65" s="119"/>
      <c r="P65" s="119"/>
      <c r="Q65" s="119"/>
      <c r="R65" s="119"/>
      <c r="W65" s="75"/>
      <c r="X65" s="75"/>
      <c r="Y65" s="75"/>
      <c r="Z65" s="75"/>
      <c r="AA65" s="75"/>
      <c r="AB65" s="75"/>
      <c r="AC65" s="75"/>
      <c r="AD65" s="75"/>
      <c r="AE65" s="75"/>
      <c r="AF65" s="75"/>
    </row>
    <row r="66" spans="11:32">
      <c r="K66" s="75"/>
      <c r="M66" s="25"/>
      <c r="N66" s="25"/>
      <c r="O66" s="25"/>
      <c r="P66" s="121"/>
      <c r="Q66" s="121"/>
      <c r="R66" s="121"/>
      <c r="W66" s="75"/>
      <c r="X66" s="75"/>
      <c r="Y66" s="75"/>
      <c r="Z66" s="75"/>
      <c r="AA66" s="75"/>
      <c r="AB66" s="75"/>
      <c r="AC66" s="75"/>
      <c r="AD66" s="75"/>
      <c r="AE66" s="75"/>
      <c r="AF66" s="75"/>
    </row>
    <row r="67" spans="11:32">
      <c r="K67" s="78"/>
      <c r="L67" s="78"/>
      <c r="M67" s="78"/>
      <c r="N67" s="120"/>
      <c r="O67" s="120"/>
      <c r="P67" s="119"/>
      <c r="Q67" s="119"/>
      <c r="R67" s="25"/>
      <c r="S67" s="25"/>
      <c r="T67" s="25"/>
      <c r="U67" s="25"/>
      <c r="V67" s="25"/>
      <c r="W67" s="78"/>
      <c r="X67" s="78"/>
      <c r="Y67" s="75"/>
      <c r="Z67" s="75"/>
      <c r="AA67" s="75"/>
      <c r="AB67" s="75"/>
      <c r="AC67" s="75"/>
      <c r="AD67" s="75"/>
      <c r="AE67" s="75"/>
      <c r="AF67" s="75"/>
    </row>
    <row r="68" spans="11:32">
      <c r="X68" s="75"/>
      <c r="Y68" s="75"/>
      <c r="Z68" s="75"/>
      <c r="AA68" s="75"/>
      <c r="AB68" s="75"/>
      <c r="AC68" s="75"/>
      <c r="AD68" s="75"/>
      <c r="AE68" s="75"/>
      <c r="AF68" s="75"/>
    </row>
    <row r="69" spans="11:32">
      <c r="V69" s="75"/>
      <c r="W69" s="75"/>
      <c r="X69" s="75"/>
      <c r="Y69" s="75"/>
      <c r="Z69" s="75"/>
      <c r="AA69" s="75"/>
      <c r="AB69" s="75"/>
      <c r="AC69" s="75"/>
      <c r="AD69" s="75"/>
      <c r="AE69" s="75"/>
      <c r="AF69" s="75"/>
    </row>
    <row r="70" spans="11:32">
      <c r="V70" s="75"/>
      <c r="W70" s="75"/>
      <c r="X70" s="75"/>
      <c r="Y70" s="75"/>
      <c r="Z70" s="75"/>
      <c r="AA70" s="75"/>
      <c r="AB70" s="75"/>
      <c r="AC70" s="75"/>
      <c r="AD70" s="75"/>
      <c r="AE70" s="75"/>
      <c r="AF70" s="75"/>
    </row>
  </sheetData>
  <mergeCells count="9">
    <mergeCell ref="B47:H47"/>
    <mergeCell ref="A41:H41"/>
    <mergeCell ref="A1:H1"/>
    <mergeCell ref="K1:S1"/>
    <mergeCell ref="B44:H44"/>
    <mergeCell ref="B45:H45"/>
    <mergeCell ref="B46:H46"/>
    <mergeCell ref="B42:H42"/>
    <mergeCell ref="B43:H43"/>
  </mergeCells>
  <conditionalFormatting sqref="K55:K57 K65:K67">
    <cfRule type="duplicateValues" dxfId="57" priority="3"/>
  </conditionalFormatting>
  <conditionalFormatting sqref="K52:K57 K65:K67">
    <cfRule type="duplicateValues" dxfId="56" priority="1"/>
  </conditionalFormatting>
  <pageMargins left="0.7" right="0.7" top="0.75" bottom="0.75" header="0.3" footer="0.3"/>
  <pageSetup paperSize="9" scale="29" orientation="landscape" r:id="rId1"/>
  <headerFooter>
    <oddFooter xml:space="preserve">&amp;LRepak ELT &amp;R26/03/2018
</oddFooter>
  </headerFooter>
  <colBreaks count="2" manualBreakCount="2">
    <brk id="10" max="44" man="1"/>
    <brk id="19" max="44"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I54"/>
  <sheetViews>
    <sheetView zoomScale="80" zoomScaleNormal="80" workbookViewId="0">
      <selection activeCell="B7" sqref="B7"/>
    </sheetView>
  </sheetViews>
  <sheetFormatPr defaultRowHeight="15"/>
  <cols>
    <col min="1" max="1" width="30.85546875" bestFit="1" customWidth="1"/>
    <col min="2" max="2" width="44.42578125" bestFit="1" customWidth="1"/>
    <col min="3" max="3" width="57.85546875" bestFit="1" customWidth="1"/>
    <col min="4" max="4" width="41.28515625" bestFit="1" customWidth="1"/>
    <col min="5" max="5" width="27" bestFit="1" customWidth="1"/>
    <col min="6" max="6" width="18.42578125" bestFit="1" customWidth="1"/>
    <col min="7" max="7" width="15" bestFit="1" customWidth="1"/>
    <col min="8" max="8" width="10.7109375" style="78" bestFit="1" customWidth="1"/>
    <col min="9" max="9" width="25.140625" bestFit="1" customWidth="1"/>
    <col min="10" max="10" width="11.42578125" bestFit="1" customWidth="1"/>
    <col min="11" max="11" width="89.140625" bestFit="1" customWidth="1"/>
    <col min="12" max="12" width="13.85546875" bestFit="1" customWidth="1"/>
    <col min="13" max="13" width="138.7109375" style="90" bestFit="1" customWidth="1"/>
    <col min="14" max="14" width="14.140625" style="90" bestFit="1" customWidth="1"/>
    <col min="15" max="15" width="25.85546875" style="90" customWidth="1"/>
    <col min="16" max="16" width="31.28515625" bestFit="1" customWidth="1"/>
  </cols>
  <sheetData>
    <row r="1" spans="1:16" s="39" customFormat="1" ht="20.25" customHeight="1" thickBot="1">
      <c r="A1" s="46" t="s">
        <v>301</v>
      </c>
      <c r="B1" s="70">
        <f>COUNTA(B3:B8)</f>
        <v>6</v>
      </c>
      <c r="C1" s="67"/>
      <c r="D1" s="67"/>
      <c r="E1" s="67"/>
      <c r="F1" s="67"/>
    </row>
    <row r="2" spans="1:16" s="60" customFormat="1" ht="18.75">
      <c r="A2" s="57" t="s">
        <v>0</v>
      </c>
      <c r="B2" s="58" t="s">
        <v>2</v>
      </c>
      <c r="C2" s="58" t="s">
        <v>3</v>
      </c>
      <c r="D2" s="58" t="s">
        <v>4</v>
      </c>
      <c r="E2" s="58" t="s">
        <v>5</v>
      </c>
      <c r="F2" s="58" t="s">
        <v>6</v>
      </c>
      <c r="G2" s="58" t="s">
        <v>7</v>
      </c>
      <c r="H2" s="58" t="s">
        <v>487</v>
      </c>
      <c r="I2" s="58" t="s">
        <v>9</v>
      </c>
      <c r="J2" s="58" t="s">
        <v>10</v>
      </c>
      <c r="K2" s="59" t="s">
        <v>11</v>
      </c>
      <c r="L2" s="59" t="s">
        <v>12</v>
      </c>
      <c r="M2" s="58" t="s">
        <v>261</v>
      </c>
      <c r="N2" s="39" t="s">
        <v>320</v>
      </c>
      <c r="O2" s="39"/>
      <c r="P2" s="39"/>
    </row>
    <row r="3" spans="1:16">
      <c r="A3" s="5" t="s">
        <v>18</v>
      </c>
      <c r="B3" s="5" t="s">
        <v>27</v>
      </c>
      <c r="C3" s="5"/>
      <c r="D3" s="5" t="s">
        <v>28</v>
      </c>
      <c r="E3" s="5" t="s">
        <v>29</v>
      </c>
      <c r="F3" s="5"/>
      <c r="G3" s="5" t="s">
        <v>30</v>
      </c>
      <c r="H3" s="5"/>
      <c r="I3" s="13" t="s">
        <v>31</v>
      </c>
      <c r="J3" s="5"/>
      <c r="K3" s="5"/>
      <c r="L3" s="5" t="s">
        <v>225</v>
      </c>
      <c r="P3" s="78"/>
    </row>
    <row r="4" spans="1:16">
      <c r="A4" s="5" t="s">
        <v>18</v>
      </c>
      <c r="B4" s="5" t="s">
        <v>24</v>
      </c>
      <c r="C4" s="5"/>
      <c r="D4" s="5" t="s">
        <v>25</v>
      </c>
      <c r="E4" s="5"/>
      <c r="F4" s="5" t="s">
        <v>26</v>
      </c>
      <c r="G4" s="5" t="s">
        <v>19</v>
      </c>
      <c r="H4" s="5"/>
      <c r="I4" s="13" t="s">
        <v>351</v>
      </c>
      <c r="J4" s="5"/>
      <c r="K4" s="10"/>
      <c r="L4" s="10" t="s">
        <v>227</v>
      </c>
      <c r="P4" s="78"/>
    </row>
    <row r="5" spans="1:16">
      <c r="A5" s="7" t="s">
        <v>18</v>
      </c>
      <c r="B5" s="5" t="s">
        <v>488</v>
      </c>
      <c r="C5" s="5"/>
      <c r="D5" s="5" t="s">
        <v>38</v>
      </c>
      <c r="E5" s="5" t="s">
        <v>39</v>
      </c>
      <c r="F5" s="5" t="s">
        <v>40</v>
      </c>
      <c r="G5" s="5" t="s">
        <v>20</v>
      </c>
      <c r="H5" s="5"/>
      <c r="I5" s="5" t="s">
        <v>41</v>
      </c>
      <c r="J5" s="5"/>
      <c r="K5" s="6" t="s">
        <v>42</v>
      </c>
      <c r="L5" s="5" t="s">
        <v>225</v>
      </c>
      <c r="M5" s="90" t="s">
        <v>313</v>
      </c>
      <c r="P5" s="78"/>
    </row>
    <row r="6" spans="1:16" s="78" customFormat="1">
      <c r="A6" s="7" t="s">
        <v>18</v>
      </c>
      <c r="B6" s="5" t="s">
        <v>46</v>
      </c>
      <c r="C6" s="5"/>
      <c r="D6" s="5" t="s">
        <v>47</v>
      </c>
      <c r="E6" s="5"/>
      <c r="F6" s="5" t="s">
        <v>48</v>
      </c>
      <c r="G6" s="5" t="s">
        <v>44</v>
      </c>
      <c r="H6" s="5"/>
      <c r="I6" s="5" t="s">
        <v>49</v>
      </c>
      <c r="J6" s="5"/>
      <c r="K6" s="6" t="s">
        <v>50</v>
      </c>
      <c r="L6" s="5" t="s">
        <v>223</v>
      </c>
      <c r="M6" s="90"/>
      <c r="N6" s="90"/>
      <c r="O6" s="90"/>
    </row>
    <row r="7" spans="1:16" ht="15.75" customHeight="1">
      <c r="A7" s="7" t="s">
        <v>18</v>
      </c>
      <c r="B7" s="8" t="s">
        <v>345</v>
      </c>
      <c r="C7" s="78"/>
      <c r="D7" s="8" t="s">
        <v>346</v>
      </c>
      <c r="E7" s="8" t="s">
        <v>347</v>
      </c>
      <c r="F7" s="8" t="s">
        <v>348</v>
      </c>
      <c r="G7" s="8" t="s">
        <v>349</v>
      </c>
      <c r="H7" s="8"/>
      <c r="I7" s="27"/>
      <c r="J7" s="27"/>
      <c r="K7" s="27"/>
      <c r="L7" s="10" t="s">
        <v>344</v>
      </c>
      <c r="M7" s="90" t="s">
        <v>350</v>
      </c>
    </row>
    <row r="8" spans="1:16" s="5" customFormat="1">
      <c r="A8" s="8" t="s">
        <v>18</v>
      </c>
      <c r="B8" s="8" t="s">
        <v>173</v>
      </c>
      <c r="C8" s="5" t="s">
        <v>13</v>
      </c>
      <c r="D8" s="5" t="s">
        <v>160</v>
      </c>
      <c r="E8" s="5" t="s">
        <v>174</v>
      </c>
      <c r="F8" s="5" t="s">
        <v>175</v>
      </c>
      <c r="G8" s="5" t="s">
        <v>176</v>
      </c>
      <c r="I8" s="9" t="s">
        <v>177</v>
      </c>
      <c r="J8" s="5" t="s">
        <v>178</v>
      </c>
      <c r="K8" s="128" t="s">
        <v>179</v>
      </c>
      <c r="L8" s="10" t="s">
        <v>16</v>
      </c>
      <c r="M8" s="1" t="s">
        <v>419</v>
      </c>
    </row>
    <row r="9" spans="1:16" s="5" customFormat="1" ht="15.75" thickBot="1">
      <c r="A9" s="8"/>
      <c r="B9" s="8"/>
      <c r="I9" s="9"/>
      <c r="K9" s="10"/>
      <c r="L9" s="10"/>
      <c r="M9" s="1"/>
    </row>
    <row r="10" spans="1:16" ht="19.5" thickBot="1">
      <c r="A10" s="55" t="s">
        <v>256</v>
      </c>
      <c r="B10" s="73">
        <f>COUNTA(B11:B26)</f>
        <v>16</v>
      </c>
      <c r="C10" s="78"/>
      <c r="D10" s="5" t="s">
        <v>305</v>
      </c>
      <c r="E10" s="78"/>
      <c r="F10" s="78"/>
      <c r="G10" s="78"/>
      <c r="I10" s="78"/>
      <c r="J10" s="78"/>
      <c r="K10" s="78"/>
      <c r="L10" s="78"/>
    </row>
    <row r="11" spans="1:16" s="78" customFormat="1">
      <c r="A11" s="78" t="s">
        <v>18</v>
      </c>
      <c r="B11" s="7" t="s">
        <v>398</v>
      </c>
      <c r="C11" s="5" t="s">
        <v>399</v>
      </c>
      <c r="D11" s="5"/>
      <c r="E11" s="5"/>
      <c r="F11" s="5"/>
      <c r="G11" s="78" t="s">
        <v>20</v>
      </c>
      <c r="I11" s="5"/>
      <c r="J11" s="5"/>
      <c r="K11" s="5"/>
      <c r="L11" s="8" t="s">
        <v>230</v>
      </c>
      <c r="M11" s="90" t="s">
        <v>414</v>
      </c>
      <c r="N11" s="90"/>
    </row>
    <row r="12" spans="1:16" s="78" customFormat="1">
      <c r="A12" s="78" t="s">
        <v>18</v>
      </c>
      <c r="B12" s="7" t="s">
        <v>444</v>
      </c>
      <c r="C12" s="5" t="s">
        <v>444</v>
      </c>
      <c r="D12" s="5" t="s">
        <v>142</v>
      </c>
      <c r="E12" s="5" t="s">
        <v>445</v>
      </c>
      <c r="F12" s="5" t="s">
        <v>446</v>
      </c>
      <c r="G12" s="5" t="s">
        <v>447</v>
      </c>
      <c r="H12" s="5"/>
      <c r="I12" s="78" t="s">
        <v>448</v>
      </c>
      <c r="J12" s="5"/>
      <c r="K12" s="5"/>
      <c r="L12" s="8" t="s">
        <v>344</v>
      </c>
      <c r="M12" s="90" t="s">
        <v>472</v>
      </c>
      <c r="N12" s="90"/>
    </row>
    <row r="13" spans="1:16" s="78" customFormat="1">
      <c r="A13" s="78" t="s">
        <v>18</v>
      </c>
      <c r="B13" s="25" t="s">
        <v>462</v>
      </c>
      <c r="C13" s="25" t="s">
        <v>463</v>
      </c>
      <c r="D13" s="25" t="s">
        <v>464</v>
      </c>
      <c r="E13" s="25" t="s">
        <v>465</v>
      </c>
      <c r="F13" s="25"/>
      <c r="G13" s="126" t="s">
        <v>30</v>
      </c>
      <c r="H13" s="126" t="s">
        <v>466</v>
      </c>
      <c r="I13" s="126" t="s">
        <v>467</v>
      </c>
      <c r="L13" s="8" t="s">
        <v>229</v>
      </c>
      <c r="M13" s="96" t="s">
        <v>455</v>
      </c>
      <c r="N13" s="90"/>
    </row>
    <row r="14" spans="1:16" s="78" customFormat="1">
      <c r="A14" s="78" t="s">
        <v>18</v>
      </c>
      <c r="B14" s="78" t="s">
        <v>468</v>
      </c>
      <c r="C14" s="78" t="s">
        <v>469</v>
      </c>
      <c r="D14" s="78" t="s">
        <v>470</v>
      </c>
      <c r="E14" s="78" t="s">
        <v>110</v>
      </c>
      <c r="G14" s="27" t="s">
        <v>30</v>
      </c>
      <c r="H14" s="27"/>
      <c r="I14" s="27" t="s">
        <v>471</v>
      </c>
      <c r="L14" s="8" t="s">
        <v>344</v>
      </c>
      <c r="M14" s="90" t="s">
        <v>455</v>
      </c>
      <c r="N14" s="90"/>
    </row>
    <row r="15" spans="1:16" s="78" customFormat="1">
      <c r="A15" s="123" t="s">
        <v>18</v>
      </c>
      <c r="B15" s="126" t="s">
        <v>527</v>
      </c>
      <c r="C15" s="126" t="s">
        <v>528</v>
      </c>
      <c r="D15" s="126" t="s">
        <v>529</v>
      </c>
      <c r="E15" s="126" t="s">
        <v>530</v>
      </c>
      <c r="F15" s="126"/>
      <c r="G15" s="126" t="s">
        <v>531</v>
      </c>
      <c r="H15" s="126" t="s">
        <v>532</v>
      </c>
      <c r="I15" s="126" t="s">
        <v>533</v>
      </c>
      <c r="J15" s="27"/>
      <c r="K15" s="27"/>
      <c r="L15" s="8" t="s">
        <v>344</v>
      </c>
      <c r="M15" s="97" t="s">
        <v>588</v>
      </c>
      <c r="N15" s="90"/>
      <c r="O15" s="90"/>
    </row>
    <row r="16" spans="1:16" s="78" customFormat="1">
      <c r="A16" s="78" t="s">
        <v>18</v>
      </c>
      <c r="B16" s="7" t="s">
        <v>394</v>
      </c>
      <c r="C16" s="5" t="s">
        <v>395</v>
      </c>
      <c r="D16" s="5" t="s">
        <v>396</v>
      </c>
      <c r="E16" s="5"/>
      <c r="F16" s="5"/>
      <c r="G16" s="78" t="s">
        <v>397</v>
      </c>
      <c r="I16" s="5"/>
      <c r="J16" s="5"/>
      <c r="K16" s="5"/>
      <c r="L16" s="8" t="s">
        <v>344</v>
      </c>
      <c r="M16" s="90" t="s">
        <v>413</v>
      </c>
      <c r="N16" s="90"/>
      <c r="O16" s="90"/>
    </row>
    <row r="17" spans="1:35" s="78" customFormat="1">
      <c r="A17" s="78" t="s">
        <v>18</v>
      </c>
      <c r="B17" s="25" t="s">
        <v>512</v>
      </c>
      <c r="C17" s="25" t="s">
        <v>512</v>
      </c>
      <c r="D17" s="25" t="s">
        <v>513</v>
      </c>
      <c r="E17" s="25"/>
      <c r="F17" s="25"/>
      <c r="G17" s="25" t="s">
        <v>514</v>
      </c>
      <c r="H17" s="25" t="s">
        <v>515</v>
      </c>
      <c r="I17" s="25" t="s">
        <v>516</v>
      </c>
      <c r="K17" s="5"/>
      <c r="L17" s="8" t="s">
        <v>453</v>
      </c>
      <c r="M17" s="90" t="s">
        <v>586</v>
      </c>
      <c r="N17" s="90"/>
      <c r="O17" s="90"/>
    </row>
    <row r="18" spans="1:35" s="78" customFormat="1">
      <c r="A18" s="123" t="s">
        <v>18</v>
      </c>
      <c r="B18" s="27" t="s">
        <v>517</v>
      </c>
      <c r="C18" s="27" t="s">
        <v>517</v>
      </c>
      <c r="D18" s="27" t="s">
        <v>518</v>
      </c>
      <c r="E18" s="27" t="s">
        <v>519</v>
      </c>
      <c r="F18" s="27"/>
      <c r="G18" s="27" t="s">
        <v>447</v>
      </c>
      <c r="H18" s="27" t="s">
        <v>520</v>
      </c>
      <c r="I18" s="27" t="s">
        <v>521</v>
      </c>
      <c r="J18" s="27"/>
      <c r="K18" s="27"/>
      <c r="L18" s="8" t="s">
        <v>453</v>
      </c>
      <c r="M18" s="90" t="s">
        <v>587</v>
      </c>
      <c r="N18" s="90"/>
      <c r="O18" s="90"/>
    </row>
    <row r="19" spans="1:35" s="78" customFormat="1">
      <c r="A19" s="123" t="s">
        <v>18</v>
      </c>
      <c r="B19" s="27" t="s">
        <v>534</v>
      </c>
      <c r="C19" s="27" t="s">
        <v>535</v>
      </c>
      <c r="D19" s="27" t="s">
        <v>536</v>
      </c>
      <c r="E19" s="27" t="s">
        <v>447</v>
      </c>
      <c r="F19" s="27" t="s">
        <v>446</v>
      </c>
      <c r="G19" s="27" t="s">
        <v>447</v>
      </c>
      <c r="H19" s="27" t="s">
        <v>537</v>
      </c>
      <c r="I19" s="27" t="s">
        <v>538</v>
      </c>
      <c r="J19" s="27"/>
      <c r="K19" s="27"/>
      <c r="L19" s="8" t="s">
        <v>344</v>
      </c>
      <c r="M19" s="90" t="s">
        <v>589</v>
      </c>
      <c r="N19" s="90"/>
      <c r="O19" s="90"/>
    </row>
    <row r="20" spans="1:35" s="78" customFormat="1">
      <c r="A20" s="123" t="s">
        <v>18</v>
      </c>
      <c r="B20" s="126" t="s">
        <v>522</v>
      </c>
      <c r="C20" s="126" t="s">
        <v>523</v>
      </c>
      <c r="D20" s="126">
        <v>43618</v>
      </c>
      <c r="E20" s="126" t="s">
        <v>524</v>
      </c>
      <c r="F20" s="126"/>
      <c r="G20" s="126" t="s">
        <v>525</v>
      </c>
      <c r="H20" s="126"/>
      <c r="I20" s="126" t="s">
        <v>526</v>
      </c>
      <c r="J20" s="27"/>
      <c r="K20" s="27"/>
      <c r="L20" s="8" t="s">
        <v>344</v>
      </c>
      <c r="M20" s="97" t="s">
        <v>591</v>
      </c>
      <c r="N20" s="90"/>
      <c r="O20" s="90"/>
    </row>
    <row r="21" spans="1:35">
      <c r="A21" s="78" t="s">
        <v>18</v>
      </c>
      <c r="B21" s="7" t="s">
        <v>427</v>
      </c>
      <c r="C21" s="5" t="s">
        <v>432</v>
      </c>
      <c r="D21" s="5" t="s">
        <v>433</v>
      </c>
      <c r="E21" s="5" t="s">
        <v>434</v>
      </c>
      <c r="F21" s="5"/>
      <c r="G21" s="5" t="s">
        <v>30</v>
      </c>
      <c r="H21" s="5"/>
      <c r="I21" s="78" t="s">
        <v>435</v>
      </c>
      <c r="J21" s="5"/>
      <c r="K21" s="8"/>
      <c r="L21" s="8" t="s">
        <v>344</v>
      </c>
      <c r="M21" s="90" t="s">
        <v>436</v>
      </c>
      <c r="N21"/>
      <c r="O21"/>
    </row>
    <row r="22" spans="1:35">
      <c r="A22" s="78" t="s">
        <v>18</v>
      </c>
      <c r="B22" s="7" t="s">
        <v>322</v>
      </c>
      <c r="C22" s="5" t="s">
        <v>323</v>
      </c>
      <c r="D22" s="5" t="s">
        <v>324</v>
      </c>
      <c r="E22" s="5" t="s">
        <v>114</v>
      </c>
      <c r="F22" s="5">
        <v>0</v>
      </c>
      <c r="G22" s="78" t="s">
        <v>30</v>
      </c>
      <c r="I22" s="5"/>
      <c r="J22" s="5"/>
      <c r="K22" s="5"/>
      <c r="L22" s="8" t="s">
        <v>101</v>
      </c>
      <c r="M22" s="90" t="s">
        <v>472</v>
      </c>
      <c r="N22" s="25"/>
      <c r="O22" s="25"/>
      <c r="P22" s="25"/>
      <c r="Q22" s="25"/>
      <c r="R22" s="25"/>
      <c r="S22" s="25"/>
      <c r="T22" s="25"/>
      <c r="U22" s="25"/>
      <c r="V22" s="25"/>
      <c r="W22" s="25"/>
      <c r="X22" s="25"/>
      <c r="Y22" s="25"/>
      <c r="Z22" s="25"/>
      <c r="AA22" s="25"/>
      <c r="AB22" s="25"/>
      <c r="AC22" s="25"/>
      <c r="AD22" s="25"/>
      <c r="AE22" s="25"/>
      <c r="AF22" s="25"/>
      <c r="AG22" s="25"/>
      <c r="AH22" s="25"/>
      <c r="AI22" s="25"/>
    </row>
    <row r="23" spans="1:35">
      <c r="A23" s="78" t="s">
        <v>18</v>
      </c>
      <c r="B23" s="7" t="s">
        <v>426</v>
      </c>
      <c r="C23" s="5" t="s">
        <v>426</v>
      </c>
      <c r="D23" s="5" t="s">
        <v>429</v>
      </c>
      <c r="E23" s="5" t="s">
        <v>430</v>
      </c>
      <c r="F23" s="5"/>
      <c r="G23" s="5" t="s">
        <v>30</v>
      </c>
      <c r="H23" s="5"/>
      <c r="I23" s="78" t="s">
        <v>431</v>
      </c>
      <c r="J23" s="5"/>
      <c r="K23" s="8"/>
      <c r="L23" s="8" t="s">
        <v>344</v>
      </c>
      <c r="M23" s="90" t="s">
        <v>437</v>
      </c>
      <c r="N23" s="25"/>
      <c r="O23" s="25"/>
      <c r="P23" s="25"/>
      <c r="Q23" s="25"/>
      <c r="R23" s="25"/>
      <c r="S23" s="25"/>
      <c r="T23" s="25"/>
      <c r="U23" s="25"/>
      <c r="V23" s="25"/>
      <c r="W23" s="25"/>
      <c r="X23" s="25"/>
      <c r="Y23" s="25"/>
      <c r="Z23" s="25"/>
      <c r="AA23" s="25"/>
      <c r="AB23" s="25"/>
      <c r="AC23" s="25"/>
      <c r="AD23" s="25"/>
      <c r="AE23" s="25"/>
      <c r="AF23" s="25"/>
      <c r="AG23" s="25"/>
      <c r="AH23" s="25"/>
      <c r="AI23" s="25"/>
    </row>
    <row r="24" spans="1:35">
      <c r="A24" s="78" t="s">
        <v>18</v>
      </c>
      <c r="B24" s="25" t="s">
        <v>456</v>
      </c>
      <c r="C24" s="25" t="s">
        <v>457</v>
      </c>
      <c r="D24" s="25" t="s">
        <v>458</v>
      </c>
      <c r="E24" s="25" t="s">
        <v>459</v>
      </c>
      <c r="F24" s="25" t="s">
        <v>460</v>
      </c>
      <c r="G24" s="126" t="s">
        <v>19</v>
      </c>
      <c r="H24" s="126"/>
      <c r="I24" s="126" t="s">
        <v>461</v>
      </c>
      <c r="J24" s="78"/>
      <c r="K24" s="78"/>
      <c r="L24" s="8" t="s">
        <v>344</v>
      </c>
      <c r="M24" s="96" t="s">
        <v>455</v>
      </c>
      <c r="N24"/>
      <c r="O24"/>
    </row>
    <row r="25" spans="1:35" s="78" customFormat="1">
      <c r="A25" s="78" t="s">
        <v>18</v>
      </c>
      <c r="B25" t="s">
        <v>625</v>
      </c>
      <c r="C25" t="s">
        <v>627</v>
      </c>
      <c r="D25" t="s">
        <v>628</v>
      </c>
      <c r="E25" t="s">
        <v>629</v>
      </c>
      <c r="F25"/>
      <c r="G25" s="78" t="s">
        <v>19</v>
      </c>
      <c r="I25" t="s">
        <v>630</v>
      </c>
      <c r="L25" s="8" t="s">
        <v>344</v>
      </c>
      <c r="M25" s="90" t="s">
        <v>635</v>
      </c>
    </row>
    <row r="26" spans="1:35" s="78" customFormat="1">
      <c r="A26" s="78" t="s">
        <v>18</v>
      </c>
      <c r="B26" s="25" t="s">
        <v>626</v>
      </c>
      <c r="C26" s="25" t="s">
        <v>626</v>
      </c>
      <c r="D26" s="25" t="s">
        <v>631</v>
      </c>
      <c r="E26" s="25" t="s">
        <v>632</v>
      </c>
      <c r="F26" s="25"/>
      <c r="G26" s="126" t="s">
        <v>43</v>
      </c>
      <c r="H26" s="126" t="s">
        <v>633</v>
      </c>
      <c r="I26" s="78" t="s">
        <v>634</v>
      </c>
      <c r="L26" s="8" t="s">
        <v>344</v>
      </c>
      <c r="M26" s="90" t="s">
        <v>636</v>
      </c>
    </row>
    <row r="27" spans="1:35" s="78" customFormat="1" ht="15.75" thickBot="1">
      <c r="A27" s="8"/>
      <c r="B27" s="25"/>
      <c r="C27" s="25"/>
      <c r="D27" s="25"/>
      <c r="E27" s="25"/>
      <c r="F27" s="25"/>
      <c r="G27" s="25"/>
      <c r="H27" s="25"/>
      <c r="I27" s="25"/>
      <c r="J27" s="25"/>
      <c r="K27" s="5"/>
      <c r="L27" s="5"/>
      <c r="M27" s="90"/>
      <c r="N27" s="90"/>
      <c r="O27" s="90"/>
    </row>
    <row r="28" spans="1:35" ht="19.5" thickBot="1">
      <c r="A28" s="45" t="s">
        <v>296</v>
      </c>
      <c r="B28" s="74">
        <f>COUNTA(B29:B37)</f>
        <v>5</v>
      </c>
      <c r="C28" s="78"/>
      <c r="D28" s="78"/>
      <c r="E28" s="78"/>
      <c r="F28" s="78"/>
      <c r="G28" s="78"/>
      <c r="I28" s="78"/>
      <c r="J28" s="78"/>
      <c r="K28" s="78"/>
      <c r="L28" s="78"/>
    </row>
    <row r="29" spans="1:35" s="25" customFormat="1">
      <c r="A29" s="8" t="s">
        <v>18</v>
      </c>
      <c r="B29" s="8" t="s">
        <v>264</v>
      </c>
      <c r="C29" s="8" t="s">
        <v>265</v>
      </c>
      <c r="D29" s="8" t="s">
        <v>266</v>
      </c>
      <c r="E29" s="8" t="s">
        <v>267</v>
      </c>
      <c r="F29" s="8"/>
      <c r="G29" s="8" t="s">
        <v>19</v>
      </c>
      <c r="H29" s="8"/>
      <c r="I29" s="8" t="s">
        <v>268</v>
      </c>
      <c r="J29" s="8"/>
      <c r="K29" s="8"/>
      <c r="L29" s="8" t="s">
        <v>15</v>
      </c>
      <c r="M29" s="97" t="s">
        <v>306</v>
      </c>
      <c r="N29" s="96"/>
      <c r="O29" s="96"/>
    </row>
    <row r="30" spans="1:35" s="27" customFormat="1">
      <c r="A30" s="8" t="s">
        <v>18</v>
      </c>
      <c r="B30" s="8" t="s">
        <v>310</v>
      </c>
      <c r="C30" s="8"/>
      <c r="D30" s="8" t="s">
        <v>311</v>
      </c>
      <c r="E30" s="8"/>
      <c r="F30" s="8"/>
      <c r="G30" s="8" t="s">
        <v>43</v>
      </c>
      <c r="H30" s="8"/>
      <c r="I30" s="8"/>
      <c r="J30" s="8"/>
      <c r="K30" s="127" t="s">
        <v>312</v>
      </c>
      <c r="L30" s="8" t="s">
        <v>229</v>
      </c>
      <c r="M30" s="97" t="s">
        <v>306</v>
      </c>
      <c r="N30" s="90"/>
      <c r="O30" s="90"/>
    </row>
    <row r="31" spans="1:35">
      <c r="A31" s="8" t="s">
        <v>18</v>
      </c>
      <c r="B31" s="8" t="s">
        <v>332</v>
      </c>
      <c r="C31" s="8"/>
      <c r="D31" s="8" t="s">
        <v>333</v>
      </c>
      <c r="E31" s="8" t="s">
        <v>334</v>
      </c>
      <c r="F31" s="8" t="s">
        <v>335</v>
      </c>
      <c r="G31" s="8" t="s">
        <v>19</v>
      </c>
      <c r="H31" s="8"/>
      <c r="I31" s="8"/>
      <c r="J31" s="8"/>
      <c r="K31" s="127" t="s">
        <v>336</v>
      </c>
      <c r="L31" s="8" t="s">
        <v>236</v>
      </c>
      <c r="M31" s="97" t="s">
        <v>306</v>
      </c>
    </row>
    <row r="32" spans="1:35">
      <c r="A32" t="s">
        <v>18</v>
      </c>
      <c r="B32" t="s">
        <v>352</v>
      </c>
      <c r="D32" t="s">
        <v>353</v>
      </c>
      <c r="G32" t="s">
        <v>120</v>
      </c>
      <c r="L32" s="8" t="s">
        <v>236</v>
      </c>
      <c r="M32" s="97" t="s">
        <v>306</v>
      </c>
    </row>
    <row r="33" spans="1:14" s="123" customFormat="1" ht="30">
      <c r="A33" s="123" t="s">
        <v>18</v>
      </c>
      <c r="B33" s="123" t="s">
        <v>423</v>
      </c>
      <c r="K33" s="124" t="s">
        <v>424</v>
      </c>
      <c r="L33" s="134" t="s">
        <v>453</v>
      </c>
      <c r="M33" s="125" t="s">
        <v>425</v>
      </c>
      <c r="N33" s="122"/>
    </row>
    <row r="38" spans="1:14">
      <c r="A38" s="27"/>
      <c r="B38" s="27"/>
      <c r="C38" s="27"/>
      <c r="D38" s="27"/>
      <c r="E38" s="27"/>
      <c r="F38" s="27"/>
      <c r="G38" s="27"/>
      <c r="H38" s="27"/>
      <c r="I38" s="27"/>
      <c r="J38" s="27"/>
      <c r="K38" s="27"/>
      <c r="L38" s="27"/>
      <c r="M38" s="27"/>
    </row>
    <row r="39" spans="1:14">
      <c r="A39" s="27"/>
      <c r="B39" s="27"/>
      <c r="C39" s="27"/>
      <c r="D39" s="27"/>
      <c r="E39" s="27"/>
      <c r="F39" s="27"/>
      <c r="G39" s="27"/>
      <c r="H39" s="27"/>
      <c r="I39" s="27"/>
      <c r="J39" s="27"/>
      <c r="K39" s="27"/>
      <c r="L39" s="27"/>
      <c r="M39" s="27"/>
    </row>
    <row r="40" spans="1:14">
      <c r="A40" s="27"/>
      <c r="B40" s="27"/>
      <c r="C40" s="27"/>
      <c r="D40" s="27"/>
      <c r="E40" s="27"/>
      <c r="F40" s="27"/>
      <c r="G40" s="27"/>
      <c r="H40" s="27"/>
      <c r="I40" s="27"/>
      <c r="J40" s="27"/>
      <c r="K40" s="27"/>
      <c r="L40" s="27"/>
      <c r="M40" s="27"/>
    </row>
    <row r="41" spans="1:14">
      <c r="A41" s="27"/>
      <c r="B41" s="27"/>
      <c r="C41" s="27"/>
      <c r="D41" s="27"/>
      <c r="E41" s="27"/>
      <c r="F41" s="27"/>
      <c r="G41" s="27"/>
      <c r="H41" s="27"/>
      <c r="I41" s="27"/>
      <c r="J41" s="27"/>
      <c r="K41" s="27"/>
      <c r="L41" s="27"/>
      <c r="M41" s="27"/>
    </row>
    <row r="42" spans="1:14">
      <c r="A42" s="27"/>
      <c r="B42" s="27"/>
      <c r="C42" s="27"/>
      <c r="D42" s="27"/>
      <c r="E42" s="27"/>
      <c r="F42" s="27"/>
      <c r="G42" s="27"/>
      <c r="H42" s="27"/>
      <c r="I42" s="27"/>
      <c r="J42" s="27"/>
      <c r="K42" s="27"/>
      <c r="L42" s="27"/>
      <c r="M42" s="27"/>
    </row>
    <row r="43" spans="1:14">
      <c r="A43" s="27"/>
      <c r="B43" s="27"/>
      <c r="C43" s="27"/>
      <c r="D43" s="27"/>
      <c r="E43" s="27"/>
      <c r="F43" s="27"/>
      <c r="G43" s="27"/>
      <c r="H43" s="27"/>
      <c r="I43" s="27"/>
      <c r="J43" s="27"/>
      <c r="K43" s="27"/>
      <c r="L43" s="27"/>
      <c r="M43" s="27"/>
    </row>
    <row r="52" spans="11:15">
      <c r="K52" s="90"/>
      <c r="L52" s="90"/>
      <c r="N52"/>
      <c r="O52"/>
    </row>
    <row r="53" spans="11:15">
      <c r="K53" s="90"/>
      <c r="L53" s="90"/>
      <c r="N53"/>
      <c r="O53"/>
    </row>
    <row r="54" spans="11:15">
      <c r="K54" s="90"/>
      <c r="L54" s="90"/>
      <c r="N54"/>
      <c r="O54"/>
    </row>
  </sheetData>
  <conditionalFormatting sqref="B8:B9">
    <cfRule type="duplicateValues" dxfId="15" priority="9"/>
  </conditionalFormatting>
  <conditionalFormatting sqref="B52:B1048576 B28:B33 B1:B19">
    <cfRule type="duplicateValues" dxfId="14" priority="13"/>
  </conditionalFormatting>
  <conditionalFormatting sqref="B35:B36 B38:B1048576 B1:B33">
    <cfRule type="duplicateValues" dxfId="13" priority="3"/>
  </conditionalFormatting>
  <hyperlinks>
    <hyperlink ref="K33" r:id="rId1"/>
    <hyperlink ref="K8" r:id="rId2"/>
    <hyperlink ref="K6" r:id="rId3"/>
    <hyperlink ref="K5" r:id="rId4" display="mailto:dempseyauto@gmail.com"/>
  </hyperlinks>
  <pageMargins left="0.7" right="0.7" top="0.75" bottom="0.75" header="0.3" footer="0.3"/>
  <pageSetup paperSize="9" scale="1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G29"/>
  <sheetViews>
    <sheetView zoomScale="90" zoomScaleNormal="90" workbookViewId="0">
      <selection activeCell="B14" sqref="B14"/>
    </sheetView>
  </sheetViews>
  <sheetFormatPr defaultColWidth="41.7109375" defaultRowHeight="15"/>
  <cols>
    <col min="1" max="1" width="37.5703125" bestFit="1" customWidth="1"/>
    <col min="2" max="2" width="31.5703125" bestFit="1" customWidth="1"/>
    <col min="3" max="3" width="39.7109375" bestFit="1" customWidth="1"/>
    <col min="4" max="4" width="19.85546875" bestFit="1" customWidth="1"/>
    <col min="5" max="6" width="16.42578125" bestFit="1" customWidth="1"/>
    <col min="7" max="7" width="15" bestFit="1" customWidth="1"/>
    <col min="8" max="8" width="9.7109375" style="78" bestFit="1" customWidth="1"/>
    <col min="9" max="9" width="24.7109375" bestFit="1" customWidth="1"/>
    <col min="10" max="10" width="11.7109375" bestFit="1" customWidth="1"/>
    <col min="11" max="11" width="21.42578125" bestFit="1" customWidth="1"/>
    <col min="12" max="12" width="13.85546875" bestFit="1" customWidth="1"/>
    <col min="13" max="13" width="37.5703125" style="90" bestFit="1" customWidth="1"/>
    <col min="14" max="14" width="14.140625" bestFit="1" customWidth="1"/>
    <col min="15" max="15" width="9.7109375" bestFit="1" customWidth="1"/>
    <col min="16" max="16" width="11.5703125" bestFit="1" customWidth="1"/>
    <col min="18" max="18" width="17.42578125" bestFit="1" customWidth="1"/>
  </cols>
  <sheetData>
    <row r="1" spans="1:16" s="40" customFormat="1" ht="19.5" thickBot="1">
      <c r="A1" s="47" t="s">
        <v>301</v>
      </c>
      <c r="B1" s="69">
        <f>COUNTA(B3:B4)</f>
        <v>2</v>
      </c>
      <c r="C1" s="67"/>
      <c r="D1" s="67"/>
      <c r="E1" s="67"/>
      <c r="F1" s="67"/>
      <c r="G1" s="68"/>
      <c r="H1" s="68"/>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c r="A3" s="5" t="s">
        <v>147</v>
      </c>
      <c r="B3" s="5" t="s">
        <v>154</v>
      </c>
      <c r="C3" s="5"/>
      <c r="D3" s="5" t="s">
        <v>155</v>
      </c>
      <c r="E3" s="5"/>
      <c r="F3" s="5" t="s">
        <v>156</v>
      </c>
      <c r="G3" s="5" t="s">
        <v>119</v>
      </c>
      <c r="H3" s="5"/>
      <c r="I3" s="23" t="s">
        <v>157</v>
      </c>
      <c r="J3" s="8" t="s">
        <v>13</v>
      </c>
      <c r="K3" s="5"/>
      <c r="L3" s="5" t="s">
        <v>223</v>
      </c>
    </row>
    <row r="4" spans="1:16">
      <c r="A4" s="5" t="s">
        <v>147</v>
      </c>
      <c r="B4" s="5" t="s">
        <v>148</v>
      </c>
      <c r="C4" s="5"/>
      <c r="D4" s="5" t="s">
        <v>149</v>
      </c>
      <c r="E4" s="5" t="s">
        <v>13</v>
      </c>
      <c r="F4" s="5" t="s">
        <v>150</v>
      </c>
      <c r="G4" s="5" t="s">
        <v>23</v>
      </c>
      <c r="H4" s="5"/>
      <c r="I4" s="9" t="s">
        <v>151</v>
      </c>
      <c r="J4" s="5" t="s">
        <v>152</v>
      </c>
      <c r="K4" s="10" t="s">
        <v>153</v>
      </c>
      <c r="L4" s="10" t="s">
        <v>15</v>
      </c>
    </row>
    <row r="5" spans="1:16" s="78" customFormat="1" ht="15.75" thickBot="1">
      <c r="A5" s="8"/>
      <c r="B5" s="5"/>
      <c r="C5" s="5"/>
      <c r="D5" s="5"/>
      <c r="E5" s="5"/>
      <c r="F5" s="5"/>
      <c r="G5" s="5"/>
      <c r="H5" s="5"/>
      <c r="I5" s="8"/>
      <c r="J5" s="8"/>
      <c r="K5" s="12"/>
      <c r="L5" s="10"/>
      <c r="M5" s="90"/>
    </row>
    <row r="6" spans="1:16" ht="19.5" thickBot="1">
      <c r="A6" s="55" t="s">
        <v>256</v>
      </c>
      <c r="B6" s="73">
        <f>COUNTA(B7:B7)</f>
        <v>1</v>
      </c>
      <c r="C6" s="5"/>
      <c r="D6" s="5"/>
      <c r="E6" s="5"/>
      <c r="F6" s="5"/>
      <c r="G6" s="5"/>
      <c r="H6" s="5"/>
      <c r="I6" s="5"/>
      <c r="J6" s="5"/>
      <c r="K6" s="6"/>
      <c r="L6" s="5"/>
    </row>
    <row r="7" spans="1:16" s="78" customFormat="1">
      <c r="A7" s="8" t="s">
        <v>147</v>
      </c>
      <c r="B7" t="s">
        <v>540</v>
      </c>
      <c r="C7" t="s">
        <v>541</v>
      </c>
      <c r="D7" s="78" t="s">
        <v>542</v>
      </c>
      <c r="E7" t="s">
        <v>543</v>
      </c>
      <c r="F7"/>
      <c r="G7" t="s">
        <v>539</v>
      </c>
      <c r="H7" s="27"/>
      <c r="I7" s="27" t="s">
        <v>544</v>
      </c>
      <c r="J7" s="27"/>
      <c r="K7" s="27"/>
      <c r="L7" s="27" t="s">
        <v>418</v>
      </c>
      <c r="M7" s="90" t="s">
        <v>590</v>
      </c>
    </row>
    <row r="9" spans="1:16" s="78" customFormat="1" ht="15.75" thickBot="1">
      <c r="A9" s="8"/>
      <c r="C9" s="27"/>
      <c r="H9" s="27"/>
      <c r="I9" s="27"/>
      <c r="J9" s="27"/>
      <c r="K9" s="27"/>
      <c r="L9" s="27"/>
      <c r="M9" s="90"/>
      <c r="N9" s="90"/>
    </row>
    <row r="10" spans="1:16" ht="19.5" thickBot="1">
      <c r="A10" s="45" t="s">
        <v>296</v>
      </c>
      <c r="B10" s="74">
        <f>COUNTA(B11:B11)</f>
        <v>0</v>
      </c>
      <c r="H10" s="27"/>
      <c r="I10" s="27"/>
      <c r="J10" s="27"/>
      <c r="K10" s="27"/>
    </row>
    <row r="11" spans="1:16" s="27" customFormat="1">
      <c r="M11" s="90"/>
    </row>
    <row r="12" spans="1:16">
      <c r="H12" s="27"/>
      <c r="I12" s="27"/>
      <c r="J12" s="27"/>
      <c r="K12" s="27"/>
    </row>
    <row r="16" spans="1:16">
      <c r="M16"/>
    </row>
    <row r="29" spans="1:33">
      <c r="A29" s="75"/>
      <c r="B29" s="25"/>
      <c r="C29" s="25"/>
      <c r="M29" s="25"/>
      <c r="N29" s="25"/>
      <c r="O29" s="25"/>
      <c r="P29" s="25"/>
      <c r="Q29" s="25"/>
      <c r="R29" s="25"/>
      <c r="S29" s="25"/>
      <c r="T29" s="25"/>
      <c r="U29" s="25"/>
      <c r="V29" s="25"/>
      <c r="W29" s="25"/>
      <c r="X29" s="25"/>
      <c r="Y29" s="25"/>
      <c r="Z29" s="25"/>
      <c r="AA29" s="25"/>
      <c r="AB29" s="25"/>
      <c r="AC29" s="25"/>
      <c r="AD29" s="25"/>
      <c r="AE29" s="25"/>
      <c r="AF29" s="25"/>
      <c r="AG29" s="25"/>
    </row>
  </sheetData>
  <conditionalFormatting sqref="D1">
    <cfRule type="duplicateValues" dxfId="12" priority="9"/>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31"/>
  <sheetViews>
    <sheetView zoomScale="90" zoomScaleNormal="90" workbookViewId="0">
      <selection activeCell="C30" sqref="C30"/>
    </sheetView>
  </sheetViews>
  <sheetFormatPr defaultRowHeight="15"/>
  <cols>
    <col min="1" max="1" width="30.85546875" style="5" bestFit="1" customWidth="1"/>
    <col min="2" max="2" width="44" style="5" bestFit="1" customWidth="1"/>
    <col min="3" max="3" width="24.140625" style="5" bestFit="1" customWidth="1"/>
    <col min="4" max="4" width="24.5703125" style="5" bestFit="1" customWidth="1"/>
    <col min="5" max="5" width="16.85546875" style="5" bestFit="1" customWidth="1"/>
    <col min="6" max="6" width="18.85546875" style="5" bestFit="1" customWidth="1"/>
    <col min="7" max="7" width="17.42578125" style="5" bestFit="1" customWidth="1"/>
    <col min="8" max="8" width="12.140625" style="5" bestFit="1" customWidth="1"/>
    <col min="9" max="9" width="25.42578125" style="5" bestFit="1" customWidth="1"/>
    <col min="10" max="10" width="11.7109375" style="5" bestFit="1" customWidth="1"/>
    <col min="11" max="11" width="22" style="5" bestFit="1" customWidth="1"/>
    <col min="12" max="12" width="18.7109375" style="5" bestFit="1" customWidth="1"/>
    <col min="13" max="13" width="54.5703125" style="1" bestFit="1" customWidth="1"/>
    <col min="14" max="14" width="16.7109375" style="5" bestFit="1" customWidth="1"/>
    <col min="15" max="15" width="30.42578125" style="5" customWidth="1"/>
    <col min="16" max="16" width="31.28515625" style="5" customWidth="1"/>
    <col min="17" max="16384" width="9.140625" style="5"/>
  </cols>
  <sheetData>
    <row r="1" spans="1:17" s="110" customFormat="1" ht="19.5" thickBot="1">
      <c r="A1" s="107" t="s">
        <v>301</v>
      </c>
      <c r="B1" s="108">
        <f>COUNTA(B3:B5)</f>
        <v>3</v>
      </c>
      <c r="C1" s="109"/>
      <c r="D1" s="109"/>
      <c r="E1" s="109"/>
      <c r="F1" s="109"/>
      <c r="I1" s="111"/>
    </row>
    <row r="2" spans="1:17" s="57" customFormat="1" ht="18.75">
      <c r="A2" s="57" t="s">
        <v>0</v>
      </c>
      <c r="B2" s="58" t="s">
        <v>2</v>
      </c>
      <c r="C2" s="58" t="s">
        <v>3</v>
      </c>
      <c r="D2" s="58" t="s">
        <v>4</v>
      </c>
      <c r="E2" s="58" t="s">
        <v>5</v>
      </c>
      <c r="F2" s="58" t="s">
        <v>6</v>
      </c>
      <c r="G2" s="58" t="s">
        <v>7</v>
      </c>
      <c r="H2" s="58" t="s">
        <v>487</v>
      </c>
      <c r="I2" s="58" t="s">
        <v>9</v>
      </c>
      <c r="J2" s="58" t="s">
        <v>10</v>
      </c>
      <c r="K2" s="59" t="s">
        <v>11</v>
      </c>
      <c r="L2" s="59" t="s">
        <v>12</v>
      </c>
      <c r="M2" s="57" t="s">
        <v>262</v>
      </c>
      <c r="N2" s="57" t="s">
        <v>320</v>
      </c>
      <c r="P2" s="110"/>
    </row>
    <row r="3" spans="1:17">
      <c r="A3" s="8" t="s">
        <v>158</v>
      </c>
      <c r="B3" s="8" t="s">
        <v>388</v>
      </c>
      <c r="D3" s="5" t="s">
        <v>389</v>
      </c>
      <c r="E3" s="5" t="s">
        <v>390</v>
      </c>
      <c r="F3" s="5" t="s">
        <v>159</v>
      </c>
      <c r="G3" s="5" t="s">
        <v>167</v>
      </c>
      <c r="I3" s="5" t="s">
        <v>391</v>
      </c>
      <c r="L3" s="8" t="s">
        <v>223</v>
      </c>
      <c r="M3" s="1" t="s">
        <v>392</v>
      </c>
    </row>
    <row r="4" spans="1:17">
      <c r="A4" s="8" t="s">
        <v>158</v>
      </c>
      <c r="B4" s="15" t="s">
        <v>164</v>
      </c>
      <c r="C4" s="15" t="s">
        <v>165</v>
      </c>
      <c r="F4" s="15" t="s">
        <v>166</v>
      </c>
      <c r="G4" s="15" t="s">
        <v>23</v>
      </c>
      <c r="H4" s="15"/>
      <c r="L4" s="8" t="s">
        <v>224</v>
      </c>
    </row>
    <row r="5" spans="1:17">
      <c r="A5" s="8" t="s">
        <v>158</v>
      </c>
      <c r="B5" s="7" t="s">
        <v>169</v>
      </c>
      <c r="C5" s="5" t="s">
        <v>393</v>
      </c>
      <c r="D5" s="5" t="s">
        <v>170</v>
      </c>
      <c r="F5" s="5" t="s">
        <v>168</v>
      </c>
      <c r="G5" s="5" t="s">
        <v>118</v>
      </c>
      <c r="I5" s="5" t="s">
        <v>171</v>
      </c>
      <c r="L5" s="5" t="s">
        <v>233</v>
      </c>
      <c r="M5" s="1" t="s">
        <v>387</v>
      </c>
    </row>
    <row r="6" spans="1:17" ht="15.75" thickBot="1">
      <c r="A6" s="8"/>
      <c r="C6" s="112"/>
      <c r="D6" s="112"/>
      <c r="E6" s="112"/>
      <c r="F6" s="112"/>
    </row>
    <row r="7" spans="1:17" ht="19.5" thickBot="1">
      <c r="A7" s="113" t="s">
        <v>300</v>
      </c>
      <c r="B7" s="114">
        <f>COUNTA(B8:B10)</f>
        <v>3</v>
      </c>
    </row>
    <row r="8" spans="1:17" s="4" customFormat="1">
      <c r="A8" s="8" t="s">
        <v>158</v>
      </c>
      <c r="B8" s="8" t="s">
        <v>360</v>
      </c>
      <c r="D8" s="4" t="s">
        <v>605</v>
      </c>
      <c r="E8" s="4" t="s">
        <v>606</v>
      </c>
      <c r="F8" s="8" t="s">
        <v>607</v>
      </c>
      <c r="G8" s="8" t="s">
        <v>172</v>
      </c>
      <c r="H8" s="8" t="s">
        <v>608</v>
      </c>
      <c r="J8" s="8"/>
      <c r="K8" s="12"/>
      <c r="L8" s="12" t="s">
        <v>229</v>
      </c>
      <c r="M8" s="97" t="s">
        <v>648</v>
      </c>
    </row>
    <row r="9" spans="1:17" s="4" customFormat="1">
      <c r="A9" s="8" t="s">
        <v>158</v>
      </c>
      <c r="B9" s="78" t="s">
        <v>640</v>
      </c>
      <c r="C9" s="27" t="s">
        <v>641</v>
      </c>
      <c r="D9" s="78" t="s">
        <v>642</v>
      </c>
      <c r="E9" s="78"/>
      <c r="F9" s="78"/>
      <c r="G9" s="78" t="s">
        <v>19</v>
      </c>
      <c r="H9" s="5" t="s">
        <v>643</v>
      </c>
      <c r="I9" s="5" t="s">
        <v>644</v>
      </c>
      <c r="J9" s="8"/>
      <c r="K9" s="12"/>
      <c r="L9" s="12" t="s">
        <v>453</v>
      </c>
      <c r="M9" s="97" t="s">
        <v>648</v>
      </c>
    </row>
    <row r="10" spans="1:17" s="4" customFormat="1">
      <c r="A10" s="8" t="s">
        <v>158</v>
      </c>
      <c r="B10" s="78" t="s">
        <v>645</v>
      </c>
      <c r="C10" s="27" t="s">
        <v>645</v>
      </c>
      <c r="D10" s="78" t="s">
        <v>646</v>
      </c>
      <c r="E10" s="78"/>
      <c r="F10" s="78"/>
      <c r="G10" s="78" t="s">
        <v>539</v>
      </c>
      <c r="H10" s="78"/>
      <c r="I10" s="5" t="s">
        <v>647</v>
      </c>
      <c r="J10" s="8"/>
      <c r="K10" s="12"/>
      <c r="L10" s="12" t="s">
        <v>649</v>
      </c>
      <c r="M10" s="97" t="s">
        <v>648</v>
      </c>
    </row>
    <row r="11" spans="1:17" ht="15.75" thickBot="1"/>
    <row r="12" spans="1:17" ht="19.5" thickBot="1">
      <c r="A12" s="115" t="s">
        <v>296</v>
      </c>
      <c r="B12" s="116">
        <f>COUNTA(B14:B17)</f>
        <v>0</v>
      </c>
    </row>
    <row r="15" spans="1:17" customFormat="1">
      <c r="C15" s="5"/>
      <c r="D15" s="5"/>
      <c r="E15" s="5"/>
      <c r="F15" s="5"/>
      <c r="G15" s="5"/>
      <c r="H15" s="5"/>
      <c r="I15" s="5"/>
      <c r="L15" s="5"/>
      <c r="Q15" s="5"/>
    </row>
    <row r="22" spans="2:2">
      <c r="B22" s="4"/>
    </row>
    <row r="24" spans="2:2">
      <c r="B24" s="4"/>
    </row>
    <row r="25" spans="2:2">
      <c r="B25" s="4"/>
    </row>
    <row r="26" spans="2:2">
      <c r="B26" s="4"/>
    </row>
    <row r="27" spans="2:2">
      <c r="B27" s="4"/>
    </row>
    <row r="28" spans="2:2">
      <c r="B28" s="4"/>
    </row>
    <row r="29" spans="2:2">
      <c r="B29" s="4"/>
    </row>
    <row r="30" spans="2:2">
      <c r="B30" s="4"/>
    </row>
    <row r="31" spans="2:2">
      <c r="B31" s="4"/>
    </row>
  </sheetData>
  <autoFilter ref="A2:N5"/>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H32"/>
  <sheetViews>
    <sheetView zoomScale="80" zoomScaleNormal="80" workbookViewId="0">
      <selection activeCell="C40" sqref="C40"/>
    </sheetView>
  </sheetViews>
  <sheetFormatPr defaultColWidth="30.42578125" defaultRowHeight="15"/>
  <cols>
    <col min="1" max="1" width="30.85546875" bestFit="1" customWidth="1"/>
    <col min="2" max="2" width="33.140625" customWidth="1"/>
    <col min="3" max="3" width="45" bestFit="1" customWidth="1"/>
    <col min="4" max="4" width="36" bestFit="1" customWidth="1"/>
    <col min="5" max="6" width="19.140625" bestFit="1" customWidth="1"/>
    <col min="7" max="7" width="17.42578125" bestFit="1" customWidth="1"/>
    <col min="8" max="8" width="12.28515625" style="78" bestFit="1" customWidth="1"/>
    <col min="9" max="9" width="25" bestFit="1" customWidth="1"/>
    <col min="10" max="10" width="7.85546875" bestFit="1" customWidth="1"/>
    <col min="11" max="11" width="31.42578125" bestFit="1" customWidth="1"/>
    <col min="12" max="12" width="23.42578125" bestFit="1" customWidth="1"/>
    <col min="13" max="13" width="89.140625" style="90" bestFit="1" customWidth="1"/>
    <col min="14" max="14" width="14.140625" bestFit="1" customWidth="1"/>
  </cols>
  <sheetData>
    <row r="1" spans="1:16" s="40" customFormat="1" ht="19.5" thickBot="1">
      <c r="A1" s="47" t="s">
        <v>301</v>
      </c>
      <c r="B1" s="69">
        <f>COUNTA(B3:B14)</f>
        <v>12</v>
      </c>
      <c r="C1" s="67"/>
      <c r="D1" s="67"/>
      <c r="E1" s="67"/>
      <c r="F1" s="67"/>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c r="A3" s="17" t="s">
        <v>51</v>
      </c>
      <c r="B3" s="18" t="s">
        <v>55</v>
      </c>
      <c r="C3" s="18"/>
      <c r="D3" s="18" t="s">
        <v>56</v>
      </c>
      <c r="E3" s="18" t="s">
        <v>57</v>
      </c>
      <c r="F3" s="18" t="s">
        <v>58</v>
      </c>
      <c r="G3" s="18" t="s">
        <v>52</v>
      </c>
      <c r="H3" s="18"/>
      <c r="I3" s="18" t="s">
        <v>59</v>
      </c>
      <c r="J3" s="18"/>
      <c r="K3" s="19" t="s">
        <v>60</v>
      </c>
      <c r="L3" s="18" t="s">
        <v>15</v>
      </c>
    </row>
    <row r="4" spans="1:16">
      <c r="A4" s="17" t="s">
        <v>51</v>
      </c>
      <c r="B4" s="18" t="s">
        <v>61</v>
      </c>
      <c r="C4" s="18"/>
      <c r="D4" s="18" t="s">
        <v>62</v>
      </c>
      <c r="E4" s="18"/>
      <c r="F4" s="18" t="s">
        <v>63</v>
      </c>
      <c r="G4" s="18" t="s">
        <v>52</v>
      </c>
      <c r="H4" s="18"/>
      <c r="I4" s="18" t="s">
        <v>64</v>
      </c>
      <c r="J4" s="18"/>
      <c r="K4" s="19" t="s">
        <v>65</v>
      </c>
      <c r="L4" s="20" t="s">
        <v>15</v>
      </c>
    </row>
    <row r="5" spans="1:16">
      <c r="A5" s="17" t="s">
        <v>51</v>
      </c>
      <c r="B5" s="18" t="s">
        <v>66</v>
      </c>
      <c r="C5" s="18"/>
      <c r="D5" s="18" t="s">
        <v>67</v>
      </c>
      <c r="E5" s="18"/>
      <c r="F5" s="18" t="s">
        <v>54</v>
      </c>
      <c r="G5" s="18" t="s">
        <v>52</v>
      </c>
      <c r="H5" s="18"/>
      <c r="I5" s="18" t="s">
        <v>68</v>
      </c>
      <c r="J5" s="18"/>
      <c r="K5" s="19" t="s">
        <v>69</v>
      </c>
      <c r="L5" s="20" t="s">
        <v>235</v>
      </c>
    </row>
    <row r="6" spans="1:16">
      <c r="A6" s="17" t="s">
        <v>51</v>
      </c>
      <c r="B6" s="18" t="s">
        <v>70</v>
      </c>
      <c r="C6" s="18"/>
      <c r="D6" s="18" t="s">
        <v>53</v>
      </c>
      <c r="E6" s="18"/>
      <c r="F6" s="18" t="s">
        <v>54</v>
      </c>
      <c r="G6" s="18" t="s">
        <v>52</v>
      </c>
      <c r="H6" s="18"/>
      <c r="I6" s="18" t="s">
        <v>71</v>
      </c>
      <c r="J6" s="18"/>
      <c r="K6" s="18"/>
      <c r="L6" s="18" t="s">
        <v>226</v>
      </c>
    </row>
    <row r="7" spans="1:16">
      <c r="A7" s="17" t="s">
        <v>51</v>
      </c>
      <c r="B7" s="17" t="s">
        <v>72</v>
      </c>
      <c r="C7" s="18"/>
      <c r="D7" s="18" t="s">
        <v>73</v>
      </c>
      <c r="E7" s="18"/>
      <c r="F7" s="17" t="s">
        <v>74</v>
      </c>
      <c r="G7" s="18" t="s">
        <v>52</v>
      </c>
      <c r="H7" s="18"/>
      <c r="I7" s="18" t="s">
        <v>75</v>
      </c>
      <c r="J7" s="18"/>
      <c r="K7" s="21"/>
      <c r="L7" s="18" t="s">
        <v>15</v>
      </c>
    </row>
    <row r="8" spans="1:16">
      <c r="A8" s="18" t="s">
        <v>51</v>
      </c>
      <c r="B8" s="18" t="s">
        <v>76</v>
      </c>
      <c r="C8" s="18" t="s">
        <v>76</v>
      </c>
      <c r="D8" s="18" t="s">
        <v>77</v>
      </c>
      <c r="E8" s="18" t="s">
        <v>17</v>
      </c>
      <c r="F8" s="18" t="s">
        <v>78</v>
      </c>
      <c r="G8" s="18" t="s">
        <v>52</v>
      </c>
      <c r="H8" s="18"/>
      <c r="I8" s="18" t="s">
        <v>79</v>
      </c>
      <c r="J8" s="18" t="s">
        <v>13</v>
      </c>
      <c r="K8" s="20" t="s">
        <v>13</v>
      </c>
      <c r="L8" s="20" t="s">
        <v>15</v>
      </c>
    </row>
    <row r="9" spans="1:16">
      <c r="A9" s="18" t="s">
        <v>51</v>
      </c>
      <c r="B9" s="5" t="s">
        <v>189</v>
      </c>
      <c r="C9" s="5"/>
      <c r="D9" s="5"/>
      <c r="E9" s="5"/>
      <c r="F9" s="5" t="s">
        <v>184</v>
      </c>
      <c r="G9" s="18" t="s">
        <v>52</v>
      </c>
      <c r="H9" s="7"/>
      <c r="I9" s="5" t="s">
        <v>190</v>
      </c>
      <c r="J9" s="5"/>
      <c r="K9" s="5"/>
      <c r="L9" s="10" t="s">
        <v>16</v>
      </c>
      <c r="M9" s="1" t="s">
        <v>338</v>
      </c>
    </row>
    <row r="10" spans="1:16">
      <c r="A10" s="17" t="s">
        <v>51</v>
      </c>
      <c r="B10" s="18" t="s">
        <v>80</v>
      </c>
      <c r="C10" s="18"/>
      <c r="D10" s="18" t="s">
        <v>81</v>
      </c>
      <c r="E10" s="18"/>
      <c r="F10" s="18" t="s">
        <v>54</v>
      </c>
      <c r="G10" s="18" t="s">
        <v>52</v>
      </c>
      <c r="H10" s="18"/>
      <c r="I10" s="18" t="s">
        <v>82</v>
      </c>
      <c r="J10" s="18"/>
      <c r="K10" s="20"/>
      <c r="L10" s="20" t="s">
        <v>15</v>
      </c>
    </row>
    <row r="11" spans="1:16">
      <c r="A11" s="17" t="s">
        <v>51</v>
      </c>
      <c r="B11" s="18" t="s">
        <v>84</v>
      </c>
      <c r="C11" s="18" t="s">
        <v>84</v>
      </c>
      <c r="D11" s="18" t="s">
        <v>14</v>
      </c>
      <c r="E11" s="18"/>
      <c r="F11" s="18" t="s">
        <v>85</v>
      </c>
      <c r="G11" s="18" t="s">
        <v>52</v>
      </c>
      <c r="H11" s="18"/>
      <c r="I11" s="18" t="s">
        <v>86</v>
      </c>
      <c r="J11" s="18" t="s">
        <v>13</v>
      </c>
      <c r="K11" s="20" t="s">
        <v>13</v>
      </c>
      <c r="L11" s="20" t="s">
        <v>15</v>
      </c>
    </row>
    <row r="12" spans="1:16">
      <c r="A12" s="17" t="s">
        <v>51</v>
      </c>
      <c r="B12" s="18" t="s">
        <v>87</v>
      </c>
      <c r="C12" s="18"/>
      <c r="D12" s="18" t="s">
        <v>88</v>
      </c>
      <c r="E12" s="18" t="s">
        <v>53</v>
      </c>
      <c r="F12" s="18" t="s">
        <v>54</v>
      </c>
      <c r="G12" s="18" t="s">
        <v>52</v>
      </c>
      <c r="H12" s="18"/>
      <c r="I12" s="18" t="s">
        <v>89</v>
      </c>
      <c r="J12" s="18"/>
      <c r="K12" s="19" t="s">
        <v>90</v>
      </c>
      <c r="L12" s="20" t="s">
        <v>236</v>
      </c>
    </row>
    <row r="13" spans="1:16">
      <c r="A13" s="17" t="s">
        <v>51</v>
      </c>
      <c r="B13" s="18" t="s">
        <v>92</v>
      </c>
      <c r="C13" s="18" t="s">
        <v>93</v>
      </c>
      <c r="D13" s="18" t="s">
        <v>94</v>
      </c>
      <c r="E13" s="18"/>
      <c r="F13" s="18" t="s">
        <v>83</v>
      </c>
      <c r="G13" s="18" t="s">
        <v>52</v>
      </c>
      <c r="H13" s="18"/>
      <c r="I13" s="18" t="s">
        <v>95</v>
      </c>
      <c r="J13" s="18" t="s">
        <v>13</v>
      </c>
      <c r="K13" s="20" t="s">
        <v>13</v>
      </c>
      <c r="L13" s="20" t="s">
        <v>16</v>
      </c>
    </row>
    <row r="14" spans="1:16">
      <c r="A14" s="17" t="s">
        <v>51</v>
      </c>
      <c r="B14" s="15" t="s">
        <v>96</v>
      </c>
      <c r="C14" s="18"/>
      <c r="D14" s="18" t="s">
        <v>97</v>
      </c>
      <c r="E14" s="18"/>
      <c r="F14" s="18" t="s">
        <v>98</v>
      </c>
      <c r="G14" s="18" t="s">
        <v>52</v>
      </c>
      <c r="H14" s="18"/>
      <c r="I14" s="18" t="s">
        <v>99</v>
      </c>
      <c r="J14" s="18"/>
      <c r="K14" s="18"/>
      <c r="L14" s="18" t="s">
        <v>234</v>
      </c>
    </row>
    <row r="15" spans="1:16" s="78" customFormat="1" ht="15.75" thickBot="1">
      <c r="A15" s="8"/>
      <c r="B15" s="5"/>
      <c r="C15" s="5"/>
      <c r="D15" s="5"/>
      <c r="E15" s="5"/>
      <c r="F15" s="5"/>
      <c r="G15" s="7"/>
      <c r="H15" s="7"/>
      <c r="I15" s="5"/>
      <c r="J15" s="5"/>
      <c r="K15" s="5"/>
      <c r="L15" s="10"/>
      <c r="M15" s="90"/>
    </row>
    <row r="16" spans="1:16" ht="19.5" thickBot="1">
      <c r="A16" s="55" t="s">
        <v>300</v>
      </c>
      <c r="B16" s="73">
        <f>COUNTA(B17:B21)</f>
        <v>5</v>
      </c>
    </row>
    <row r="17" spans="1:34">
      <c r="A17" t="s">
        <v>51</v>
      </c>
      <c r="B17" t="s">
        <v>272</v>
      </c>
      <c r="D17" t="s">
        <v>273</v>
      </c>
      <c r="E17" t="s">
        <v>91</v>
      </c>
      <c r="F17" t="s">
        <v>85</v>
      </c>
      <c r="G17" t="s">
        <v>52</v>
      </c>
      <c r="I17" t="s">
        <v>289</v>
      </c>
      <c r="L17" t="s">
        <v>288</v>
      </c>
      <c r="M17" s="90" t="s">
        <v>319</v>
      </c>
    </row>
    <row r="18" spans="1:34" s="78" customFormat="1">
      <c r="A18" s="78" t="s">
        <v>51</v>
      </c>
      <c r="B18" s="78" t="s">
        <v>473</v>
      </c>
      <c r="C18" s="78" t="s">
        <v>474</v>
      </c>
      <c r="D18" s="78" t="s">
        <v>14</v>
      </c>
      <c r="E18" s="78" t="s">
        <v>475</v>
      </c>
      <c r="G18" s="78" t="s">
        <v>52</v>
      </c>
      <c r="I18" s="78" t="s">
        <v>476</v>
      </c>
      <c r="L18" s="78" t="s">
        <v>477</v>
      </c>
      <c r="M18" s="90" t="s">
        <v>455</v>
      </c>
    </row>
    <row r="19" spans="1:34" s="78" customFormat="1">
      <c r="A19" s="78" t="s">
        <v>51</v>
      </c>
      <c r="B19" t="s">
        <v>545</v>
      </c>
      <c r="C19" t="s">
        <v>545</v>
      </c>
      <c r="D19" s="78" t="s">
        <v>546</v>
      </c>
      <c r="E19" t="s">
        <v>83</v>
      </c>
      <c r="F19"/>
      <c r="G19" s="27" t="s">
        <v>52</v>
      </c>
      <c r="H19" s="27" t="s">
        <v>547</v>
      </c>
      <c r="I19" s="27" t="s">
        <v>548</v>
      </c>
      <c r="J19" s="5"/>
      <c r="L19" s="78" t="s">
        <v>453</v>
      </c>
      <c r="M19" s="90" t="s">
        <v>592</v>
      </c>
    </row>
    <row r="20" spans="1:34" s="78" customFormat="1">
      <c r="A20" s="78" t="s">
        <v>51</v>
      </c>
      <c r="B20" t="s">
        <v>549</v>
      </c>
      <c r="C20" t="s">
        <v>549</v>
      </c>
      <c r="D20" s="78" t="s">
        <v>550</v>
      </c>
      <c r="E20" t="s">
        <v>551</v>
      </c>
      <c r="F20"/>
      <c r="G20" s="27" t="s">
        <v>52</v>
      </c>
      <c r="H20" s="27" t="s">
        <v>552</v>
      </c>
      <c r="I20" s="27" t="s">
        <v>553</v>
      </c>
      <c r="J20" s="5"/>
      <c r="L20" s="78" t="s">
        <v>418</v>
      </c>
      <c r="M20" s="90" t="s">
        <v>593</v>
      </c>
    </row>
    <row r="21" spans="1:34" s="78" customFormat="1">
      <c r="A21" s="78" t="s">
        <v>51</v>
      </c>
      <c r="B21" t="s">
        <v>609</v>
      </c>
      <c r="C21" t="s">
        <v>610</v>
      </c>
      <c r="D21" t="s">
        <v>611</v>
      </c>
      <c r="E21" t="s">
        <v>612</v>
      </c>
      <c r="F21" t="s">
        <v>58</v>
      </c>
      <c r="G21" s="27" t="s">
        <v>52</v>
      </c>
      <c r="H21" s="27"/>
      <c r="I21" t="s">
        <v>613</v>
      </c>
      <c r="J21" s="5"/>
      <c r="L21" s="78" t="s">
        <v>453</v>
      </c>
      <c r="M21" s="90" t="s">
        <v>614</v>
      </c>
    </row>
    <row r="22" spans="1:34" s="78" customFormat="1" ht="15.75" thickBot="1">
      <c r="G22" s="27"/>
      <c r="H22" s="27"/>
      <c r="I22" s="27"/>
      <c r="J22" s="27"/>
      <c r="M22" s="90"/>
    </row>
    <row r="23" spans="1:34" ht="19.5" thickBot="1">
      <c r="A23" s="45" t="s">
        <v>296</v>
      </c>
      <c r="B23" s="74">
        <f>COUNTA(B24:B34)</f>
        <v>4</v>
      </c>
      <c r="E23" s="27"/>
      <c r="F23" s="27"/>
      <c r="G23" s="27"/>
      <c r="H23" s="27"/>
      <c r="I23" s="27"/>
    </row>
    <row r="24" spans="1:34">
      <c r="A24" s="25" t="s">
        <v>51</v>
      </c>
      <c r="B24" t="s">
        <v>501</v>
      </c>
      <c r="C24" t="s">
        <v>502</v>
      </c>
      <c r="D24" t="s">
        <v>503</v>
      </c>
      <c r="E24" s="27"/>
      <c r="F24" s="27"/>
      <c r="G24" s="27" t="s">
        <v>504</v>
      </c>
      <c r="H24" s="27" t="s">
        <v>505</v>
      </c>
      <c r="I24" s="27"/>
      <c r="L24" s="25" t="s">
        <v>229</v>
      </c>
      <c r="M24" s="90" t="s">
        <v>306</v>
      </c>
      <c r="N24" s="25"/>
      <c r="O24" s="25"/>
      <c r="P24" s="25"/>
      <c r="Q24" s="25"/>
      <c r="R24" s="25"/>
      <c r="S24" s="25"/>
      <c r="T24" s="25"/>
      <c r="U24" s="25"/>
      <c r="V24" s="25"/>
      <c r="W24" s="25"/>
      <c r="X24" s="25"/>
      <c r="Y24" s="25"/>
      <c r="Z24" s="25"/>
      <c r="AA24" s="25"/>
      <c r="AB24" s="25"/>
      <c r="AC24" s="25"/>
      <c r="AD24" s="25"/>
      <c r="AE24" s="25"/>
      <c r="AF24" s="25"/>
      <c r="AG24" s="25"/>
      <c r="AH24" s="25"/>
    </row>
    <row r="25" spans="1:34">
      <c r="A25" s="25" t="s">
        <v>51</v>
      </c>
      <c r="B25" t="s">
        <v>506</v>
      </c>
      <c r="C25" t="s">
        <v>507</v>
      </c>
      <c r="D25" t="s">
        <v>508</v>
      </c>
      <c r="E25" s="27"/>
      <c r="F25" s="27" t="s">
        <v>54</v>
      </c>
      <c r="G25" s="27" t="s">
        <v>504</v>
      </c>
      <c r="H25" s="27"/>
      <c r="I25" s="27"/>
      <c r="L25" s="25" t="s">
        <v>229</v>
      </c>
      <c r="M25" s="90" t="s">
        <v>306</v>
      </c>
      <c r="N25" s="25"/>
      <c r="O25" s="25"/>
      <c r="P25" s="25"/>
      <c r="Q25" s="25"/>
      <c r="R25" s="25"/>
      <c r="S25" s="25"/>
      <c r="T25" s="25"/>
      <c r="U25" s="25"/>
      <c r="V25" s="25"/>
      <c r="W25" s="25"/>
      <c r="X25" s="25"/>
      <c r="Y25" s="25"/>
      <c r="Z25" s="25"/>
      <c r="AA25" s="25"/>
      <c r="AB25" s="25"/>
      <c r="AC25" s="25"/>
      <c r="AD25" s="25"/>
      <c r="AE25" s="25"/>
      <c r="AF25" s="25"/>
      <c r="AG25" s="25"/>
      <c r="AH25" s="25"/>
    </row>
    <row r="26" spans="1:34">
      <c r="A26" s="25" t="s">
        <v>51</v>
      </c>
      <c r="B26" s="25" t="s">
        <v>509</v>
      </c>
      <c r="C26" s="25" t="s">
        <v>510</v>
      </c>
      <c r="D26" s="25"/>
      <c r="E26" s="126"/>
      <c r="F26" s="126" t="s">
        <v>54</v>
      </c>
      <c r="G26" s="126" t="s">
        <v>504</v>
      </c>
      <c r="H26" s="126"/>
      <c r="I26" s="126"/>
      <c r="J26" s="25"/>
      <c r="K26" s="25"/>
      <c r="L26" s="25" t="s">
        <v>229</v>
      </c>
      <c r="M26" s="90" t="s">
        <v>306</v>
      </c>
      <c r="N26" s="25"/>
      <c r="O26" s="25"/>
      <c r="P26" s="25"/>
      <c r="Q26" s="25"/>
      <c r="R26" s="25"/>
      <c r="S26" s="25"/>
      <c r="T26" s="25"/>
      <c r="U26" s="25"/>
      <c r="V26" s="25"/>
      <c r="W26" s="25"/>
      <c r="X26" s="25"/>
      <c r="Y26" s="25"/>
      <c r="Z26" s="25"/>
      <c r="AA26" s="25"/>
      <c r="AB26" s="25"/>
      <c r="AC26" s="25"/>
      <c r="AD26" s="25"/>
      <c r="AE26" s="25"/>
      <c r="AF26" s="25"/>
      <c r="AG26" s="25"/>
      <c r="AH26" s="25"/>
    </row>
    <row r="27" spans="1:34">
      <c r="A27" s="25" t="s">
        <v>51</v>
      </c>
      <c r="B27" s="25" t="s">
        <v>511</v>
      </c>
      <c r="C27" s="25" t="s">
        <v>510</v>
      </c>
      <c r="D27" s="96"/>
      <c r="E27" s="126"/>
      <c r="F27" s="126" t="s">
        <v>54</v>
      </c>
      <c r="G27" s="126" t="s">
        <v>504</v>
      </c>
      <c r="H27" s="126"/>
      <c r="I27" s="126"/>
      <c r="J27" s="25"/>
      <c r="K27" s="25"/>
      <c r="L27" s="25" t="s">
        <v>229</v>
      </c>
      <c r="M27" s="90" t="s">
        <v>306</v>
      </c>
      <c r="N27" s="25"/>
      <c r="O27" s="25"/>
      <c r="P27" s="25"/>
      <c r="Q27" s="25"/>
      <c r="R27" s="25"/>
      <c r="S27" s="25"/>
      <c r="T27" s="25"/>
      <c r="U27" s="25"/>
      <c r="V27" s="25"/>
      <c r="W27" s="25"/>
      <c r="X27" s="25"/>
      <c r="Y27" s="25"/>
      <c r="Z27" s="25"/>
      <c r="AA27" s="25"/>
      <c r="AB27" s="25"/>
      <c r="AC27" s="25"/>
      <c r="AD27" s="25"/>
      <c r="AE27" s="25"/>
      <c r="AF27" s="25"/>
      <c r="AG27" s="25"/>
      <c r="AH27" s="25"/>
    </row>
    <row r="28" spans="1:34">
      <c r="E28" s="27"/>
      <c r="F28" s="27"/>
      <c r="G28" s="27"/>
      <c r="H28" s="27"/>
      <c r="I28" s="27"/>
    </row>
    <row r="29" spans="1:34">
      <c r="E29" s="27"/>
      <c r="F29" s="27"/>
      <c r="G29" s="27"/>
      <c r="H29" s="27"/>
      <c r="I29" s="27"/>
    </row>
    <row r="30" spans="1:34" s="5" customFormat="1">
      <c r="B30" s="117"/>
      <c r="C30" s="117"/>
      <c r="D30" s="117"/>
      <c r="E30" s="117"/>
    </row>
    <row r="31" spans="1:34">
      <c r="E31" s="27"/>
      <c r="F31" s="27"/>
      <c r="G31" s="27"/>
      <c r="H31" s="27"/>
      <c r="I31" s="27"/>
    </row>
    <row r="32" spans="1:34">
      <c r="E32" s="27"/>
      <c r="F32" s="27"/>
      <c r="G32" s="27"/>
      <c r="H32" s="27"/>
      <c r="I32" s="27"/>
    </row>
  </sheetData>
  <autoFilter ref="A2:M13"/>
  <hyperlinks>
    <hyperlink ref="K12" r:id="rId1"/>
    <hyperlink ref="K4" r:id="rId2"/>
    <hyperlink ref="K5" r:id="rId3"/>
    <hyperlink ref="K3" r:id="rId4" display="mailto:altomotorsservice@gmail.com"/>
  </hyperlinks>
  <pageMargins left="0.7" right="0.7" top="0.75" bottom="0.75" header="0.3" footer="0.3"/>
  <pageSetup paperSize="9" scale="18"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1"/>
  <sheetViews>
    <sheetView zoomScale="90" zoomScaleNormal="90" workbookViewId="0">
      <selection activeCell="C24" sqref="C24"/>
    </sheetView>
  </sheetViews>
  <sheetFormatPr defaultColWidth="22.140625" defaultRowHeight="15"/>
  <cols>
    <col min="1" max="1" width="30.85546875" bestFit="1" customWidth="1"/>
    <col min="2" max="2" width="23.28515625" bestFit="1" customWidth="1"/>
    <col min="3" max="3" width="30.140625" bestFit="1" customWidth="1"/>
    <col min="4" max="4" width="27.28515625" bestFit="1" customWidth="1"/>
    <col min="5" max="5" width="15.5703125" bestFit="1" customWidth="1"/>
    <col min="6" max="6" width="18.85546875" bestFit="1" customWidth="1"/>
    <col min="7" max="7" width="17.42578125" bestFit="1" customWidth="1"/>
    <col min="8" max="8" width="12.140625" style="78" bestFit="1" customWidth="1"/>
    <col min="9" max="9" width="15.85546875" bestFit="1" customWidth="1"/>
    <col min="10" max="10" width="7.7109375" bestFit="1" customWidth="1"/>
    <col min="11" max="11" width="10" bestFit="1" customWidth="1"/>
    <col min="12" max="12" width="16.140625" bestFit="1" customWidth="1"/>
    <col min="13" max="13" width="88.42578125" style="90" bestFit="1" customWidth="1"/>
    <col min="14" max="14" width="14.140625" bestFit="1" customWidth="1"/>
    <col min="15" max="15" width="29.140625" bestFit="1" customWidth="1"/>
  </cols>
  <sheetData>
    <row r="1" spans="1:16" s="40" customFormat="1" ht="19.5" thickBot="1">
      <c r="A1" s="47" t="s">
        <v>301</v>
      </c>
      <c r="B1" s="69">
        <f>COUNTA(B3)</f>
        <v>0</v>
      </c>
      <c r="C1" s="67"/>
      <c r="D1" s="67"/>
      <c r="E1" s="67"/>
      <c r="F1" s="67"/>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ht="15.75" thickBot="1"/>
    <row r="4" spans="1:16" ht="19.5" thickBot="1">
      <c r="A4" s="55" t="s">
        <v>300</v>
      </c>
      <c r="B4" s="73">
        <f>COUNTA(B5:B9)</f>
        <v>5</v>
      </c>
    </row>
    <row r="5" spans="1:16">
      <c r="A5" t="s">
        <v>193</v>
      </c>
      <c r="B5" t="s">
        <v>274</v>
      </c>
      <c r="C5" t="s">
        <v>275</v>
      </c>
      <c r="D5" t="s">
        <v>276</v>
      </c>
      <c r="G5" s="5" t="s">
        <v>194</v>
      </c>
      <c r="H5" s="5"/>
      <c r="I5" t="s">
        <v>290</v>
      </c>
      <c r="L5" s="10" t="s">
        <v>15</v>
      </c>
      <c r="M5" s="90" t="s">
        <v>366</v>
      </c>
    </row>
    <row r="6" spans="1:16" s="78" customFormat="1">
      <c r="A6" s="78" t="s">
        <v>193</v>
      </c>
      <c r="B6" s="78" t="s">
        <v>361</v>
      </c>
      <c r="C6" s="78" t="s">
        <v>361</v>
      </c>
      <c r="D6" s="78" t="s">
        <v>362</v>
      </c>
      <c r="E6" s="78" t="s">
        <v>363</v>
      </c>
      <c r="G6" s="5" t="s">
        <v>194</v>
      </c>
      <c r="H6" s="5"/>
      <c r="I6" s="10" t="s">
        <v>364</v>
      </c>
      <c r="L6" s="78" t="s">
        <v>232</v>
      </c>
      <c r="M6" s="90" t="s">
        <v>365</v>
      </c>
    </row>
    <row r="7" spans="1:16" s="78" customFormat="1">
      <c r="A7" s="78" t="s">
        <v>193</v>
      </c>
      <c r="B7" t="s">
        <v>400</v>
      </c>
      <c r="C7" t="s">
        <v>400</v>
      </c>
      <c r="D7" s="27" t="s">
        <v>401</v>
      </c>
      <c r="E7" t="s">
        <v>402</v>
      </c>
      <c r="F7" t="s">
        <v>403</v>
      </c>
      <c r="G7" s="5" t="s">
        <v>194</v>
      </c>
      <c r="H7" s="5"/>
      <c r="I7" t="s">
        <v>404</v>
      </c>
      <c r="L7" s="78" t="s">
        <v>230</v>
      </c>
      <c r="M7" s="90" t="s">
        <v>415</v>
      </c>
    </row>
    <row r="8" spans="1:16" s="78" customFormat="1">
      <c r="A8" s="78" t="s">
        <v>193</v>
      </c>
      <c r="B8" t="s">
        <v>478</v>
      </c>
      <c r="C8" t="s">
        <v>478</v>
      </c>
      <c r="D8" t="s">
        <v>479</v>
      </c>
      <c r="E8" t="s">
        <v>480</v>
      </c>
      <c r="F8"/>
      <c r="G8" s="5" t="s">
        <v>194</v>
      </c>
      <c r="H8" t="s">
        <v>481</v>
      </c>
      <c r="I8" t="s">
        <v>482</v>
      </c>
      <c r="J8"/>
      <c r="L8" s="78" t="s">
        <v>230</v>
      </c>
      <c r="M8" s="90" t="s">
        <v>455</v>
      </c>
    </row>
    <row r="9" spans="1:16">
      <c r="A9" s="78" t="s">
        <v>193</v>
      </c>
      <c r="B9" t="s">
        <v>483</v>
      </c>
      <c r="C9" t="s">
        <v>484</v>
      </c>
      <c r="D9" t="s">
        <v>62</v>
      </c>
      <c r="E9" t="s">
        <v>480</v>
      </c>
      <c r="F9" t="s">
        <v>403</v>
      </c>
      <c r="G9" s="5" t="s">
        <v>194</v>
      </c>
      <c r="H9" t="s">
        <v>485</v>
      </c>
      <c r="I9" t="s">
        <v>486</v>
      </c>
      <c r="L9" t="s">
        <v>101</v>
      </c>
      <c r="M9" s="90" t="s">
        <v>455</v>
      </c>
    </row>
    <row r="10" spans="1:16" s="78" customFormat="1" ht="15.75" thickBot="1">
      <c r="M10" s="90"/>
    </row>
    <row r="11" spans="1:16" ht="19.5" thickBot="1">
      <c r="A11" s="45" t="s">
        <v>296</v>
      </c>
      <c r="B11" s="74">
        <f>COUNTA(B12:B12)</f>
        <v>0</v>
      </c>
    </row>
  </sheetData>
  <autoFilter ref="A2:M3">
    <sortState ref="A3:M11">
      <sortCondition ref="B2:B11"/>
    </sortState>
  </autoFilter>
  <conditionalFormatting sqref="D1">
    <cfRule type="duplicateValues" dxfId="11"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0"/>
  <sheetViews>
    <sheetView zoomScale="90" zoomScaleNormal="90" workbookViewId="0">
      <selection activeCell="B21" sqref="B21"/>
    </sheetView>
  </sheetViews>
  <sheetFormatPr defaultColWidth="31" defaultRowHeight="15"/>
  <cols>
    <col min="1" max="1" width="30.85546875" bestFit="1" customWidth="1"/>
    <col min="2" max="2" width="23.85546875" bestFit="1" customWidth="1"/>
    <col min="3" max="3" width="19" bestFit="1" customWidth="1"/>
    <col min="4" max="4" width="24.140625" bestFit="1" customWidth="1"/>
    <col min="5" max="5" width="16" bestFit="1" customWidth="1"/>
    <col min="6" max="6" width="18.85546875" bestFit="1" customWidth="1"/>
    <col min="7" max="7" width="17.42578125" bestFit="1" customWidth="1"/>
    <col min="8" max="8" width="12.140625" style="78" bestFit="1" customWidth="1"/>
    <col min="9" max="9" width="15.85546875" bestFit="1" customWidth="1"/>
    <col min="10" max="10" width="7.7109375" bestFit="1" customWidth="1"/>
    <col min="11" max="11" width="23.5703125" bestFit="1" customWidth="1"/>
    <col min="12" max="12" width="16.140625" bestFit="1" customWidth="1"/>
    <col min="13" max="13" width="99.42578125" style="90" bestFit="1" customWidth="1"/>
    <col min="14" max="14" width="14.140625" bestFit="1" customWidth="1"/>
  </cols>
  <sheetData>
    <row r="1" spans="1:16" s="40" customFormat="1" ht="19.5" thickBot="1">
      <c r="A1" s="47" t="s">
        <v>301</v>
      </c>
      <c r="B1" s="69">
        <f>COUNTA(B3:B3)</f>
        <v>1</v>
      </c>
      <c r="C1" s="67"/>
      <c r="D1" s="67"/>
      <c r="E1" s="67"/>
      <c r="F1" s="67"/>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c r="A3" s="8" t="s">
        <v>121</v>
      </c>
      <c r="B3" s="5" t="s">
        <v>124</v>
      </c>
      <c r="C3" s="5"/>
      <c r="D3" s="5" t="s">
        <v>125</v>
      </c>
      <c r="E3" s="5"/>
      <c r="F3" s="5" t="s">
        <v>126</v>
      </c>
      <c r="G3" s="5" t="s">
        <v>122</v>
      </c>
      <c r="H3" s="5"/>
      <c r="I3" s="5" t="s">
        <v>127</v>
      </c>
      <c r="J3" s="5"/>
      <c r="K3" s="6" t="s">
        <v>128</v>
      </c>
      <c r="L3" s="10" t="s">
        <v>223</v>
      </c>
    </row>
    <row r="4" spans="1:16" ht="15.75" thickBot="1"/>
    <row r="5" spans="1:16" ht="19.5" thickBot="1">
      <c r="A5" s="55" t="s">
        <v>256</v>
      </c>
      <c r="B5" s="73">
        <f>COUNTA(B6:B6)</f>
        <v>1</v>
      </c>
      <c r="H5" s="27"/>
      <c r="I5" s="27"/>
      <c r="J5" s="27"/>
      <c r="K5" s="27"/>
    </row>
    <row r="6" spans="1:16" s="78" customFormat="1">
      <c r="A6" s="78" t="s">
        <v>121</v>
      </c>
      <c r="B6" t="s">
        <v>554</v>
      </c>
      <c r="C6" t="s">
        <v>554</v>
      </c>
      <c r="D6" s="78" t="s">
        <v>555</v>
      </c>
      <c r="E6" t="s">
        <v>556</v>
      </c>
      <c r="F6" t="s">
        <v>123</v>
      </c>
      <c r="G6" s="78" t="s">
        <v>122</v>
      </c>
      <c r="H6" s="27"/>
      <c r="I6" s="27" t="s">
        <v>557</v>
      </c>
      <c r="J6" s="27"/>
      <c r="K6" s="27"/>
      <c r="L6" s="10" t="s">
        <v>418</v>
      </c>
      <c r="M6" s="90" t="s">
        <v>594</v>
      </c>
    </row>
    <row r="7" spans="1:16" s="78" customFormat="1" ht="15.75" thickBot="1">
      <c r="A7" s="8"/>
      <c r="B7" s="7"/>
      <c r="H7" s="27"/>
      <c r="I7" s="27"/>
      <c r="J7" s="27"/>
      <c r="K7" s="27"/>
      <c r="M7" s="90"/>
    </row>
    <row r="8" spans="1:16" ht="19.5" thickBot="1">
      <c r="A8" s="45" t="s">
        <v>296</v>
      </c>
      <c r="B8" s="74">
        <f>COUNTA(B9:B25)</f>
        <v>2</v>
      </c>
    </row>
    <row r="9" spans="1:16">
      <c r="A9" t="s">
        <v>121</v>
      </c>
      <c r="B9" t="s">
        <v>354</v>
      </c>
      <c r="D9" t="s">
        <v>355</v>
      </c>
      <c r="E9" t="s">
        <v>356</v>
      </c>
      <c r="G9" t="s">
        <v>357</v>
      </c>
      <c r="I9" t="s">
        <v>358</v>
      </c>
      <c r="L9" t="s">
        <v>16</v>
      </c>
      <c r="M9" s="90" t="s">
        <v>359</v>
      </c>
    </row>
    <row r="10" spans="1:16">
      <c r="A10" t="s">
        <v>121</v>
      </c>
      <c r="B10" t="s">
        <v>367</v>
      </c>
      <c r="D10" t="s">
        <v>368</v>
      </c>
      <c r="E10" t="s">
        <v>369</v>
      </c>
      <c r="G10" t="s">
        <v>370</v>
      </c>
      <c r="L10" t="s">
        <v>331</v>
      </c>
      <c r="M10" s="90" t="s">
        <v>375</v>
      </c>
    </row>
  </sheetData>
  <autoFilter ref="A2:M3">
    <sortState ref="A3:L5">
      <sortCondition ref="B2:B5"/>
    </sortState>
  </autoFilter>
  <conditionalFormatting sqref="D1">
    <cfRule type="duplicateValues" dxfId="10" priority="2"/>
  </conditionalFormatting>
  <conditionalFormatting sqref="B5">
    <cfRule type="duplicateValues" dxfId="9" priority="1"/>
  </conditionalFormatting>
  <hyperlinks>
    <hyperlink ref="K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K22"/>
  <sheetViews>
    <sheetView zoomScale="80" zoomScaleNormal="80" workbookViewId="0">
      <selection activeCell="F30" sqref="F30"/>
    </sheetView>
  </sheetViews>
  <sheetFormatPr defaultColWidth="31" defaultRowHeight="15"/>
  <cols>
    <col min="1" max="1" width="30.85546875" bestFit="1" customWidth="1"/>
    <col min="2" max="2" width="24.42578125" bestFit="1" customWidth="1"/>
    <col min="3" max="3" width="40.140625" bestFit="1" customWidth="1"/>
    <col min="4" max="4" width="21.7109375" bestFit="1" customWidth="1"/>
    <col min="5" max="5" width="13.42578125" bestFit="1" customWidth="1"/>
    <col min="6" max="6" width="19.140625" bestFit="1" customWidth="1"/>
    <col min="7" max="7" width="17.42578125" bestFit="1" customWidth="1"/>
    <col min="8" max="8" width="12.28515625" style="78" bestFit="1" customWidth="1"/>
    <col min="9" max="9" width="16" bestFit="1" customWidth="1"/>
    <col min="10" max="10" width="7.85546875" bestFit="1" customWidth="1"/>
    <col min="11" max="11" width="28.5703125" bestFit="1" customWidth="1"/>
    <col min="12" max="12" width="16.140625" bestFit="1" customWidth="1"/>
    <col min="13" max="13" width="37.7109375" style="90" bestFit="1" customWidth="1"/>
    <col min="14" max="14" width="14.140625" bestFit="1" customWidth="1"/>
    <col min="16" max="16" width="9.42578125" bestFit="1" customWidth="1"/>
    <col min="18" max="18" width="15.7109375" bestFit="1" customWidth="1"/>
    <col min="19" max="19" width="6.5703125" bestFit="1" customWidth="1"/>
    <col min="23" max="24" width="6.5703125" bestFit="1" customWidth="1"/>
    <col min="26" max="26" width="6.5703125" bestFit="1" customWidth="1"/>
    <col min="28" max="28" width="5.85546875" bestFit="1" customWidth="1"/>
  </cols>
  <sheetData>
    <row r="1" spans="1:16" s="40" customFormat="1" ht="19.5" thickBot="1">
      <c r="A1" s="47" t="s">
        <v>301</v>
      </c>
      <c r="B1" s="69">
        <f>COUNTA(B3:B3)</f>
        <v>1</v>
      </c>
      <c r="C1" s="67"/>
      <c r="D1" s="67"/>
      <c r="E1" s="67"/>
      <c r="F1" s="67"/>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c r="A3" s="8" t="s">
        <v>195</v>
      </c>
      <c r="B3" s="5" t="s">
        <v>210</v>
      </c>
      <c r="C3" s="5"/>
      <c r="D3" s="5" t="s">
        <v>100</v>
      </c>
      <c r="E3" s="5" t="s">
        <v>205</v>
      </c>
      <c r="F3" s="5" t="s">
        <v>203</v>
      </c>
      <c r="G3" s="5" t="s">
        <v>196</v>
      </c>
      <c r="H3" s="5"/>
      <c r="I3" s="5" t="s">
        <v>211</v>
      </c>
      <c r="J3" s="5"/>
      <c r="K3" s="10"/>
      <c r="L3" s="10" t="s">
        <v>16</v>
      </c>
    </row>
    <row r="4" spans="1:16">
      <c r="A4" t="s">
        <v>195</v>
      </c>
      <c r="B4" t="s">
        <v>206</v>
      </c>
      <c r="D4" t="s">
        <v>207</v>
      </c>
      <c r="E4" t="s">
        <v>204</v>
      </c>
      <c r="F4" t="s">
        <v>203</v>
      </c>
      <c r="G4" t="s">
        <v>196</v>
      </c>
      <c r="I4" s="27" t="s">
        <v>208</v>
      </c>
      <c r="K4" t="s">
        <v>209</v>
      </c>
      <c r="L4" t="s">
        <v>16</v>
      </c>
      <c r="M4" s="90" t="s">
        <v>306</v>
      </c>
    </row>
    <row r="5" spans="1:16" s="78" customFormat="1" ht="15.75" thickBot="1">
      <c r="I5" s="27"/>
      <c r="M5" s="90"/>
    </row>
    <row r="6" spans="1:16" ht="19.5" thickBot="1">
      <c r="A6" s="55" t="s">
        <v>300</v>
      </c>
      <c r="B6" s="73">
        <f>COUNTA(B7:B9)</f>
        <v>3</v>
      </c>
      <c r="I6" s="27"/>
    </row>
    <row r="7" spans="1:16" s="78" customFormat="1">
      <c r="A7" s="78" t="s">
        <v>195</v>
      </c>
      <c r="B7" s="27" t="s">
        <v>558</v>
      </c>
      <c r="C7" s="27" t="s">
        <v>559</v>
      </c>
      <c r="D7" s="27" t="s">
        <v>560</v>
      </c>
      <c r="E7" s="27" t="s">
        <v>561</v>
      </c>
      <c r="F7" s="27"/>
      <c r="G7" s="126" t="s">
        <v>196</v>
      </c>
      <c r="H7" s="27"/>
      <c r="I7" s="27" t="s">
        <v>562</v>
      </c>
      <c r="J7" s="27"/>
      <c r="K7" s="27"/>
      <c r="L7" s="78" t="s">
        <v>418</v>
      </c>
      <c r="M7" s="90" t="s">
        <v>595</v>
      </c>
    </row>
    <row r="8" spans="1:16" s="78" customFormat="1">
      <c r="A8" s="78" t="s">
        <v>195</v>
      </c>
      <c r="B8" s="27" t="s">
        <v>563</v>
      </c>
      <c r="C8" s="27" t="s">
        <v>563</v>
      </c>
      <c r="D8" s="27" t="s">
        <v>564</v>
      </c>
      <c r="E8" s="27" t="s">
        <v>565</v>
      </c>
      <c r="F8" s="27" t="s">
        <v>203</v>
      </c>
      <c r="G8" s="126" t="s">
        <v>196</v>
      </c>
      <c r="H8" s="27"/>
      <c r="I8" s="27" t="s">
        <v>566</v>
      </c>
      <c r="J8" s="27"/>
      <c r="K8" s="27"/>
      <c r="L8" s="78" t="s">
        <v>453</v>
      </c>
      <c r="M8" s="90" t="s">
        <v>596</v>
      </c>
    </row>
    <row r="9" spans="1:16">
      <c r="A9" s="78" t="s">
        <v>195</v>
      </c>
      <c r="B9" s="7" t="s">
        <v>668</v>
      </c>
      <c r="C9" t="s">
        <v>669</v>
      </c>
      <c r="D9" t="s">
        <v>670</v>
      </c>
      <c r="E9" t="s">
        <v>671</v>
      </c>
      <c r="G9" s="126" t="s">
        <v>196</v>
      </c>
      <c r="I9" t="s">
        <v>672</v>
      </c>
      <c r="L9" t="s">
        <v>674</v>
      </c>
      <c r="M9" s="90" t="s">
        <v>673</v>
      </c>
    </row>
    <row r="10" spans="1:16" s="78" customFormat="1" ht="15.75" thickBot="1">
      <c r="A10" s="8"/>
      <c r="B10" s="7"/>
      <c r="I10" s="27"/>
      <c r="M10" s="90"/>
    </row>
    <row r="11" spans="1:16" ht="19.5" thickBot="1">
      <c r="A11" s="45" t="s">
        <v>296</v>
      </c>
      <c r="B11" s="74">
        <f>COUNTA(B12:B20)</f>
        <v>1</v>
      </c>
      <c r="I11" s="27"/>
    </row>
    <row r="12" spans="1:16">
      <c r="A12" t="s">
        <v>195</v>
      </c>
      <c r="B12" t="s">
        <v>378</v>
      </c>
      <c r="D12" s="78" t="s">
        <v>379</v>
      </c>
      <c r="E12" s="78" t="s">
        <v>380</v>
      </c>
      <c r="F12" s="78"/>
      <c r="G12" s="78" t="s">
        <v>196</v>
      </c>
      <c r="I12" s="27" t="s">
        <v>381</v>
      </c>
      <c r="L12" t="s">
        <v>418</v>
      </c>
      <c r="M12" s="90" t="s">
        <v>306</v>
      </c>
    </row>
    <row r="14" spans="1:16" s="25" customFormat="1">
      <c r="M14" s="96"/>
    </row>
    <row r="15" spans="1:16">
      <c r="A15" s="4"/>
      <c r="B15" s="4"/>
      <c r="C15" s="4"/>
      <c r="D15" s="4"/>
      <c r="E15" s="4"/>
      <c r="F15" s="4"/>
      <c r="G15" s="4"/>
      <c r="H15" s="4"/>
      <c r="I15" s="4"/>
      <c r="J15" s="4"/>
      <c r="K15" s="4"/>
    </row>
    <row r="16" spans="1:16" s="25" customFormat="1">
      <c r="A16" s="4"/>
      <c r="B16" s="4"/>
      <c r="C16" s="4"/>
      <c r="D16" s="4"/>
      <c r="E16" s="4"/>
      <c r="F16" s="4"/>
      <c r="G16" s="4"/>
      <c r="H16" s="4"/>
      <c r="I16" s="4"/>
      <c r="J16" s="4"/>
      <c r="K16" s="4"/>
      <c r="M16" s="96"/>
    </row>
    <row r="18" spans="1:37">
      <c r="M18"/>
    </row>
    <row r="22" spans="1:37">
      <c r="A22" s="75"/>
      <c r="B22" s="25"/>
      <c r="C22" s="25"/>
      <c r="D22" s="25"/>
      <c r="E22" s="25"/>
      <c r="O22" s="25"/>
      <c r="P22" s="25"/>
      <c r="Q22" s="25"/>
      <c r="R22" s="25"/>
      <c r="S22" s="25"/>
      <c r="T22" s="25"/>
      <c r="U22" s="25"/>
      <c r="V22" s="25"/>
      <c r="W22" s="25"/>
      <c r="X22" s="25"/>
      <c r="Y22" s="25"/>
      <c r="Z22" s="25"/>
      <c r="AA22" s="25"/>
      <c r="AB22" s="25"/>
      <c r="AC22" s="25"/>
      <c r="AD22" s="25"/>
      <c r="AE22" s="25"/>
      <c r="AF22" s="25"/>
      <c r="AG22" s="25"/>
      <c r="AH22" s="25"/>
      <c r="AI22" s="25"/>
      <c r="AJ22" s="25"/>
      <c r="AK22" s="25"/>
    </row>
  </sheetData>
  <autoFilter ref="A2:M3">
    <sortState ref="A3:L7">
      <sortCondition ref="B2:B7"/>
    </sortState>
  </autoFilter>
  <conditionalFormatting sqref="B22">
    <cfRule type="duplicateValues" dxfId="8" priority="2"/>
  </conditionalFormatting>
  <conditionalFormatting sqref="B22">
    <cfRule type="duplicateValues" dxfId="7" priority="1"/>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7"/>
  <sheetViews>
    <sheetView zoomScaleNormal="100" workbookViewId="0">
      <selection activeCell="C29" sqref="C29"/>
    </sheetView>
  </sheetViews>
  <sheetFormatPr defaultRowHeight="15"/>
  <cols>
    <col min="1" max="1" width="30.85546875" bestFit="1" customWidth="1"/>
    <col min="2" max="2" width="21.7109375" bestFit="1" customWidth="1"/>
    <col min="3" max="3" width="40.28515625" bestFit="1" customWidth="1"/>
    <col min="4" max="4" width="32.7109375" bestFit="1" customWidth="1"/>
    <col min="5" max="5" width="11.42578125" bestFit="1" customWidth="1"/>
    <col min="6" max="6" width="18.7109375" bestFit="1" customWidth="1"/>
    <col min="7" max="7" width="17.28515625" bestFit="1" customWidth="1"/>
    <col min="8" max="8" width="12" style="78" bestFit="1" customWidth="1"/>
    <col min="9" max="9" width="15.7109375" bestFit="1" customWidth="1"/>
    <col min="10" max="10" width="12.85546875" bestFit="1" customWidth="1"/>
    <col min="11" max="11" width="27.28515625" bestFit="1" customWidth="1"/>
    <col min="12" max="12" width="16.140625" bestFit="1" customWidth="1"/>
    <col min="13" max="13" width="40.85546875" bestFit="1" customWidth="1"/>
    <col min="14" max="14" width="14.140625" bestFit="1" customWidth="1"/>
    <col min="15" max="15" width="22" bestFit="1" customWidth="1"/>
    <col min="16" max="16" width="22.28515625" bestFit="1" customWidth="1"/>
  </cols>
  <sheetData>
    <row r="1" spans="1:16" s="40" customFormat="1" ht="19.5" thickBot="1">
      <c r="A1" s="47" t="s">
        <v>301</v>
      </c>
      <c r="B1" s="69">
        <f>COUNTA(B3:B7)</f>
        <v>5</v>
      </c>
      <c r="C1" s="67"/>
      <c r="D1" s="67"/>
      <c r="E1" s="67"/>
      <c r="F1" s="67"/>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c r="A3" s="8" t="s">
        <v>103</v>
      </c>
      <c r="B3" s="8" t="s">
        <v>197</v>
      </c>
      <c r="C3" s="29"/>
      <c r="D3" s="5" t="s">
        <v>198</v>
      </c>
      <c r="E3" s="5" t="s">
        <v>199</v>
      </c>
      <c r="F3" s="8" t="s">
        <v>200</v>
      </c>
      <c r="G3" s="8" t="s">
        <v>104</v>
      </c>
      <c r="H3" s="8"/>
      <c r="I3" s="5" t="s">
        <v>201</v>
      </c>
      <c r="J3" s="5"/>
      <c r="K3" s="22" t="s">
        <v>202</v>
      </c>
      <c r="L3" s="10" t="s">
        <v>231</v>
      </c>
    </row>
    <row r="4" spans="1:16">
      <c r="A4" s="8" t="s">
        <v>103</v>
      </c>
      <c r="B4" s="8" t="s">
        <v>106</v>
      </c>
      <c r="C4" s="8"/>
      <c r="D4" s="8" t="s">
        <v>107</v>
      </c>
      <c r="E4" s="8"/>
      <c r="F4" s="7" t="s">
        <v>105</v>
      </c>
      <c r="G4" s="8" t="s">
        <v>104</v>
      </c>
      <c r="H4" s="8"/>
      <c r="I4" s="8" t="s">
        <v>108</v>
      </c>
      <c r="J4" s="8"/>
      <c r="K4" s="8"/>
      <c r="L4" s="28" t="s">
        <v>229</v>
      </c>
    </row>
    <row r="5" spans="1:16" ht="15.75" customHeight="1">
      <c r="A5" s="8" t="s">
        <v>103</v>
      </c>
      <c r="B5" s="8" t="s">
        <v>212</v>
      </c>
      <c r="C5" s="8"/>
      <c r="D5" s="8" t="s">
        <v>213</v>
      </c>
      <c r="E5" s="8"/>
      <c r="F5" s="8" t="s">
        <v>214</v>
      </c>
      <c r="G5" s="8" t="s">
        <v>104</v>
      </c>
      <c r="H5" s="8"/>
      <c r="I5" s="26"/>
      <c r="J5" s="26"/>
      <c r="K5" s="8"/>
      <c r="L5" s="8" t="s">
        <v>16</v>
      </c>
    </row>
    <row r="6" spans="1:16">
      <c r="A6" s="8" t="s">
        <v>103</v>
      </c>
      <c r="B6" t="s">
        <v>180</v>
      </c>
      <c r="D6" t="s">
        <v>21</v>
      </c>
      <c r="F6" t="s">
        <v>22</v>
      </c>
      <c r="G6" s="8" t="s">
        <v>104</v>
      </c>
      <c r="H6" s="8"/>
      <c r="I6" t="s">
        <v>181</v>
      </c>
      <c r="L6" t="s">
        <v>101</v>
      </c>
      <c r="M6" s="90" t="s">
        <v>386</v>
      </c>
    </row>
    <row r="7" spans="1:16" s="78" customFormat="1">
      <c r="A7" s="8" t="s">
        <v>103</v>
      </c>
      <c r="B7" s="8" t="s">
        <v>161</v>
      </c>
      <c r="C7" s="5"/>
      <c r="D7" s="5" t="s">
        <v>22</v>
      </c>
      <c r="E7" s="5"/>
      <c r="F7" s="7" t="s">
        <v>162</v>
      </c>
      <c r="G7" s="8" t="s">
        <v>104</v>
      </c>
      <c r="H7" s="8"/>
      <c r="I7" s="5" t="s">
        <v>163</v>
      </c>
      <c r="J7" s="5"/>
      <c r="K7" s="5"/>
      <c r="L7" s="5" t="s">
        <v>223</v>
      </c>
      <c r="M7" s="1" t="s">
        <v>386</v>
      </c>
    </row>
    <row r="8" spans="1:16" s="78" customFormat="1" ht="15.75" thickBot="1">
      <c r="A8" s="8"/>
      <c r="B8" s="5"/>
      <c r="C8" s="5"/>
      <c r="D8" s="89"/>
      <c r="E8" s="5"/>
      <c r="F8" s="5"/>
      <c r="G8" s="8"/>
      <c r="H8" s="8"/>
      <c r="I8" s="5"/>
      <c r="J8" s="5"/>
      <c r="K8" s="5"/>
      <c r="L8" s="10"/>
      <c r="M8" s="90"/>
    </row>
    <row r="9" spans="1:16" ht="19.5" thickBot="1">
      <c r="A9" s="55" t="s">
        <v>300</v>
      </c>
      <c r="B9" s="73">
        <f>COUNTA(B10:B14)</f>
        <v>5</v>
      </c>
      <c r="D9" s="27"/>
      <c r="E9" s="27"/>
      <c r="F9" s="27"/>
      <c r="G9" s="27"/>
      <c r="H9" s="27"/>
      <c r="I9" s="27"/>
      <c r="J9" s="27"/>
    </row>
    <row r="10" spans="1:16" s="78" customFormat="1">
      <c r="A10" s="78" t="s">
        <v>103</v>
      </c>
      <c r="B10" s="5" t="s">
        <v>494</v>
      </c>
      <c r="C10" s="5" t="s">
        <v>494</v>
      </c>
      <c r="D10" s="5" t="s">
        <v>495</v>
      </c>
      <c r="E10" s="5" t="s">
        <v>496</v>
      </c>
      <c r="F10" s="5"/>
      <c r="G10" s="27" t="s">
        <v>104</v>
      </c>
      <c r="H10" s="5" t="s">
        <v>497</v>
      </c>
      <c r="I10" s="5" t="s">
        <v>498</v>
      </c>
      <c r="J10" s="27"/>
      <c r="L10" s="78" t="s">
        <v>418</v>
      </c>
      <c r="M10" s="90" t="s">
        <v>499</v>
      </c>
    </row>
    <row r="11" spans="1:16" s="78" customFormat="1">
      <c r="A11" s="78" t="s">
        <v>103</v>
      </c>
      <c r="B11" t="s">
        <v>567</v>
      </c>
      <c r="C11" t="s">
        <v>598</v>
      </c>
      <c r="D11" s="27" t="s">
        <v>62</v>
      </c>
      <c r="E11" s="27" t="s">
        <v>568</v>
      </c>
      <c r="F11" s="27"/>
      <c r="G11" s="27" t="s">
        <v>104</v>
      </c>
      <c r="H11" s="27" t="s">
        <v>569</v>
      </c>
      <c r="I11" s="27" t="s">
        <v>570</v>
      </c>
      <c r="J11" s="27"/>
      <c r="L11" s="78" t="s">
        <v>597</v>
      </c>
      <c r="M11" s="90" t="s">
        <v>599</v>
      </c>
    </row>
    <row r="12" spans="1:16" s="78" customFormat="1">
      <c r="A12" s="78" t="s">
        <v>103</v>
      </c>
      <c r="B12" t="s">
        <v>571</v>
      </c>
      <c r="C12" t="s">
        <v>571</v>
      </c>
      <c r="D12" s="27" t="s">
        <v>572</v>
      </c>
      <c r="E12" s="27" t="s">
        <v>573</v>
      </c>
      <c r="F12" s="27" t="s">
        <v>496</v>
      </c>
      <c r="G12" s="27" t="s">
        <v>104</v>
      </c>
      <c r="H12" s="27" t="s">
        <v>574</v>
      </c>
      <c r="I12" s="27" t="s">
        <v>575</v>
      </c>
      <c r="J12" s="27"/>
      <c r="L12" s="78" t="s">
        <v>101</v>
      </c>
      <c r="M12" s="90" t="s">
        <v>600</v>
      </c>
    </row>
    <row r="13" spans="1:16" s="78" customFormat="1">
      <c r="A13" s="78" t="s">
        <v>103</v>
      </c>
      <c r="B13" t="s">
        <v>615</v>
      </c>
      <c r="C13" t="s">
        <v>616</v>
      </c>
      <c r="D13" t="s">
        <v>617</v>
      </c>
      <c r="E13" t="s">
        <v>618</v>
      </c>
      <c r="F13" s="27"/>
      <c r="G13" s="27" t="s">
        <v>104</v>
      </c>
      <c r="H13" s="27"/>
      <c r="I13" t="s">
        <v>619</v>
      </c>
      <c r="J13" s="27"/>
      <c r="L13" s="78" t="s">
        <v>418</v>
      </c>
      <c r="M13" s="90" t="s">
        <v>620</v>
      </c>
    </row>
    <row r="14" spans="1:16" s="78" customFormat="1">
      <c r="A14" s="78" t="s">
        <v>103</v>
      </c>
      <c r="B14" t="s">
        <v>621</v>
      </c>
      <c r="C14" t="s">
        <v>622</v>
      </c>
      <c r="D14" t="s">
        <v>62</v>
      </c>
      <c r="E14" t="s">
        <v>454</v>
      </c>
      <c r="F14"/>
      <c r="G14" s="27" t="s">
        <v>104</v>
      </c>
      <c r="H14" s="78" t="s">
        <v>623</v>
      </c>
      <c r="I14" t="s">
        <v>624</v>
      </c>
      <c r="J14" s="27"/>
      <c r="L14" s="78" t="s">
        <v>418</v>
      </c>
      <c r="M14" s="90" t="s">
        <v>455</v>
      </c>
    </row>
    <row r="15" spans="1:16" s="78" customFormat="1" ht="15.75" thickBot="1">
      <c r="D15" s="27"/>
      <c r="E15" s="27"/>
      <c r="F15" s="27"/>
      <c r="G15" s="27"/>
      <c r="H15" s="27"/>
      <c r="I15" s="27"/>
      <c r="J15" s="27"/>
    </row>
    <row r="16" spans="1:16" ht="19.5" thickBot="1">
      <c r="A16" s="45" t="s">
        <v>296</v>
      </c>
      <c r="B16" s="74">
        <f>COUNTA(B17:B28)</f>
        <v>1</v>
      </c>
      <c r="D16" s="27"/>
      <c r="E16" s="27"/>
      <c r="F16" s="27"/>
      <c r="G16" s="27"/>
      <c r="H16" s="27"/>
      <c r="I16" s="27"/>
      <c r="J16" s="27"/>
    </row>
    <row r="17" spans="1:13">
      <c r="A17" t="s">
        <v>103</v>
      </c>
      <c r="B17" t="s">
        <v>489</v>
      </c>
      <c r="C17" t="s">
        <v>490</v>
      </c>
      <c r="D17" t="s">
        <v>491</v>
      </c>
      <c r="G17" s="78" t="s">
        <v>104</v>
      </c>
      <c r="H17" t="s">
        <v>492</v>
      </c>
      <c r="I17" t="s">
        <v>493</v>
      </c>
      <c r="L17" t="s">
        <v>453</v>
      </c>
      <c r="M17" s="90" t="s">
        <v>306</v>
      </c>
    </row>
  </sheetData>
  <autoFilter ref="A2:M5"/>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4"/>
  <sheetViews>
    <sheetView zoomScale="90" zoomScaleNormal="90" workbookViewId="0">
      <selection activeCell="C23" sqref="C23"/>
    </sheetView>
  </sheetViews>
  <sheetFormatPr defaultRowHeight="15"/>
  <cols>
    <col min="1" max="1" width="30.85546875" bestFit="1" customWidth="1"/>
    <col min="2" max="2" width="40" bestFit="1" customWidth="1"/>
    <col min="3" max="3" width="20.42578125" bestFit="1" customWidth="1"/>
    <col min="4" max="4" width="26.42578125" bestFit="1" customWidth="1"/>
    <col min="5" max="5" width="12.42578125" bestFit="1" customWidth="1"/>
    <col min="6" max="6" width="18.85546875" bestFit="1" customWidth="1"/>
    <col min="7" max="7" width="17.42578125" bestFit="1" customWidth="1"/>
    <col min="8" max="8" width="12.140625" style="78" bestFit="1" customWidth="1"/>
    <col min="9" max="9" width="15.85546875" style="88" bestFit="1" customWidth="1"/>
    <col min="10" max="10" width="14.5703125" bestFit="1" customWidth="1"/>
    <col min="11" max="11" width="15.85546875" bestFit="1" customWidth="1"/>
    <col min="12" max="12" width="16.140625" bestFit="1" customWidth="1"/>
    <col min="13" max="13" width="84.7109375" style="90" bestFit="1" customWidth="1"/>
    <col min="14" max="14" width="14.140625" bestFit="1" customWidth="1"/>
    <col min="15" max="15" width="25.85546875" bestFit="1" customWidth="1"/>
    <col min="16" max="16" width="31.28515625" bestFit="1" customWidth="1"/>
  </cols>
  <sheetData>
    <row r="1" spans="1:16" s="40" customFormat="1" ht="19.5" thickBot="1">
      <c r="A1" s="47" t="s">
        <v>301</v>
      </c>
      <c r="B1" s="69">
        <f>COUNTA(B3:B3)</f>
        <v>1</v>
      </c>
      <c r="C1" s="67"/>
      <c r="D1" s="67"/>
      <c r="E1" s="67"/>
      <c r="F1" s="67"/>
      <c r="I1" s="86"/>
    </row>
    <row r="2" spans="1:16" s="39" customFormat="1" ht="18.75">
      <c r="A2" s="57" t="s">
        <v>0</v>
      </c>
      <c r="B2" s="58" t="s">
        <v>2</v>
      </c>
      <c r="C2" s="58" t="s">
        <v>3</v>
      </c>
      <c r="D2" s="58" t="s">
        <v>4</v>
      </c>
      <c r="E2" s="58" t="s">
        <v>5</v>
      </c>
      <c r="F2" s="58" t="s">
        <v>6</v>
      </c>
      <c r="G2" s="58" t="s">
        <v>7</v>
      </c>
      <c r="H2" s="58" t="s">
        <v>487</v>
      </c>
      <c r="I2" s="87" t="s">
        <v>9</v>
      </c>
      <c r="J2" s="58" t="s">
        <v>10</v>
      </c>
      <c r="K2" s="59" t="s">
        <v>11</v>
      </c>
      <c r="L2" s="59" t="s">
        <v>12</v>
      </c>
      <c r="M2" s="39" t="s">
        <v>262</v>
      </c>
      <c r="N2" s="39" t="s">
        <v>320</v>
      </c>
      <c r="P2" s="40"/>
    </row>
    <row r="3" spans="1:16">
      <c r="A3" s="8" t="s">
        <v>215</v>
      </c>
      <c r="B3" s="15" t="s">
        <v>217</v>
      </c>
      <c r="C3" s="5"/>
      <c r="D3" s="14" t="s">
        <v>218</v>
      </c>
      <c r="E3" s="5"/>
      <c r="F3" s="14" t="s">
        <v>219</v>
      </c>
      <c r="G3" s="5" t="s">
        <v>216</v>
      </c>
      <c r="H3" s="5"/>
      <c r="I3" s="9"/>
      <c r="J3" s="5"/>
      <c r="K3" s="5"/>
      <c r="L3" s="10" t="s">
        <v>15</v>
      </c>
    </row>
    <row r="4" spans="1:16" ht="15.75" thickBot="1"/>
    <row r="5" spans="1:16" ht="19.5" thickBot="1">
      <c r="A5" s="55" t="s">
        <v>300</v>
      </c>
      <c r="B5" s="73">
        <f>COUNTA(B6:B7)</f>
        <v>2</v>
      </c>
    </row>
    <row r="6" spans="1:16">
      <c r="A6" s="8" t="s">
        <v>215</v>
      </c>
      <c r="B6" t="s">
        <v>277</v>
      </c>
      <c r="D6" t="s">
        <v>278</v>
      </c>
      <c r="E6" t="s">
        <v>279</v>
      </c>
      <c r="G6" s="5" t="s">
        <v>216</v>
      </c>
      <c r="H6" s="5"/>
      <c r="I6" s="88" t="s">
        <v>291</v>
      </c>
      <c r="L6" t="s">
        <v>15</v>
      </c>
      <c r="M6" s="90" t="s">
        <v>664</v>
      </c>
    </row>
    <row r="7" spans="1:16" s="78" customFormat="1">
      <c r="A7" s="8" t="s">
        <v>215</v>
      </c>
      <c r="B7" t="s">
        <v>576</v>
      </c>
      <c r="C7" t="s">
        <v>576</v>
      </c>
      <c r="D7" s="78" t="s">
        <v>601</v>
      </c>
      <c r="E7" s="27" t="s">
        <v>602</v>
      </c>
      <c r="F7" s="27" t="s">
        <v>220</v>
      </c>
      <c r="G7" s="5" t="s">
        <v>216</v>
      </c>
      <c r="H7"/>
      <c r="I7" s="88" t="s">
        <v>603</v>
      </c>
      <c r="L7" s="27" t="s">
        <v>453</v>
      </c>
      <c r="M7" s="90" t="s">
        <v>665</v>
      </c>
    </row>
    <row r="8" spans="1:16" s="78" customFormat="1" ht="15.75" thickBot="1">
      <c r="A8" s="8"/>
      <c r="I8" s="88"/>
      <c r="M8" s="90"/>
    </row>
    <row r="9" spans="1:16" ht="19.5" thickBot="1">
      <c r="A9" s="45" t="s">
        <v>296</v>
      </c>
      <c r="B9" s="74">
        <f>COUNTA(B11:B11)</f>
        <v>0</v>
      </c>
    </row>
    <row r="12" spans="1:16">
      <c r="B12" s="118"/>
    </row>
    <row r="14" spans="1:16">
      <c r="M14"/>
    </row>
  </sheetData>
  <autoFilter ref="A2:M3">
    <sortState ref="A3:L12">
      <sortCondition ref="B2:B12"/>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T34"/>
  <sheetViews>
    <sheetView zoomScaleNormal="100" workbookViewId="0">
      <selection activeCell="D5" sqref="D5"/>
    </sheetView>
  </sheetViews>
  <sheetFormatPr defaultRowHeight="15"/>
  <cols>
    <col min="1" max="1" width="30.85546875" bestFit="1" customWidth="1"/>
    <col min="2" max="2" width="23.7109375" bestFit="1" customWidth="1"/>
    <col min="3" max="3" width="30.28515625" bestFit="1" customWidth="1"/>
    <col min="4" max="4" width="36" bestFit="1" customWidth="1"/>
    <col min="5" max="5" width="35.140625" bestFit="1" customWidth="1"/>
    <col min="6" max="6" width="18.85546875" bestFit="1" customWidth="1"/>
    <col min="7" max="7" width="17.28515625" bestFit="1" customWidth="1"/>
    <col min="8" max="8" width="12" style="78" bestFit="1" customWidth="1"/>
    <col min="9" max="9" width="15.7109375" bestFit="1" customWidth="1"/>
    <col min="10" max="10" width="7.42578125" bestFit="1" customWidth="1"/>
    <col min="11" max="11" width="15.28515625" bestFit="1" customWidth="1"/>
    <col min="12" max="12" width="16.140625" bestFit="1" customWidth="1"/>
    <col min="13" max="13" width="37.140625" style="90" bestFit="1" customWidth="1"/>
    <col min="14" max="14" width="26.7109375" style="90" bestFit="1" customWidth="1"/>
    <col min="15" max="15" width="25.85546875" bestFit="1" customWidth="1"/>
    <col min="16" max="16" width="31.28515625" bestFit="1" customWidth="1"/>
  </cols>
  <sheetData>
    <row r="1" spans="1:20" s="40" customFormat="1" ht="19.5" thickBot="1">
      <c r="A1" s="47" t="s">
        <v>301</v>
      </c>
      <c r="B1" s="69">
        <f>COUNTA(B3:B5)</f>
        <v>3</v>
      </c>
      <c r="C1" s="67"/>
      <c r="D1" s="67"/>
      <c r="E1" s="67"/>
      <c r="F1" s="67"/>
    </row>
    <row r="2" spans="1:20"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20">
      <c r="A3" s="8" t="s">
        <v>109</v>
      </c>
      <c r="B3" s="5" t="s">
        <v>32</v>
      </c>
      <c r="C3" s="5"/>
      <c r="D3" s="5" t="s">
        <v>33</v>
      </c>
      <c r="E3" s="5" t="s">
        <v>34</v>
      </c>
      <c r="F3" s="5" t="s">
        <v>35</v>
      </c>
      <c r="G3" s="5" t="s">
        <v>30</v>
      </c>
      <c r="H3" s="5"/>
      <c r="I3" s="5" t="s">
        <v>36</v>
      </c>
      <c r="J3" s="5"/>
      <c r="K3" s="5" t="s">
        <v>37</v>
      </c>
      <c r="L3" s="5" t="s">
        <v>228</v>
      </c>
    </row>
    <row r="4" spans="1:20" s="78" customFormat="1">
      <c r="A4" s="8" t="s">
        <v>109</v>
      </c>
      <c r="B4" s="7" t="s">
        <v>111</v>
      </c>
      <c r="C4" s="5"/>
      <c r="D4" s="5" t="s">
        <v>112</v>
      </c>
      <c r="E4" s="5"/>
      <c r="F4" s="5" t="s">
        <v>110</v>
      </c>
      <c r="G4" s="5" t="s">
        <v>30</v>
      </c>
      <c r="H4" s="5"/>
      <c r="I4" s="5" t="s">
        <v>113</v>
      </c>
      <c r="J4" s="5"/>
      <c r="K4" s="5"/>
      <c r="L4" s="5" t="s">
        <v>223</v>
      </c>
      <c r="M4" s="90" t="s">
        <v>314</v>
      </c>
      <c r="N4" s="90" t="s">
        <v>321</v>
      </c>
    </row>
    <row r="5" spans="1:20" s="78" customFormat="1">
      <c r="A5" s="8" t="s">
        <v>109</v>
      </c>
      <c r="B5" s="7" t="s">
        <v>115</v>
      </c>
      <c r="C5" s="5"/>
      <c r="D5" s="5" t="s">
        <v>116</v>
      </c>
      <c r="E5" s="5"/>
      <c r="F5" s="5" t="s">
        <v>33</v>
      </c>
      <c r="G5" s="5" t="s">
        <v>30</v>
      </c>
      <c r="H5" s="5"/>
      <c r="I5" s="5" t="s">
        <v>117</v>
      </c>
      <c r="J5" s="5"/>
      <c r="K5" s="5"/>
      <c r="L5" s="5" t="s">
        <v>223</v>
      </c>
      <c r="M5" s="90" t="s">
        <v>314</v>
      </c>
      <c r="N5" s="90" t="s">
        <v>321</v>
      </c>
    </row>
    <row r="6" spans="1:20" ht="15.75" thickBot="1">
      <c r="A6" s="7"/>
      <c r="B6" s="85"/>
      <c r="C6" s="5"/>
      <c r="D6" s="5"/>
      <c r="E6" s="5"/>
      <c r="F6" s="5"/>
      <c r="G6" s="5"/>
      <c r="H6" s="5"/>
      <c r="I6" s="5"/>
      <c r="J6" s="5"/>
      <c r="K6" s="10"/>
      <c r="L6" s="10"/>
    </row>
    <row r="7" spans="1:20" ht="19.5" thickBot="1">
      <c r="A7" s="55" t="s">
        <v>300</v>
      </c>
      <c r="B7" s="73">
        <f>COUNTA(B8:B12)</f>
        <v>5</v>
      </c>
      <c r="C7" s="78"/>
      <c r="D7" s="78"/>
      <c r="E7" s="78"/>
      <c r="F7" s="78"/>
      <c r="G7" s="78"/>
      <c r="I7" s="78"/>
      <c r="J7" s="78"/>
      <c r="K7" s="78"/>
      <c r="L7" s="25"/>
      <c r="M7" s="96"/>
      <c r="N7" s="96"/>
    </row>
    <row r="8" spans="1:20">
      <c r="A8" s="7" t="s">
        <v>109</v>
      </c>
      <c r="B8" s="4" t="s">
        <v>280</v>
      </c>
      <c r="D8" s="4" t="s">
        <v>281</v>
      </c>
      <c r="E8" s="4" t="s">
        <v>326</v>
      </c>
      <c r="L8" s="25" t="s">
        <v>416</v>
      </c>
      <c r="M8" s="97" t="s">
        <v>656</v>
      </c>
    </row>
    <row r="9" spans="1:20">
      <c r="A9" s="78" t="s">
        <v>109</v>
      </c>
      <c r="B9" s="5" t="s">
        <v>339</v>
      </c>
      <c r="D9" t="s">
        <v>340</v>
      </c>
      <c r="E9" t="s">
        <v>341</v>
      </c>
      <c r="F9" t="s">
        <v>342</v>
      </c>
      <c r="G9" t="s">
        <v>120</v>
      </c>
      <c r="I9" t="s">
        <v>343</v>
      </c>
      <c r="L9" s="25" t="s">
        <v>344</v>
      </c>
      <c r="M9" s="1" t="s">
        <v>325</v>
      </c>
    </row>
    <row r="10" spans="1:20" s="78" customFormat="1">
      <c r="A10" s="78" t="s">
        <v>109</v>
      </c>
      <c r="B10" t="s">
        <v>577</v>
      </c>
      <c r="C10" t="s">
        <v>577</v>
      </c>
      <c r="D10" s="78" t="s">
        <v>578</v>
      </c>
      <c r="E10" t="s">
        <v>579</v>
      </c>
      <c r="F10"/>
      <c r="G10"/>
      <c r="H10" t="s">
        <v>120</v>
      </c>
      <c r="I10" t="s">
        <v>580</v>
      </c>
      <c r="L10" s="25" t="s">
        <v>101</v>
      </c>
      <c r="M10" s="97" t="s">
        <v>656</v>
      </c>
      <c r="N10" s="90"/>
    </row>
    <row r="11" spans="1:20" s="78" customFormat="1">
      <c r="A11" s="78" t="s">
        <v>109</v>
      </c>
      <c r="B11" t="s">
        <v>657</v>
      </c>
      <c r="C11"/>
      <c r="D11" s="78" t="s">
        <v>581</v>
      </c>
      <c r="E11" s="27" t="s">
        <v>446</v>
      </c>
      <c r="F11" s="27" t="s">
        <v>447</v>
      </c>
      <c r="G11" s="27" t="s">
        <v>446</v>
      </c>
      <c r="H11" s="27" t="s">
        <v>447</v>
      </c>
      <c r="I11" t="s">
        <v>604</v>
      </c>
      <c r="L11" s="25" t="s">
        <v>649</v>
      </c>
      <c r="M11" s="97" t="s">
        <v>656</v>
      </c>
      <c r="N11" s="90"/>
    </row>
    <row r="12" spans="1:20" s="78" customFormat="1">
      <c r="A12" s="78" t="s">
        <v>109</v>
      </c>
      <c r="B12" t="s">
        <v>650</v>
      </c>
      <c r="C12" t="s">
        <v>651</v>
      </c>
      <c r="D12" t="s">
        <v>652</v>
      </c>
      <c r="E12" t="s">
        <v>653</v>
      </c>
      <c r="F12"/>
      <c r="G12" t="s">
        <v>30</v>
      </c>
      <c r="H12" t="s">
        <v>654</v>
      </c>
      <c r="I12" t="s">
        <v>655</v>
      </c>
      <c r="L12" s="25" t="s">
        <v>649</v>
      </c>
      <c r="M12" s="97" t="s">
        <v>656</v>
      </c>
      <c r="N12" s="90"/>
    </row>
    <row r="13" spans="1:20" s="78" customFormat="1" ht="15.75" thickBot="1">
      <c r="B13" s="5"/>
      <c r="L13" s="25"/>
      <c r="M13" s="96"/>
      <c r="N13" s="90"/>
    </row>
    <row r="14" spans="1:20" ht="19.5" thickBot="1">
      <c r="A14" s="45" t="s">
        <v>296</v>
      </c>
      <c r="B14" s="74">
        <f>COUNTA(B15:B16)</f>
        <v>2</v>
      </c>
      <c r="L14" s="25"/>
      <c r="M14" s="96"/>
      <c r="N14" s="96"/>
    </row>
    <row r="15" spans="1:20">
      <c r="A15" t="s">
        <v>316</v>
      </c>
      <c r="B15" t="s">
        <v>317</v>
      </c>
      <c r="C15" t="s">
        <v>318</v>
      </c>
      <c r="G15" t="s">
        <v>120</v>
      </c>
      <c r="L15" t="s">
        <v>500</v>
      </c>
      <c r="M15" s="90" t="s">
        <v>306</v>
      </c>
    </row>
    <row r="16" spans="1:20">
      <c r="A16" t="s">
        <v>109</v>
      </c>
      <c r="B16" t="s">
        <v>675</v>
      </c>
      <c r="C16" t="s">
        <v>676</v>
      </c>
      <c r="D16" t="s">
        <v>677</v>
      </c>
      <c r="G16" s="78" t="s">
        <v>20</v>
      </c>
      <c r="M16" s="90" t="s">
        <v>306</v>
      </c>
      <c r="T16" t="s">
        <v>13</v>
      </c>
    </row>
    <row r="17" spans="1:15">
      <c r="A17" s="8"/>
      <c r="D17" s="4"/>
      <c r="E17" s="4"/>
      <c r="F17" s="4"/>
      <c r="G17" s="4"/>
      <c r="H17" s="4"/>
      <c r="I17" s="4"/>
      <c r="J17" s="4"/>
      <c r="K17" s="4"/>
      <c r="L17" s="4"/>
      <c r="M17" s="1"/>
      <c r="O17" s="75"/>
    </row>
    <row r="18" spans="1:15">
      <c r="N18"/>
    </row>
    <row r="19" spans="1:15">
      <c r="M19"/>
      <c r="N19"/>
    </row>
    <row r="20" spans="1:15">
      <c r="M20"/>
      <c r="N20"/>
    </row>
    <row r="21" spans="1:15">
      <c r="A21" s="8"/>
      <c r="B21" s="7"/>
      <c r="C21" s="5"/>
      <c r="D21" s="5"/>
      <c r="E21" s="5"/>
      <c r="F21" s="5"/>
      <c r="G21" s="5"/>
      <c r="H21" s="5"/>
      <c r="I21" s="5"/>
      <c r="J21" s="5"/>
      <c r="K21" s="5"/>
      <c r="L21" s="5"/>
    </row>
    <row r="22" spans="1:15">
      <c r="A22" s="8"/>
      <c r="B22" s="7"/>
      <c r="C22" s="5"/>
      <c r="D22" s="5"/>
      <c r="E22" s="5"/>
      <c r="F22" s="5"/>
      <c r="G22" s="5"/>
      <c r="H22" s="5"/>
      <c r="I22" s="5"/>
      <c r="J22" s="5"/>
      <c r="K22" s="5"/>
      <c r="L22" s="5"/>
    </row>
    <row r="23" spans="1:15">
      <c r="A23" s="8"/>
      <c r="B23" s="7"/>
      <c r="C23" s="5"/>
      <c r="D23" s="5"/>
      <c r="E23" s="5"/>
      <c r="F23" s="5"/>
      <c r="G23" s="5"/>
      <c r="H23" s="5"/>
      <c r="I23" s="5"/>
      <c r="J23" s="5"/>
      <c r="K23" s="5"/>
      <c r="L23" s="5"/>
    </row>
    <row r="24" spans="1:15">
      <c r="A24" s="8"/>
      <c r="B24" s="7"/>
      <c r="C24" s="5"/>
      <c r="D24" s="5"/>
      <c r="E24" s="5"/>
      <c r="F24" s="5"/>
      <c r="G24" s="5"/>
      <c r="H24" s="5"/>
      <c r="I24" s="5"/>
      <c r="J24" s="5"/>
      <c r="K24" s="5"/>
      <c r="L24" s="5"/>
    </row>
    <row r="25" spans="1:15">
      <c r="A25" s="8"/>
      <c r="B25" s="7"/>
      <c r="C25" s="5"/>
      <c r="D25" s="5"/>
      <c r="E25" s="5"/>
      <c r="F25" s="5"/>
      <c r="G25" s="5"/>
      <c r="H25" s="5"/>
      <c r="I25" s="5"/>
      <c r="J25" s="5"/>
      <c r="K25" s="5"/>
      <c r="L25" s="5"/>
    </row>
    <row r="26" spans="1:15">
      <c r="A26" s="8"/>
      <c r="B26" s="7"/>
      <c r="C26" s="5"/>
      <c r="D26" s="5"/>
      <c r="E26" s="5"/>
      <c r="F26" s="5"/>
      <c r="G26" s="5"/>
      <c r="H26" s="5"/>
      <c r="I26" s="5"/>
      <c r="J26" s="5"/>
      <c r="K26" s="5"/>
      <c r="L26" s="5"/>
    </row>
    <row r="27" spans="1:15">
      <c r="A27" s="5"/>
      <c r="B27" s="5"/>
      <c r="C27" s="5"/>
      <c r="D27" s="5"/>
      <c r="E27" s="5"/>
      <c r="F27" s="5"/>
      <c r="G27" s="5"/>
      <c r="H27" s="5"/>
      <c r="I27" s="11"/>
      <c r="J27" s="8"/>
      <c r="K27" s="12"/>
      <c r="L27" s="10"/>
    </row>
    <row r="28" spans="1:15">
      <c r="A28" s="5"/>
      <c r="B28" s="5"/>
      <c r="C28" s="5"/>
      <c r="D28" s="5"/>
      <c r="E28" s="5"/>
      <c r="F28" s="5"/>
      <c r="G28" s="5"/>
      <c r="H28" s="5"/>
      <c r="I28" s="9"/>
      <c r="J28" s="5"/>
      <c r="K28" s="10"/>
      <c r="L28" s="10"/>
    </row>
    <row r="29" spans="1:15">
      <c r="A29" s="7"/>
      <c r="B29" s="5"/>
      <c r="C29" s="5"/>
      <c r="D29" s="7"/>
      <c r="E29" s="5"/>
      <c r="F29" s="5"/>
      <c r="G29" s="7"/>
      <c r="H29" s="7"/>
      <c r="I29" s="5"/>
      <c r="J29" s="5"/>
      <c r="K29" s="5"/>
      <c r="L29" s="5"/>
    </row>
    <row r="30" spans="1:15">
      <c r="A30" s="5"/>
      <c r="B30" s="5"/>
      <c r="C30" s="5"/>
      <c r="D30" s="5"/>
      <c r="E30" s="5"/>
      <c r="F30" s="5"/>
      <c r="G30" s="5"/>
      <c r="H30" s="5"/>
      <c r="I30" s="5"/>
      <c r="J30" s="5"/>
      <c r="K30" s="5"/>
      <c r="L30" s="5"/>
      <c r="M30" s="95"/>
    </row>
    <row r="31" spans="1:15">
      <c r="A31" s="27"/>
      <c r="B31" s="7"/>
      <c r="C31" s="5"/>
      <c r="D31" s="5"/>
      <c r="E31" s="5"/>
      <c r="F31" s="5"/>
      <c r="G31" s="5"/>
      <c r="H31" s="5"/>
      <c r="I31" s="5"/>
      <c r="J31" s="5"/>
      <c r="K31" s="5"/>
      <c r="L31" s="8"/>
    </row>
    <row r="32" spans="1:15">
      <c r="A32" s="5"/>
      <c r="B32" s="5"/>
      <c r="C32" s="5"/>
      <c r="D32" s="5"/>
      <c r="E32" s="5"/>
      <c r="F32" s="5"/>
      <c r="G32" s="5"/>
      <c r="H32" s="5"/>
      <c r="I32" s="9"/>
      <c r="J32" s="5"/>
      <c r="K32" s="10"/>
      <c r="L32" s="10"/>
      <c r="M32" s="95"/>
    </row>
    <row r="33" spans="1:13">
      <c r="A33" s="5"/>
      <c r="B33" s="5"/>
      <c r="C33" s="5"/>
      <c r="D33" s="5"/>
      <c r="E33" s="5"/>
      <c r="F33" s="5"/>
      <c r="G33" s="5"/>
      <c r="H33" s="5"/>
      <c r="I33" s="5"/>
      <c r="J33" s="5"/>
      <c r="K33" s="6"/>
      <c r="L33" s="10"/>
      <c r="M33" s="95"/>
    </row>
    <row r="34" spans="1:13">
      <c r="A34" s="5"/>
      <c r="B34" s="5"/>
      <c r="C34" s="5"/>
      <c r="D34" s="5"/>
      <c r="E34" s="5"/>
      <c r="F34" s="5"/>
      <c r="G34" s="5"/>
      <c r="H34" s="5"/>
      <c r="I34" s="16"/>
      <c r="J34" s="5"/>
      <c r="K34" s="5"/>
      <c r="L34" s="5"/>
      <c r="M34" s="95"/>
    </row>
  </sheetData>
  <autoFilter ref="A2:N5">
    <sortState ref="A3:M9">
      <sortCondition ref="B2:B9"/>
    </sortState>
  </autoFilter>
  <pageMargins left="0.7" right="0.7" top="0.75" bottom="0.75" header="0.3" footer="0.3"/>
  <pageSetup paperSize="9" scale="2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U17"/>
  <sheetViews>
    <sheetView zoomScaleNormal="100" workbookViewId="0">
      <selection activeCell="K27" sqref="K27"/>
    </sheetView>
  </sheetViews>
  <sheetFormatPr defaultRowHeight="15"/>
  <cols>
    <col min="1" max="1" width="29" style="27" bestFit="1" customWidth="1"/>
    <col min="2" max="2" width="25.85546875" style="27" bestFit="1" customWidth="1"/>
    <col min="3" max="3" width="25.5703125" style="27" bestFit="1" customWidth="1"/>
    <col min="4" max="4" width="21.42578125" style="27" bestFit="1" customWidth="1"/>
    <col min="5" max="5" width="14.140625" style="27" bestFit="1" customWidth="1"/>
    <col min="6" max="6" width="18.7109375" style="27" bestFit="1" customWidth="1"/>
    <col min="7" max="7" width="17.28515625" style="27" bestFit="1" customWidth="1"/>
    <col min="8" max="8" width="12" style="27" bestFit="1" customWidth="1"/>
    <col min="9" max="9" width="15" style="27" bestFit="1" customWidth="1"/>
    <col min="10" max="10" width="7.42578125" style="27" bestFit="1" customWidth="1"/>
    <col min="11" max="11" width="9.7109375" style="27" bestFit="1" customWidth="1"/>
    <col min="12" max="12" width="16.140625" style="27" bestFit="1" customWidth="1"/>
    <col min="13" max="13" width="42.42578125" style="90" bestFit="1" customWidth="1"/>
    <col min="14" max="14" width="14.140625" style="27" bestFit="1" customWidth="1"/>
    <col min="15" max="15" width="25.85546875" style="27" bestFit="1" customWidth="1"/>
    <col min="16" max="16" width="31.28515625" style="27" bestFit="1" customWidth="1"/>
    <col min="17" max="16384" width="9.140625" style="27"/>
  </cols>
  <sheetData>
    <row r="1" spans="1:21" s="40" customFormat="1" ht="19.5" thickBot="1">
      <c r="A1" s="47" t="s">
        <v>301</v>
      </c>
      <c r="B1" s="69">
        <f>COUNTA(B3:B7)</f>
        <v>5</v>
      </c>
      <c r="C1" s="67"/>
      <c r="D1" s="67"/>
      <c r="E1" s="67"/>
      <c r="F1" s="67"/>
      <c r="I1" s="71"/>
    </row>
    <row r="2" spans="1:21" s="60" customFormat="1" ht="18.75">
      <c r="A2" s="57" t="s">
        <v>0</v>
      </c>
      <c r="B2" s="58" t="s">
        <v>2</v>
      </c>
      <c r="C2" s="58" t="s">
        <v>3</v>
      </c>
      <c r="D2" s="58" t="s">
        <v>4</v>
      </c>
      <c r="E2" s="58" t="s">
        <v>5</v>
      </c>
      <c r="F2" s="58" t="s">
        <v>6</v>
      </c>
      <c r="G2" s="58" t="s">
        <v>7</v>
      </c>
      <c r="H2" s="58" t="s">
        <v>487</v>
      </c>
      <c r="I2" s="72" t="s">
        <v>9</v>
      </c>
      <c r="J2" s="58" t="s">
        <v>10</v>
      </c>
      <c r="K2" s="59" t="s">
        <v>11</v>
      </c>
      <c r="L2" s="59" t="s">
        <v>12</v>
      </c>
      <c r="M2" s="39" t="s">
        <v>262</v>
      </c>
      <c r="N2" s="39" t="s">
        <v>320</v>
      </c>
      <c r="O2" s="39"/>
      <c r="P2" s="40"/>
    </row>
    <row r="3" spans="1:21">
      <c r="A3" s="8" t="s">
        <v>129</v>
      </c>
      <c r="B3" s="5" t="s">
        <v>421</v>
      </c>
      <c r="C3" s="5" t="s">
        <v>13</v>
      </c>
      <c r="D3" s="8" t="s">
        <v>133</v>
      </c>
      <c r="E3" s="5"/>
      <c r="F3" s="8" t="s">
        <v>131</v>
      </c>
      <c r="G3" s="5" t="s">
        <v>130</v>
      </c>
      <c r="H3" s="5"/>
      <c r="I3" s="8" t="s">
        <v>134</v>
      </c>
      <c r="J3" s="8" t="s">
        <v>13</v>
      </c>
      <c r="K3" s="12" t="s">
        <v>13</v>
      </c>
      <c r="L3" s="10" t="s">
        <v>15</v>
      </c>
    </row>
    <row r="4" spans="1:21">
      <c r="A4" s="8" t="s">
        <v>129</v>
      </c>
      <c r="B4" s="8" t="s">
        <v>135</v>
      </c>
      <c r="C4" s="5"/>
      <c r="D4" s="5" t="s">
        <v>136</v>
      </c>
      <c r="E4" s="5"/>
      <c r="F4" s="8" t="s">
        <v>132</v>
      </c>
      <c r="G4" s="5" t="s">
        <v>130</v>
      </c>
      <c r="H4" s="5"/>
      <c r="I4" s="5" t="s">
        <v>137</v>
      </c>
      <c r="J4" s="5"/>
      <c r="K4" s="6"/>
      <c r="L4" s="10" t="s">
        <v>223</v>
      </c>
    </row>
    <row r="5" spans="1:21">
      <c r="A5" s="8" t="s">
        <v>129</v>
      </c>
      <c r="B5" s="5" t="s">
        <v>422</v>
      </c>
      <c r="C5" s="5"/>
      <c r="D5" s="5" t="s">
        <v>138</v>
      </c>
      <c r="E5" s="5"/>
      <c r="F5" s="5" t="s">
        <v>139</v>
      </c>
      <c r="G5" s="5" t="s">
        <v>130</v>
      </c>
      <c r="H5" s="5"/>
      <c r="I5" s="5" t="s">
        <v>140</v>
      </c>
      <c r="J5" s="5"/>
      <c r="K5" s="10"/>
      <c r="L5" s="10" t="s">
        <v>223</v>
      </c>
    </row>
    <row r="6" spans="1:21">
      <c r="A6" s="5" t="s">
        <v>129</v>
      </c>
      <c r="B6" s="5" t="s">
        <v>141</v>
      </c>
      <c r="C6" s="5" t="s">
        <v>13</v>
      </c>
      <c r="D6" s="8" t="s">
        <v>142</v>
      </c>
      <c r="E6" s="8" t="s">
        <v>143</v>
      </c>
      <c r="F6" s="8" t="s">
        <v>132</v>
      </c>
      <c r="G6" s="5" t="s">
        <v>130</v>
      </c>
      <c r="H6" s="5"/>
      <c r="I6" s="8" t="s">
        <v>144</v>
      </c>
      <c r="J6" s="8" t="s">
        <v>13</v>
      </c>
      <c r="K6" s="12"/>
      <c r="L6" s="10" t="s">
        <v>45</v>
      </c>
    </row>
    <row r="7" spans="1:21">
      <c r="A7" s="8" t="s">
        <v>129</v>
      </c>
      <c r="B7" s="5" t="s">
        <v>145</v>
      </c>
      <c r="C7" s="5" t="s">
        <v>13</v>
      </c>
      <c r="D7" s="8" t="s">
        <v>146</v>
      </c>
      <c r="E7" s="5"/>
      <c r="F7" s="8" t="s">
        <v>132</v>
      </c>
      <c r="G7" s="5" t="s">
        <v>130</v>
      </c>
      <c r="H7" s="5"/>
      <c r="I7" s="8" t="s">
        <v>13</v>
      </c>
      <c r="J7" s="8" t="s">
        <v>13</v>
      </c>
      <c r="K7" s="12" t="s">
        <v>13</v>
      </c>
      <c r="L7" s="10" t="s">
        <v>15</v>
      </c>
    </row>
    <row r="8" spans="1:21" ht="15.75" thickBot="1">
      <c r="A8" s="8"/>
      <c r="B8" s="8"/>
      <c r="C8" s="5"/>
      <c r="D8" s="5"/>
      <c r="E8" s="5"/>
      <c r="F8" s="8"/>
      <c r="G8" s="5"/>
      <c r="H8" s="5"/>
      <c r="I8" s="5"/>
      <c r="J8" s="5"/>
      <c r="K8" s="6"/>
      <c r="L8" s="10"/>
    </row>
    <row r="9" spans="1:21" ht="19.5" thickBot="1">
      <c r="A9" s="55" t="s">
        <v>256</v>
      </c>
      <c r="B9" s="73">
        <f>COUNTA(B10:B10)</f>
        <v>1</v>
      </c>
      <c r="C9" s="5"/>
      <c r="D9" s="8"/>
      <c r="E9" s="5"/>
      <c r="F9" s="8"/>
      <c r="G9" s="5"/>
      <c r="H9" s="5"/>
      <c r="I9" s="8"/>
      <c r="J9" s="8"/>
      <c r="K9" s="12"/>
      <c r="L9" s="10"/>
    </row>
    <row r="10" spans="1:21">
      <c r="A10" s="27" t="s">
        <v>129</v>
      </c>
      <c r="B10" t="s">
        <v>405</v>
      </c>
      <c r="C10" s="27" t="s">
        <v>406</v>
      </c>
      <c r="D10" s="27" t="s">
        <v>407</v>
      </c>
      <c r="F10"/>
      <c r="G10" t="s">
        <v>374</v>
      </c>
      <c r="H10" s="78"/>
      <c r="I10" t="s">
        <v>408</v>
      </c>
      <c r="J10" s="8"/>
      <c r="K10" s="12"/>
      <c r="L10" s="10"/>
      <c r="M10" s="90" t="s">
        <v>417</v>
      </c>
    </row>
    <row r="11" spans="1:21" ht="15.75" thickBot="1">
      <c r="C11" s="5"/>
      <c r="D11" s="8"/>
      <c r="E11" s="5"/>
      <c r="F11" s="8"/>
      <c r="G11" s="5"/>
      <c r="H11" s="5"/>
      <c r="I11" s="8"/>
      <c r="J11" s="8"/>
      <c r="K11" s="12"/>
      <c r="L11" s="10"/>
    </row>
    <row r="12" spans="1:21" ht="19.5" thickBot="1">
      <c r="A12" s="45" t="s">
        <v>263</v>
      </c>
      <c r="B12" s="74">
        <f>COUNTA(B13:B25)</f>
        <v>5</v>
      </c>
    </row>
    <row r="13" spans="1:21">
      <c r="A13" s="8" t="s">
        <v>129</v>
      </c>
      <c r="B13" s="8" t="s">
        <v>371</v>
      </c>
      <c r="C13" s="5"/>
      <c r="D13" s="5" t="s">
        <v>372</v>
      </c>
      <c r="E13" s="5"/>
      <c r="F13" s="8" t="s">
        <v>373</v>
      </c>
      <c r="G13" s="5" t="s">
        <v>130</v>
      </c>
      <c r="H13" s="5"/>
      <c r="I13" s="5"/>
      <c r="J13" s="5"/>
      <c r="K13" s="22"/>
      <c r="L13" s="10"/>
      <c r="M13" s="90" t="s">
        <v>306</v>
      </c>
    </row>
    <row r="14" spans="1:21">
      <c r="A14" s="27" t="s">
        <v>129</v>
      </c>
      <c r="B14" t="s">
        <v>678</v>
      </c>
      <c r="D14" t="s">
        <v>679</v>
      </c>
      <c r="F14" t="s">
        <v>680</v>
      </c>
      <c r="G14" s="5" t="s">
        <v>130</v>
      </c>
      <c r="I14"/>
      <c r="J14"/>
      <c r="K14"/>
      <c r="M14" s="90" t="s">
        <v>306</v>
      </c>
      <c r="U14" s="27" t="s">
        <v>13</v>
      </c>
    </row>
    <row r="15" spans="1:21" s="5" customFormat="1">
      <c r="A15" s="5" t="s">
        <v>129</v>
      </c>
      <c r="B15" s="5" t="s">
        <v>681</v>
      </c>
      <c r="D15" s="5" t="s">
        <v>682</v>
      </c>
      <c r="F15" s="5" t="s">
        <v>132</v>
      </c>
      <c r="G15" s="5" t="s">
        <v>130</v>
      </c>
      <c r="M15" s="90" t="s">
        <v>306</v>
      </c>
      <c r="U15" s="5" t="s">
        <v>13</v>
      </c>
    </row>
    <row r="16" spans="1:21">
      <c r="A16" s="27" t="s">
        <v>129</v>
      </c>
      <c r="B16" s="27" t="s">
        <v>683</v>
      </c>
      <c r="D16" s="27" t="s">
        <v>684</v>
      </c>
      <c r="F16" s="27" t="s">
        <v>685</v>
      </c>
      <c r="G16" s="5" t="s">
        <v>130</v>
      </c>
      <c r="M16" s="90" t="s">
        <v>306</v>
      </c>
      <c r="U16" s="27" t="s">
        <v>13</v>
      </c>
    </row>
    <row r="17" spans="1:21">
      <c r="A17" s="27" t="s">
        <v>129</v>
      </c>
      <c r="B17" s="27" t="s">
        <v>686</v>
      </c>
      <c r="D17" s="27" t="s">
        <v>687</v>
      </c>
      <c r="F17" s="27" t="s">
        <v>132</v>
      </c>
      <c r="G17" s="5" t="s">
        <v>130</v>
      </c>
      <c r="M17" s="90" t="s">
        <v>306</v>
      </c>
      <c r="U17" s="27" t="s">
        <v>13</v>
      </c>
    </row>
  </sheetData>
  <autoFilter ref="A2:M6"/>
  <conditionalFormatting sqref="D1">
    <cfRule type="duplicateValues" dxfId="6" priority="8"/>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24"/>
  <sheetViews>
    <sheetView zoomScale="80" zoomScaleNormal="80" workbookViewId="0">
      <selection activeCell="E58" sqref="E58"/>
    </sheetView>
  </sheetViews>
  <sheetFormatPr defaultRowHeight="15"/>
  <cols>
    <col min="1" max="1" width="30.85546875" bestFit="1" customWidth="1"/>
    <col min="2" max="2" width="34.5703125" bestFit="1" customWidth="1"/>
    <col min="3" max="3" width="50.5703125" bestFit="1" customWidth="1"/>
    <col min="4" max="4" width="26.42578125" bestFit="1" customWidth="1"/>
    <col min="5" max="5" width="21.7109375" bestFit="1" customWidth="1"/>
    <col min="6" max="6" width="19.140625" bestFit="1" customWidth="1"/>
    <col min="7" max="7" width="17.42578125" bestFit="1" customWidth="1"/>
    <col min="8" max="8" width="12.28515625" style="78" bestFit="1" customWidth="1"/>
    <col min="9" max="9" width="16" bestFit="1" customWidth="1"/>
    <col min="10" max="10" width="7.85546875" bestFit="1" customWidth="1"/>
    <col min="11" max="11" width="23.85546875" bestFit="1" customWidth="1"/>
    <col min="12" max="12" width="16.140625" bestFit="1" customWidth="1"/>
    <col min="13" max="13" width="113.5703125" style="90" bestFit="1" customWidth="1"/>
    <col min="14" max="14" width="14.140625" bestFit="1" customWidth="1"/>
    <col min="15" max="15" width="25.85546875" bestFit="1" customWidth="1"/>
    <col min="16" max="16" width="31.28515625" bestFit="1" customWidth="1"/>
  </cols>
  <sheetData>
    <row r="1" spans="1:16" s="40" customFormat="1" ht="19.5" thickBot="1">
      <c r="A1" s="47" t="s">
        <v>301</v>
      </c>
      <c r="B1" s="69">
        <f>COUNTA(B3:B4)</f>
        <v>2</v>
      </c>
      <c r="C1" s="67"/>
      <c r="D1" s="67"/>
      <c r="E1" s="67"/>
      <c r="F1" s="67"/>
    </row>
    <row r="2" spans="1:16" s="39" customFormat="1" ht="18.75">
      <c r="A2" s="57" t="s">
        <v>0</v>
      </c>
      <c r="B2" s="58" t="s">
        <v>2</v>
      </c>
      <c r="C2" s="58" t="s">
        <v>3</v>
      </c>
      <c r="D2" s="58" t="s">
        <v>4</v>
      </c>
      <c r="E2" s="58" t="s">
        <v>5</v>
      </c>
      <c r="F2" s="58" t="s">
        <v>6</v>
      </c>
      <c r="G2" s="58" t="s">
        <v>7</v>
      </c>
      <c r="H2" s="58" t="s">
        <v>487</v>
      </c>
      <c r="I2" s="58" t="s">
        <v>9</v>
      </c>
      <c r="J2" s="58" t="s">
        <v>10</v>
      </c>
      <c r="K2" s="59" t="s">
        <v>11</v>
      </c>
      <c r="L2" s="59" t="s">
        <v>12</v>
      </c>
      <c r="M2" s="39" t="s">
        <v>262</v>
      </c>
      <c r="N2" s="39" t="s">
        <v>320</v>
      </c>
      <c r="P2" s="40"/>
    </row>
    <row r="3" spans="1:16">
      <c r="A3" s="17" t="s">
        <v>182</v>
      </c>
      <c r="B3" s="18" t="s">
        <v>102</v>
      </c>
      <c r="C3" s="18" t="s">
        <v>102</v>
      </c>
      <c r="D3" s="18" t="s">
        <v>183</v>
      </c>
      <c r="E3" s="18"/>
      <c r="F3" s="18" t="s">
        <v>184</v>
      </c>
      <c r="G3" s="18" t="s">
        <v>185</v>
      </c>
      <c r="H3" s="18"/>
      <c r="I3" s="18"/>
      <c r="J3" s="18" t="s">
        <v>13</v>
      </c>
      <c r="K3" s="20" t="s">
        <v>186</v>
      </c>
      <c r="L3" s="20" t="s">
        <v>16</v>
      </c>
    </row>
    <row r="4" spans="1:16">
      <c r="A4" s="5" t="s">
        <v>182</v>
      </c>
      <c r="B4" s="5" t="s">
        <v>187</v>
      </c>
      <c r="D4" s="5" t="s">
        <v>337</v>
      </c>
      <c r="E4" s="5"/>
      <c r="F4" s="5"/>
      <c r="G4" s="7" t="s">
        <v>188</v>
      </c>
      <c r="H4" s="7"/>
      <c r="I4" s="11" t="s">
        <v>192</v>
      </c>
      <c r="J4" s="8" t="s">
        <v>13</v>
      </c>
      <c r="K4" s="12"/>
      <c r="L4" s="10" t="s">
        <v>16</v>
      </c>
    </row>
    <row r="5" spans="1:16" ht="15.75" thickBot="1"/>
    <row r="6" spans="1:16" ht="19.5" thickBot="1">
      <c r="A6" s="55" t="s">
        <v>300</v>
      </c>
      <c r="B6" s="73">
        <f>COUNTA(B7:B13)</f>
        <v>7</v>
      </c>
    </row>
    <row r="7" spans="1:16">
      <c r="A7" s="8" t="s">
        <v>182</v>
      </c>
      <c r="B7" t="s">
        <v>282</v>
      </c>
      <c r="D7" t="s">
        <v>283</v>
      </c>
      <c r="E7" t="s">
        <v>284</v>
      </c>
      <c r="F7" t="s">
        <v>191</v>
      </c>
      <c r="G7" t="s">
        <v>188</v>
      </c>
      <c r="L7" s="8" t="s">
        <v>418</v>
      </c>
      <c r="M7" s="90" t="s">
        <v>663</v>
      </c>
    </row>
    <row r="8" spans="1:16">
      <c r="A8" s="8" t="s">
        <v>182</v>
      </c>
      <c r="B8" t="s">
        <v>285</v>
      </c>
      <c r="D8" t="s">
        <v>286</v>
      </c>
      <c r="E8" t="s">
        <v>287</v>
      </c>
      <c r="G8" t="s">
        <v>188</v>
      </c>
      <c r="L8" s="8" t="s">
        <v>418</v>
      </c>
      <c r="M8" s="90" t="s">
        <v>663</v>
      </c>
    </row>
    <row r="9" spans="1:16">
      <c r="A9" s="8" t="s">
        <v>182</v>
      </c>
      <c r="B9" s="4" t="s">
        <v>327</v>
      </c>
      <c r="C9" s="4"/>
      <c r="D9" s="4" t="s">
        <v>328</v>
      </c>
      <c r="E9" s="4" t="s">
        <v>329</v>
      </c>
      <c r="F9" s="4" t="s">
        <v>330</v>
      </c>
      <c r="G9" s="78" t="s">
        <v>188</v>
      </c>
      <c r="L9" s="8" t="s">
        <v>418</v>
      </c>
      <c r="M9" s="97" t="s">
        <v>438</v>
      </c>
    </row>
    <row r="10" spans="1:16" s="78" customFormat="1">
      <c r="A10" s="8" t="s">
        <v>182</v>
      </c>
      <c r="B10" t="s">
        <v>409</v>
      </c>
      <c r="C10" t="s">
        <v>410</v>
      </c>
      <c r="D10" t="s">
        <v>411</v>
      </c>
      <c r="E10" t="s">
        <v>412</v>
      </c>
      <c r="F10"/>
      <c r="G10" s="78" t="s">
        <v>188</v>
      </c>
      <c r="I10" s="90"/>
      <c r="L10" s="8" t="s">
        <v>418</v>
      </c>
      <c r="M10" s="90" t="s">
        <v>663</v>
      </c>
    </row>
    <row r="11" spans="1:16" s="78" customFormat="1">
      <c r="A11" s="8" t="s">
        <v>182</v>
      </c>
      <c r="B11" s="78" t="s">
        <v>428</v>
      </c>
      <c r="C11" s="78" t="s">
        <v>439</v>
      </c>
      <c r="D11" s="78" t="s">
        <v>62</v>
      </c>
      <c r="E11" s="78" t="s">
        <v>440</v>
      </c>
      <c r="G11" s="78" t="s">
        <v>188</v>
      </c>
      <c r="I11" t="s">
        <v>441</v>
      </c>
      <c r="L11" s="10" t="s">
        <v>443</v>
      </c>
      <c r="M11" s="97" t="s">
        <v>442</v>
      </c>
    </row>
    <row r="12" spans="1:16" s="78" customFormat="1">
      <c r="A12" s="8" t="s">
        <v>182</v>
      </c>
      <c r="B12" t="s">
        <v>582</v>
      </c>
      <c r="C12" t="s">
        <v>582</v>
      </c>
      <c r="D12" s="78" t="s">
        <v>583</v>
      </c>
      <c r="E12" s="27" t="s">
        <v>584</v>
      </c>
      <c r="F12" s="90"/>
      <c r="G12" s="78" t="s">
        <v>188</v>
      </c>
      <c r="H12"/>
      <c r="I12" t="s">
        <v>585</v>
      </c>
      <c r="K12" s="10"/>
      <c r="L12" s="8" t="s">
        <v>418</v>
      </c>
      <c r="M12" s="90" t="s">
        <v>663</v>
      </c>
    </row>
    <row r="13" spans="1:16" s="78" customFormat="1">
      <c r="A13" s="8" t="s">
        <v>182</v>
      </c>
      <c r="B13" s="78" t="s">
        <v>658</v>
      </c>
      <c r="D13" s="4" t="s">
        <v>659</v>
      </c>
      <c r="E13" s="4" t="s">
        <v>660</v>
      </c>
      <c r="G13" s="78" t="s">
        <v>188</v>
      </c>
      <c r="H13" s="4" t="s">
        <v>661</v>
      </c>
      <c r="I13" s="78" t="s">
        <v>662</v>
      </c>
      <c r="L13" s="8" t="s">
        <v>229</v>
      </c>
      <c r="M13" s="90" t="s">
        <v>663</v>
      </c>
    </row>
    <row r="14" spans="1:16" s="78" customFormat="1" ht="15.75" thickBot="1">
      <c r="A14" s="8"/>
      <c r="M14" s="90"/>
    </row>
    <row r="15" spans="1:16" ht="19.5" thickBot="1">
      <c r="A15" s="45" t="s">
        <v>296</v>
      </c>
      <c r="B15" s="74">
        <f>COUNTA(B16:B18)</f>
        <v>3</v>
      </c>
    </row>
    <row r="16" spans="1:16">
      <c r="A16" t="s">
        <v>182</v>
      </c>
      <c r="B16" t="s">
        <v>637</v>
      </c>
      <c r="D16" t="s">
        <v>382</v>
      </c>
      <c r="E16" t="s">
        <v>383</v>
      </c>
      <c r="F16" t="s">
        <v>384</v>
      </c>
      <c r="G16" s="78" t="s">
        <v>188</v>
      </c>
      <c r="I16" t="s">
        <v>385</v>
      </c>
      <c r="L16" t="s">
        <v>500</v>
      </c>
      <c r="M16" s="90" t="s">
        <v>306</v>
      </c>
    </row>
    <row r="17" spans="1:13">
      <c r="A17" t="s">
        <v>182</v>
      </c>
      <c r="B17" t="s">
        <v>449</v>
      </c>
      <c r="C17" t="s">
        <v>450</v>
      </c>
      <c r="D17" t="s">
        <v>451</v>
      </c>
      <c r="G17" s="78" t="s">
        <v>188</v>
      </c>
      <c r="L17" t="s">
        <v>452</v>
      </c>
      <c r="M17" s="90" t="s">
        <v>306</v>
      </c>
    </row>
    <row r="18" spans="1:13">
      <c r="A18" s="78" t="s">
        <v>182</v>
      </c>
      <c r="B18" t="s">
        <v>638</v>
      </c>
      <c r="D18" t="s">
        <v>410</v>
      </c>
      <c r="E18" t="s">
        <v>411</v>
      </c>
      <c r="F18" t="s">
        <v>412</v>
      </c>
      <c r="G18" t="s">
        <v>639</v>
      </c>
      <c r="L18" t="s">
        <v>418</v>
      </c>
      <c r="M18" s="90" t="s">
        <v>306</v>
      </c>
    </row>
    <row r="20" spans="1:13">
      <c r="A20" s="4"/>
      <c r="B20" s="4"/>
      <c r="C20" s="4"/>
      <c r="D20" s="4"/>
      <c r="E20" s="4"/>
      <c r="F20" s="4"/>
      <c r="G20" s="4"/>
      <c r="H20" s="4"/>
      <c r="I20" s="4"/>
      <c r="J20" s="4"/>
      <c r="K20" s="4"/>
    </row>
    <row r="21" spans="1:13">
      <c r="M21"/>
    </row>
    <row r="22" spans="1:13">
      <c r="A22" s="4"/>
      <c r="B22" s="4"/>
      <c r="C22" s="4"/>
      <c r="F22" s="4"/>
      <c r="G22" s="4"/>
      <c r="H22" s="4"/>
      <c r="I22" s="4"/>
      <c r="K22" s="4"/>
    </row>
    <row r="23" spans="1:13">
      <c r="A23" s="4"/>
      <c r="B23" s="4"/>
      <c r="C23" s="4"/>
      <c r="D23" s="4"/>
      <c r="E23" s="4"/>
      <c r="F23" s="4"/>
      <c r="G23" s="4"/>
      <c r="H23" s="4"/>
      <c r="I23" s="4"/>
      <c r="J23" s="4"/>
      <c r="K23" s="4"/>
    </row>
    <row r="24" spans="1:13">
      <c r="A24" s="4"/>
      <c r="B24" s="4"/>
      <c r="C24" s="4"/>
      <c r="D24" s="4"/>
      <c r="E24" s="4"/>
      <c r="F24" s="4"/>
      <c r="G24" s="4"/>
      <c r="H24" s="4"/>
      <c r="I24" s="4"/>
      <c r="J24" s="4"/>
      <c r="K24" s="4"/>
    </row>
  </sheetData>
  <autoFilter ref="A2:M4"/>
  <conditionalFormatting sqref="D1">
    <cfRule type="duplicateValues" dxfId="5" priority="3"/>
  </conditionalFormatting>
  <conditionalFormatting sqref="B1:B1048576">
    <cfRule type="duplicateValues" dxfId="4" priority="1"/>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40" zoomScaleNormal="40" workbookViewId="0">
      <selection activeCell="G18" sqref="G18"/>
    </sheetView>
  </sheetViews>
  <sheetFormatPr defaultRowHeight="15"/>
  <cols>
    <col min="1" max="1" width="22.7109375" bestFit="1" customWidth="1"/>
    <col min="2" max="2" width="11.5703125" bestFit="1" customWidth="1"/>
    <col min="3" max="3" width="20.85546875" bestFit="1" customWidth="1"/>
    <col min="4" max="4" width="19.140625" bestFit="1" customWidth="1"/>
    <col min="5" max="6" width="9.85546875" bestFit="1" customWidth="1"/>
    <col min="7" max="7" width="20.140625" bestFit="1" customWidth="1"/>
    <col min="8" max="8" width="18" bestFit="1" customWidth="1"/>
    <col min="9" max="9" width="18.7109375" bestFit="1" customWidth="1"/>
    <col min="10" max="10" width="15.5703125" bestFit="1" customWidth="1"/>
    <col min="11" max="11" width="6.5703125" bestFit="1" customWidth="1"/>
    <col min="12" max="12" width="9.42578125" bestFit="1" customWidth="1"/>
    <col min="13" max="13" width="16.5703125" bestFit="1" customWidth="1"/>
  </cols>
  <sheetData>
    <row r="2" spans="1:13">
      <c r="A2" s="1" t="s">
        <v>0</v>
      </c>
      <c r="B2" s="1" t="s">
        <v>1</v>
      </c>
      <c r="C2" s="2" t="s">
        <v>2</v>
      </c>
      <c r="D2" s="2" t="s">
        <v>3</v>
      </c>
      <c r="E2" s="2" t="s">
        <v>4</v>
      </c>
      <c r="F2" s="2" t="s">
        <v>5</v>
      </c>
      <c r="G2" s="2" t="s">
        <v>6</v>
      </c>
      <c r="H2" s="2" t="s">
        <v>7</v>
      </c>
      <c r="I2" s="2" t="s">
        <v>8</v>
      </c>
      <c r="J2" s="2" t="s">
        <v>9</v>
      </c>
      <c r="K2" s="2" t="s">
        <v>10</v>
      </c>
      <c r="L2" s="3" t="s">
        <v>11</v>
      </c>
      <c r="M2" s="3" t="s">
        <v>12</v>
      </c>
    </row>
    <row r="3" spans="1:13">
      <c r="A3" s="4"/>
      <c r="B3" s="4"/>
      <c r="C3" s="7"/>
      <c r="D3" s="4"/>
      <c r="E3" s="4"/>
      <c r="F3" s="4"/>
      <c r="G3" s="4"/>
      <c r="H3" s="4"/>
      <c r="I3" s="4"/>
      <c r="J3" s="4"/>
      <c r="K3" s="4"/>
      <c r="L3" s="4"/>
      <c r="M3" s="4"/>
    </row>
  </sheetData>
  <conditionalFormatting sqref="C2">
    <cfRule type="duplicateValues" dxfId="3" priority="4"/>
  </conditionalFormatting>
  <conditionalFormatting sqref="E2">
    <cfRule type="duplicateValues" dxfId="2" priority="3"/>
  </conditionalFormatting>
  <conditionalFormatting sqref="C3">
    <cfRule type="duplicateValues" dxfId="1" priority="2"/>
  </conditionalFormatting>
  <conditionalFormatting sqref="E3">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Overview</vt:lpstr>
      <vt:lpstr>Dublin City Co</vt:lpstr>
      <vt:lpstr>Dun Laoghaire Rathdown </vt:lpstr>
      <vt:lpstr>Fingal Co</vt:lpstr>
      <vt:lpstr>Kildare Co</vt:lpstr>
      <vt:lpstr>Laois Co</vt:lpstr>
      <vt:lpstr>Longford Co</vt:lpstr>
      <vt:lpstr>Louth Co</vt:lpstr>
      <vt:lpstr>Meath Co</vt:lpstr>
      <vt:lpstr>Offaly Co</vt:lpstr>
      <vt:lpstr>South Dublin Co</vt:lpstr>
      <vt:lpstr>Westmeath Co</vt:lpstr>
      <vt:lpstr>Wicklow Co</vt:lpstr>
      <vt:lpstr> </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2019-02-01T13:11:56Z</cp:lastPrinted>
  <dcterms:created xsi:type="dcterms:W3CDTF">2017-12-07T14:35:07Z</dcterms:created>
  <dcterms:modified xsi:type="dcterms:W3CDTF">2019-10-11T13:44:19Z</dcterms:modified>
</cp:coreProperties>
</file>