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Co'!$A$2:$L$19</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9" i="35"/>
  <c r="Q20" i="35"/>
  <c r="Q18" i="35"/>
  <c r="Q6" i="35"/>
  <c r="Q32" i="35"/>
  <c r="Q30" i="35"/>
  <c r="Q33" i="35"/>
  <c r="Q21" i="35"/>
  <c r="Q22" i="35"/>
  <c r="Q23" i="35"/>
  <c r="Q24" i="35"/>
  <c r="Q25" i="35"/>
  <c r="Q26" i="35"/>
  <c r="Q27" i="35"/>
  <c r="Q28" i="35"/>
  <c r="Q34" i="35" l="1"/>
  <c r="B1" i="18"/>
  <c r="B1" i="30" l="1"/>
  <c r="B1" i="28"/>
  <c r="B1" i="2" l="1"/>
  <c r="B12" i="26" l="1"/>
  <c r="B11" i="28"/>
  <c r="B1" i="26"/>
  <c r="B1" i="22"/>
  <c r="B4" i="37"/>
  <c r="D6" i="35" l="1"/>
  <c r="D9" i="35"/>
  <c r="E7" i="35"/>
  <c r="B8" i="26" l="1"/>
  <c r="D7" i="35" s="1"/>
  <c r="B1" i="37" l="1"/>
  <c r="B14" i="2"/>
  <c r="D10" i="35" s="1"/>
  <c r="C3" i="35" l="1"/>
  <c r="B3" i="35"/>
  <c r="B5" i="29" l="1"/>
  <c r="D5" i="35" s="1"/>
  <c r="B7" i="29" l="1"/>
  <c r="E5" i="35" s="1"/>
  <c r="B24" i="10"/>
  <c r="E11" i="35" s="1"/>
  <c r="D3" i="35" l="1"/>
  <c r="P34" i="35" l="1"/>
  <c r="K34" i="35" l="1"/>
  <c r="L34" i="35"/>
  <c r="M34" i="35"/>
  <c r="N34" i="35"/>
  <c r="O34" i="35"/>
  <c r="F4" i="35"/>
  <c r="F9" i="35"/>
  <c r="C5" i="35"/>
  <c r="C6" i="35"/>
  <c r="B6" i="35"/>
  <c r="C7" i="35" l="1"/>
  <c r="C9" i="35"/>
  <c r="C8" i="35"/>
  <c r="C10" i="35"/>
  <c r="C4" i="35"/>
  <c r="C11" i="35"/>
  <c r="B7" i="35"/>
  <c r="B9" i="35"/>
  <c r="B5" i="35"/>
  <c r="B8" i="35"/>
  <c r="B10" i="35"/>
  <c r="B4" i="35"/>
  <c r="B11" i="35"/>
  <c r="G9" i="35" l="1"/>
  <c r="H9" i="35" s="1"/>
  <c r="G4" i="35"/>
  <c r="H4" i="35" s="1"/>
  <c r="B13" i="30" l="1"/>
  <c r="E8" i="35" s="1"/>
  <c r="B10" i="30"/>
  <c r="D8" i="35" s="1"/>
  <c r="B16" i="28" l="1"/>
  <c r="E9" i="35" s="1"/>
  <c r="B8" i="22"/>
  <c r="E6" i="35" s="1"/>
  <c r="B5" i="22"/>
  <c r="B7" i="37"/>
  <c r="B7" i="18"/>
  <c r="B4" i="18"/>
  <c r="D4" i="35" s="1"/>
  <c r="B21" i="10"/>
  <c r="D11" i="35" s="1"/>
  <c r="B18" i="2"/>
  <c r="E10" i="35" s="1"/>
  <c r="E4" i="35" l="1"/>
  <c r="E3" i="35"/>
  <c r="D12" i="35"/>
  <c r="E12" i="35" l="1"/>
  <c r="F8" i="35"/>
  <c r="G8" i="35" s="1"/>
  <c r="H8" i="35" s="1"/>
  <c r="F5" i="35"/>
  <c r="G5" i="35" s="1"/>
  <c r="H5" i="35" s="1"/>
  <c r="F6" i="35"/>
  <c r="G6" i="35" s="1"/>
  <c r="H6" i="35" s="1"/>
  <c r="F3" i="35"/>
  <c r="G3" i="35" s="1"/>
  <c r="F11" i="35"/>
  <c r="G11" i="35" s="1"/>
  <c r="H11" i="35" s="1"/>
  <c r="H3" i="35" l="1"/>
  <c r="F7" i="35"/>
  <c r="G7" i="35" s="1"/>
  <c r="H7" i="35" s="1"/>
  <c r="F10" i="35"/>
  <c r="F12" i="35" l="1"/>
  <c r="G10" i="35"/>
  <c r="B12" i="35"/>
  <c r="C12" i="35"/>
  <c r="H10" i="35" l="1"/>
  <c r="H12" i="35" s="1"/>
  <c r="G12" i="35"/>
</calcChain>
</file>

<file path=xl/sharedStrings.xml><?xml version="1.0" encoding="utf-8"?>
<sst xmlns="http://schemas.openxmlformats.org/spreadsheetml/2006/main" count="709" uniqueCount="325">
  <si>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</si>
  <si>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</si>
  <si>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</si>
  <si>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</si>
  <si>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</si>
  <si>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</si>
  <si>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</si>
  <si>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</si>
  <si>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</si>
  <si>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</si>
  <si>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</si>
  <si>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</si>
  <si>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</si>
  <si>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</si>
  <si>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</si>
  <si>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</si>
  <si>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</si>
  <si>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</si>
  <si>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</si>
  <si>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</si>
  <si>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</si>
  <si>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</si>
  <si>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</si>
  <si>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</si>
  <si>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</si>
  <si>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</si>
  <si>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</si>
  <si>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</si>
  <si>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</si>
  <si>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</si>
  <si>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</si>
  <si>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</si>
  <si>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</si>
  <si>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</si>
  <si>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</si>
  <si>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</si>
  <si>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</si>
  <si>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</si>
  <si>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</si>
  <si>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</si>
  <si>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</si>
  <si>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</si>
  <si>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</si>
  <si>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</si>
  <si>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</si>
  <si>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</si>
  <si>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</si>
  <si>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</si>
  <si>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</si>
  <si>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</si>
  <si>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</si>
  <si>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</si>
  <si>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</si>
  <si>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</si>
  <si>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</si>
  <si>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</si>
  <si>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</si>
  <si>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</si>
  <si>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</si>
  <si>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</si>
  <si>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</si>
  <si>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</si>
  <si>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</si>
  <si>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</si>
  <si>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</si>
  <si>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</si>
  <si>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</si>
  <si>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</si>
  <si>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</si>
  <si>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</si>
  <si>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</si>
  <si>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Buncrana</t>
  </si>
  <si>
    <t>Daniel Lynch</t>
  </si>
  <si>
    <t>Umricam</t>
  </si>
  <si>
    <t>DDR 24 Hour Recovery</t>
  </si>
  <si>
    <t>Sharon Road</t>
  </si>
  <si>
    <t>Manorcunningham</t>
  </si>
  <si>
    <t>086 331 8447</t>
  </si>
  <si>
    <t>Doherty's</t>
  </si>
  <si>
    <t>Mindoran</t>
  </si>
  <si>
    <t>Clonmany</t>
  </si>
  <si>
    <t>074-9376719</t>
  </si>
  <si>
    <t>Dunnions Car Sales</t>
  </si>
  <si>
    <t>Donegal Street</t>
  </si>
  <si>
    <t>Ballybofey</t>
  </si>
  <si>
    <t>074 9131005</t>
  </si>
  <si>
    <t>Gillespie Car Sales</t>
  </si>
  <si>
    <t>Donegal Road</t>
  </si>
  <si>
    <t>074 9132105/086 8385529</t>
  </si>
  <si>
    <t>sales@gillespiecarsales.ie</t>
  </si>
  <si>
    <t>Green Recycling</t>
  </si>
  <si>
    <t>Carrick</t>
  </si>
  <si>
    <t>Carrigart</t>
  </si>
  <si>
    <t>Letterkenny</t>
  </si>
  <si>
    <t>JK Vehicle Repair</t>
  </si>
  <si>
    <t>Mullaghderg Banks</t>
  </si>
  <si>
    <t>087 0684654</t>
  </si>
  <si>
    <t>Lifford</t>
  </si>
  <si>
    <t>Kevin Cullen</t>
  </si>
  <si>
    <t>Donegal Tyre Sales</t>
  </si>
  <si>
    <t>STRABOE</t>
  </si>
  <si>
    <t>Buncranna</t>
  </si>
  <si>
    <t>074-9362579</t>
  </si>
  <si>
    <t>KM Tyres</t>
  </si>
  <si>
    <t>Meenaclady</t>
  </si>
  <si>
    <t>Gortahork</t>
  </si>
  <si>
    <t>087 2913240</t>
  </si>
  <si>
    <t>Manor Motors</t>
  </si>
  <si>
    <t>Balleighan</t>
  </si>
  <si>
    <t>074 9157167</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</si>
  <si>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</si>
  <si>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</si>
  <si>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</si>
  <si>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</si>
  <si>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</si>
  <si>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</si>
  <si>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</si>
  <si>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</si>
  <si>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</si>
  <si>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</si>
  <si>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</si>
  <si>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</si>
  <si>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</si>
  <si>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</si>
  <si>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</si>
  <si>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</si>
  <si>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</si>
  <si>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</si>
  <si>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</si>
  <si>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</si>
  <si>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</si>
  <si>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</si>
  <si>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</si>
  <si>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</si>
  <si>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</si>
  <si>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</si>
  <si>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</si>
  <si>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</si>
  <si>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</si>
  <si>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</si>
  <si>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</si>
  <si>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</si>
  <si>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</si>
  <si>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</si>
  <si>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</si>
  <si>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</si>
  <si>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</si>
  <si>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</si>
  <si>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</si>
  <si>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</si>
  <si>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</si>
  <si>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</si>
  <si>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</si>
  <si>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</si>
  <si>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</si>
  <si>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</si>
  <si>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</si>
  <si>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</si>
  <si>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</si>
  <si>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</si>
  <si>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</si>
  <si>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</si>
  <si>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</si>
  <si>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</si>
  <si>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</si>
  <si>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</si>
  <si>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</si>
  <si>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</si>
  <si>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</si>
  <si>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</si>
  <si>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</si>
  <si>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</si>
  <si>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</si>
  <si>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</si>
  <si>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</si>
  <si>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</si>
  <si>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</si>
  <si>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</si>
  <si>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</si>
  <si>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</si>
  <si>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</si>
  <si>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</si>
  <si>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</si>
  <si>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</si>
  <si>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</si>
  <si>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</si>
  <si>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</si>
  <si>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</si>
  <si>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</si>
  <si>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</si>
  <si>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</si>
  <si>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</si>
  <si>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</si>
  <si>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</si>
  <si>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</si>
  <si>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</si>
  <si>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</si>
  <si>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</si>
  <si>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</si>
  <si>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</si>
  <si>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</si>
  <si>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</si>
  <si>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</si>
  <si>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</si>
  <si>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</si>
  <si>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</si>
  <si>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</si>
  <si>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</si>
  <si>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</si>
  <si>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</si>
  <si>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</si>
  <si>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</si>
  <si>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</si>
  <si>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</si>
  <si>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</si>
  <si>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</si>
  <si>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</si>
  <si>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</si>
  <si>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</si>
  <si>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</si>
  <si>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</si>
  <si>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</si>
  <si>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</si>
  <si>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</si>
  <si>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</si>
  <si>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</si>
  <si>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</si>
  <si>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</si>
  <si>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</si>
  <si>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</si>
  <si>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</si>
  <si>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</si>
  <si>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</si>
  <si>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</si>
  <si>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</si>
  <si>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</si>
  <si>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</si>
  <si>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</si>
  <si>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</si>
  <si>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</si>
  <si>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</si>
  <si>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</si>
  <si>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</si>
  <si>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</si>
  <si>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</si>
  <si>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</si>
  <si>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</si>
  <si>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</si>
  <si>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</si>
  <si>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</si>
  <si>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</si>
  <si>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</si>
  <si>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</si>
  <si>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</si>
  <si>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</si>
  <si>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</si>
  <si>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</si>
  <si>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</si>
  <si>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</si>
  <si>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</si>
  <si>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</si>
  <si>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</si>
  <si>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</si>
  <si>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</si>
  <si>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</si>
  <si>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</si>
  <si>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</si>
  <si>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</si>
  <si>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</si>
  <si>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</si>
  <si>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</si>
  <si>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</si>
  <si>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</si>
  <si>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</si>
  <si>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</si>
  <si>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</si>
  <si>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</si>
  <si>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</si>
  <si>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</si>
  <si>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</si>
  <si>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</si>
  <si>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</si>
  <si>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</si>
  <si>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</si>
  <si>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</si>
  <si>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</si>
  <si>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</si>
  <si>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</si>
  <si>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</si>
  <si>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</si>
  <si>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</si>
  <si>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</si>
  <si>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</si>
  <si>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</si>
  <si>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</si>
  <si>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</si>
  <si>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</si>
  <si>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</si>
  <si>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</si>
  <si>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</si>
  <si>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</si>
  <si>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</si>
  <si>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</si>
  <si>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</si>
  <si>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</si>
  <si>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</si>
  <si>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</si>
  <si>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</si>
  <si>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</si>
  <si>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</si>
  <si>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</si>
  <si>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</si>
  <si>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</si>
  <si>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</si>
  <si>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</si>
  <si>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</si>
  <si>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</si>
  <si>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</si>
  <si>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</si>
  <si>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</si>
  <si>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</si>
  <si>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 xml:space="preserve">Not registered big stock of uk imported tyres selling with no levy </t>
  </si>
  <si>
    <t>E+E Car Repair</t>
  </si>
  <si>
    <t xml:space="preserve">Station road </t>
  </si>
  <si>
    <t>Selling uk import tyres not registered dumping illegally not charging leay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</si>
</sst>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8" fillId="0" borderId="0" xfId="0" applyFont="1"/>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09/10/2018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Clare County Council</c:v>
                </c:pt>
                <c:pt idx="11">
                  <c:v>Louth County Council</c:v>
                </c:pt>
                <c:pt idx="12">
                  <c:v>Mayo County Council</c:v>
                </c:pt>
                <c:pt idx="13">
                  <c:v>South Dublin County Council</c:v>
                </c:pt>
                <c:pt idx="14">
                  <c:v>Dublin City Council</c:v>
                </c:pt>
                <c:pt idx="15">
                  <c:v>Meath County Council</c:v>
                </c:pt>
                <c:pt idx="16">
                  <c:v>Longford County Council</c:v>
                </c:pt>
                <c:pt idx="17">
                  <c:v>Dun Laoghaire Rathdown</c:v>
                </c:pt>
                <c:pt idx="18">
                  <c:v>Cork City Council</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Donegal County Council</c:v>
                </c:pt>
                <c:pt idx="28">
                  <c:v>Offaly County Council</c:v>
                </c:pt>
                <c:pt idx="29">
                  <c:v>Fingal County Council</c:v>
                </c:pt>
                <c:pt idx="30">
                  <c:v>Kildare County Council</c:v>
                </c:pt>
              </c:strCache>
            </c:strRef>
          </c:cat>
          <c:val>
            <c:numRef>
              <c:f>'Overview '!$Q$3:$Q$33</c:f>
              <c:numCache>
                <c:formatCode>0%</c:formatCode>
                <c:ptCount val="31"/>
                <c:pt idx="0">
                  <c:v>1</c:v>
                </c:pt>
                <c:pt idx="1">
                  <c:v>1</c:v>
                </c:pt>
                <c:pt idx="2">
                  <c:v>1</c:v>
                </c:pt>
                <c:pt idx="3">
                  <c:v>0.99358974358974361</c:v>
                </c:pt>
                <c:pt idx="4">
                  <c:v>0.99350649350649356</c:v>
                </c:pt>
                <c:pt idx="5">
                  <c:v>0.98333333333333328</c:v>
                </c:pt>
                <c:pt idx="6">
                  <c:v>0.98058252427184467</c:v>
                </c:pt>
                <c:pt idx="7">
                  <c:v>0.97959183673469385</c:v>
                </c:pt>
                <c:pt idx="8">
                  <c:v>0.9765625</c:v>
                </c:pt>
                <c:pt idx="9">
                  <c:v>0.97499999999999998</c:v>
                </c:pt>
                <c:pt idx="10">
                  <c:v>0.97402597402597402</c:v>
                </c:pt>
                <c:pt idx="11">
                  <c:v>0.97402597402597402</c:v>
                </c:pt>
                <c:pt idx="12">
                  <c:v>0.96610169491525422</c:v>
                </c:pt>
                <c:pt idx="13">
                  <c:v>0.96527777777777779</c:v>
                </c:pt>
                <c:pt idx="14">
                  <c:v>0.95882352941176474</c:v>
                </c:pt>
                <c:pt idx="15">
                  <c:v>0.93525179856115104</c:v>
                </c:pt>
                <c:pt idx="16">
                  <c:v>0.93023255813953487</c:v>
                </c:pt>
                <c:pt idx="17">
                  <c:v>0.90384615384615385</c:v>
                </c:pt>
                <c:pt idx="18">
                  <c:v>0.8928571428571429</c:v>
                </c:pt>
                <c:pt idx="19">
                  <c:v>0.88</c:v>
                </c:pt>
                <c:pt idx="20">
                  <c:v>0.86315789473684212</c:v>
                </c:pt>
                <c:pt idx="21">
                  <c:v>0.86111111111111116</c:v>
                </c:pt>
                <c:pt idx="22">
                  <c:v>0.85416666666666663</c:v>
                </c:pt>
                <c:pt idx="23">
                  <c:v>0.85161290322580641</c:v>
                </c:pt>
                <c:pt idx="24">
                  <c:v>0.84615384615384615</c:v>
                </c:pt>
                <c:pt idx="25">
                  <c:v>0.84507042253521125</c:v>
                </c:pt>
                <c:pt idx="26">
                  <c:v>0.84</c:v>
                </c:pt>
                <c:pt idx="27">
                  <c:v>0.83168316831683164</c:v>
                </c:pt>
                <c:pt idx="28">
                  <c:v>0.82608695652173914</c:v>
                </c:pt>
                <c:pt idx="29">
                  <c:v>0.81382978723404253</c:v>
                </c:pt>
                <c:pt idx="30">
                  <c:v>0.73509933774834435</c:v>
                </c:pt>
              </c:numCache>
            </c:numRef>
          </c:val>
        </c:ser>
        <c:dLbls>
          <c:showLegendKey val="0"/>
          <c:showVal val="1"/>
          <c:showCatName val="0"/>
          <c:showSerName val="0"/>
          <c:showPercent val="0"/>
          <c:showBubbleSize val="0"/>
        </c:dLbls>
        <c:gapWidth val="219"/>
        <c:overlap val="-27"/>
        <c:axId val="591255160"/>
        <c:axId val="591256336"/>
      </c:barChart>
      <c:catAx>
        <c:axId val="59125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56336"/>
        <c:crosses val="autoZero"/>
        <c:auto val="1"/>
        <c:lblAlgn val="ctr"/>
        <c:lblOffset val="100"/>
        <c:noMultiLvlLbl val="0"/>
      </c:catAx>
      <c:valAx>
        <c:axId val="59125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55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0.97959183673469385</c:v>
                </c:pt>
                <c:pt idx="3">
                  <c:v>0.97499999999999998</c:v>
                </c:pt>
                <c:pt idx="4">
                  <c:v>0.96610169491525422</c:v>
                </c:pt>
                <c:pt idx="5">
                  <c:v>0.88</c:v>
                </c:pt>
                <c:pt idx="6">
                  <c:v>0.85416666666666663</c:v>
                </c:pt>
                <c:pt idx="7">
                  <c:v>0.84615384615384615</c:v>
                </c:pt>
                <c:pt idx="8">
                  <c:v>0.83168316831683164</c:v>
                </c:pt>
              </c:numCache>
            </c:numRef>
          </c:val>
        </c:ser>
        <c:dLbls>
          <c:showLegendKey val="0"/>
          <c:showVal val="0"/>
          <c:showCatName val="0"/>
          <c:showSerName val="0"/>
          <c:showPercent val="0"/>
          <c:showBubbleSize val="0"/>
        </c:dLbls>
        <c:gapWidth val="75"/>
        <c:overlap val="40"/>
        <c:axId val="591256728"/>
        <c:axId val="362984640"/>
      </c:barChart>
      <c:catAx>
        <c:axId val="59125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2984640"/>
        <c:crosses val="autoZero"/>
        <c:auto val="1"/>
        <c:lblAlgn val="ctr"/>
        <c:lblOffset val="100"/>
        <c:noMultiLvlLbl val="0"/>
      </c:catAx>
      <c:valAx>
        <c:axId val="36298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56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sqref="A1:Q35"/>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6" t="s">
        <v>235</v>
      </c>
      <c r="B1" s="87"/>
      <c r="C1" s="87"/>
      <c r="D1" s="87"/>
      <c r="E1" s="87"/>
      <c r="F1" s="87"/>
      <c r="G1" s="87"/>
      <c r="H1" s="88"/>
      <c r="I1" s="22"/>
      <c r="J1" s="86" t="s">
        <v>237</v>
      </c>
      <c r="K1" s="87"/>
      <c r="L1" s="87"/>
      <c r="M1" s="87"/>
      <c r="N1" s="87"/>
      <c r="O1" s="87"/>
      <c r="P1" s="87"/>
      <c r="Q1" s="88"/>
      <c r="S1" s="74"/>
    </row>
    <row r="2" spans="1:19" s="66" customFormat="1" ht="30.75" thickBot="1" x14ac:dyDescent="0.3">
      <c r="A2" s="58" t="s">
        <v>218</v>
      </c>
      <c r="B2" s="59" t="s">
        <v>231</v>
      </c>
      <c r="C2" s="59" t="s">
        <v>261</v>
      </c>
      <c r="D2" s="42" t="s">
        <v>236</v>
      </c>
      <c r="E2" s="63" t="s">
        <v>260</v>
      </c>
      <c r="F2" s="64" t="s">
        <v>217</v>
      </c>
      <c r="G2" s="64" t="s">
        <v>287</v>
      </c>
      <c r="H2" s="65" t="s">
        <v>234</v>
      </c>
      <c r="J2" s="60" t="s">
        <v>218</v>
      </c>
      <c r="K2" s="61" t="s">
        <v>232</v>
      </c>
      <c r="L2" s="61" t="s">
        <v>284</v>
      </c>
      <c r="M2" s="55" t="s">
        <v>236</v>
      </c>
      <c r="N2" s="56" t="s">
        <v>260</v>
      </c>
      <c r="O2" s="57" t="s">
        <v>233</v>
      </c>
      <c r="P2" s="54" t="s">
        <v>285</v>
      </c>
      <c r="Q2" s="67" t="s">
        <v>234</v>
      </c>
    </row>
    <row r="3" spans="1:19" x14ac:dyDescent="0.25">
      <c r="A3" s="25" t="s">
        <v>258</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258</v>
      </c>
      <c r="K3" s="12">
        <v>26</v>
      </c>
      <c r="L3" s="12">
        <v>37</v>
      </c>
      <c r="M3" s="16">
        <v>1</v>
      </c>
      <c r="N3" s="16" t="s">
        <v>315</v>
      </c>
      <c r="O3" s="16">
        <v>0</v>
      </c>
      <c r="P3" s="16">
        <v>37</v>
      </c>
      <c r="Q3" s="72">
        <f>Table216[[#This Row],[Member Premises ]]/Table216[[#This Row],[Total]]</f>
        <v>1</v>
      </c>
    </row>
    <row r="4" spans="1:19" x14ac:dyDescent="0.25">
      <c r="A4" s="26" t="s">
        <v>133</v>
      </c>
      <c r="B4" s="12">
        <f>VLOOKUP(Table2[[#This Row],[LA]],$J:$Q,2,FALSE)</f>
        <v>117</v>
      </c>
      <c r="C4" s="12">
        <f>VLOOKUP(Table2[[#This Row],[LA]],$J:$Q,3,FALSE)</f>
        <v>123</v>
      </c>
      <c r="D4" s="16">
        <f>'Galway Co'!B4</f>
        <v>0</v>
      </c>
      <c r="E4" s="16">
        <f>'Galway Co'!B7</f>
        <v>0</v>
      </c>
      <c r="F4" s="12">
        <f>'Galway Co'!B1</f>
        <v>0</v>
      </c>
      <c r="G4" s="12">
        <f>Table2[[#This Row],[Members Premises]]+Table2[[#This Row],[Potential Members]]</f>
        <v>123</v>
      </c>
      <c r="H4" s="34">
        <f>Table2[[#This Row],[Members Premises]]/Table2[[#This Row],[Column1]]</f>
        <v>1</v>
      </c>
      <c r="J4" s="76" t="s">
        <v>133</v>
      </c>
      <c r="K4" s="12">
        <v>117</v>
      </c>
      <c r="L4" s="12">
        <v>123</v>
      </c>
      <c r="M4" s="23" t="s">
        <v>315</v>
      </c>
      <c r="N4" s="23" t="s">
        <v>315</v>
      </c>
      <c r="O4" s="16">
        <v>0</v>
      </c>
      <c r="P4" s="16">
        <v>123</v>
      </c>
      <c r="Q4" s="72">
        <f>Table216[[#This Row],[Member Premises ]]/Table216[[#This Row],[Total]]</f>
        <v>1</v>
      </c>
    </row>
    <row r="5" spans="1:19" x14ac:dyDescent="0.25">
      <c r="A5" s="26" t="s">
        <v>186</v>
      </c>
      <c r="B5" s="12">
        <f>VLOOKUP(Table2[[#This Row],[LA]],$J:$Q,2,FALSE)</f>
        <v>44</v>
      </c>
      <c r="C5" s="12">
        <f>VLOOKUP(Table2[[#This Row],[LA]],$J:$Q,3,FALSE)</f>
        <v>48</v>
      </c>
      <c r="D5" s="16">
        <f>'Roscommon Co'!B5</f>
        <v>0</v>
      </c>
      <c r="E5" s="16">
        <f>'Roscommon Co'!B7</f>
        <v>0</v>
      </c>
      <c r="F5" s="12">
        <f>'Roscommon Co'!B1</f>
        <v>1</v>
      </c>
      <c r="G5" s="12">
        <f>Table2[[#This Row],[Members Premises]]+Table2[[#This Row],[Potential Members]]</f>
        <v>49</v>
      </c>
      <c r="H5" s="34">
        <f>Table2[[#This Row],[Members Premises]]/Table2[[#This Row],[Column1]]</f>
        <v>0.97959183673469385</v>
      </c>
      <c r="J5" s="76" t="s">
        <v>254</v>
      </c>
      <c r="K5" s="23">
        <v>57</v>
      </c>
      <c r="L5" s="13">
        <v>63</v>
      </c>
      <c r="M5" s="16">
        <v>2</v>
      </c>
      <c r="N5" s="23" t="s">
        <v>315</v>
      </c>
      <c r="O5" s="16">
        <v>0</v>
      </c>
      <c r="P5" s="16">
        <v>63</v>
      </c>
      <c r="Q5" s="72">
        <f>Table216[[#This Row],[Member Premises ]]/Table216[[#This Row],[Total]]</f>
        <v>1</v>
      </c>
    </row>
    <row r="6" spans="1:19" ht="14.25" customHeight="1" x14ac:dyDescent="0.25">
      <c r="A6" s="26" t="s">
        <v>134</v>
      </c>
      <c r="B6" s="12">
        <f>VLOOKUP(Table2[[#This Row],[LA]],$J:$Q,2,FALSE)</f>
        <v>39</v>
      </c>
      <c r="C6" s="12">
        <f>VLOOKUP(Table2[[#This Row],[LA]],$J:$Q,3,FALSE)</f>
        <v>39</v>
      </c>
      <c r="D6" s="16">
        <f>'Leitrim Co'!B5</f>
        <v>0</v>
      </c>
      <c r="E6" s="16">
        <f>'Leitrim Co'!B8</f>
        <v>2</v>
      </c>
      <c r="F6" s="12">
        <f>'Leitrim Co'!B1</f>
        <v>1</v>
      </c>
      <c r="G6" s="12">
        <f>Table2[[#This Row],[Members Premises]]+Table2[[#This Row],[Potential Members]]</f>
        <v>40</v>
      </c>
      <c r="H6" s="34">
        <f>Table2[[#This Row],[Members Premises]]/Table2[[#This Row],[Column1]]</f>
        <v>0.97499999999999998</v>
      </c>
      <c r="J6" s="76" t="s">
        <v>242</v>
      </c>
      <c r="K6" s="13">
        <v>287</v>
      </c>
      <c r="L6" s="13">
        <v>310</v>
      </c>
      <c r="M6" s="16">
        <v>3</v>
      </c>
      <c r="N6" s="23" t="s">
        <v>315</v>
      </c>
      <c r="O6" s="16">
        <v>2</v>
      </c>
      <c r="P6" s="16">
        <v>312</v>
      </c>
      <c r="Q6" s="72">
        <f>Table216[[#This Row],[Member Premises ]]/Table216[[#This Row],[Total]]</f>
        <v>0.99358974358974361</v>
      </c>
    </row>
    <row r="7" spans="1:19" x14ac:dyDescent="0.25">
      <c r="A7" s="26" t="s">
        <v>140</v>
      </c>
      <c r="B7" s="12">
        <f>VLOOKUP(Table2[[#This Row],[LA]],$J:$Q,2,FALSE)</f>
        <v>101</v>
      </c>
      <c r="C7" s="12">
        <f>VLOOKUP(Table2[[#This Row],[LA]],$J:$Q,3,FALSE)</f>
        <v>114</v>
      </c>
      <c r="D7" s="16">
        <f>'Mayo Co'!B8</f>
        <v>2</v>
      </c>
      <c r="E7" s="16">
        <f>'Mayo Co'!B12</f>
        <v>1</v>
      </c>
      <c r="F7" s="12">
        <f>'Mayo Co'!B1</f>
        <v>4</v>
      </c>
      <c r="G7" s="12">
        <f>Table2[[#This Row],[Members Premises]]+Table2[[#This Row],[Potential Members]]</f>
        <v>118</v>
      </c>
      <c r="H7" s="34">
        <f>Table2[[#This Row],[Members Premises]]/Table2[[#This Row],[Column1]]</f>
        <v>0.96610169491525422</v>
      </c>
      <c r="J7" s="76" t="s">
        <v>248</v>
      </c>
      <c r="K7" s="12">
        <v>137</v>
      </c>
      <c r="L7" s="12">
        <v>153</v>
      </c>
      <c r="M7" s="16" t="s">
        <v>315</v>
      </c>
      <c r="N7" s="23" t="s">
        <v>315</v>
      </c>
      <c r="O7" s="16">
        <v>1</v>
      </c>
      <c r="P7" s="16">
        <v>154</v>
      </c>
      <c r="Q7" s="72">
        <f>Table216[[#This Row],[Member Premises ]]/Table216[[#This Row],[Total]]</f>
        <v>0.99350649350649356</v>
      </c>
    </row>
    <row r="8" spans="1:19" x14ac:dyDescent="0.25">
      <c r="A8" s="26" t="s">
        <v>192</v>
      </c>
      <c r="B8" s="12">
        <f>VLOOKUP(Table2[[#This Row],[LA]],$J:$Q,2,FALSE)</f>
        <v>38</v>
      </c>
      <c r="C8" s="12">
        <f>VLOOKUP(Table2[[#This Row],[LA]],$J:$Q,3,FALSE)</f>
        <v>44</v>
      </c>
      <c r="D8" s="16">
        <f>'Sligo Co'!B10</f>
        <v>0</v>
      </c>
      <c r="E8" s="16">
        <f>'Sligo Co'!B13</f>
        <v>0</v>
      </c>
      <c r="F8" s="12">
        <f>'Sligo Co'!B1</f>
        <v>6</v>
      </c>
      <c r="G8" s="12">
        <f>Table2[[#This Row],[Members Premises]]+Table2[[#This Row],[Potential Members]]</f>
        <v>50</v>
      </c>
      <c r="H8" s="34">
        <f>Table2[[#This Row],[Members Premises]]/Table2[[#This Row],[Column1]]</f>
        <v>0.88</v>
      </c>
      <c r="J8" s="76" t="s">
        <v>247</v>
      </c>
      <c r="K8" s="12">
        <v>55</v>
      </c>
      <c r="L8" s="12">
        <v>59</v>
      </c>
      <c r="M8" s="23">
        <v>2</v>
      </c>
      <c r="N8" s="16" t="s">
        <v>315</v>
      </c>
      <c r="O8" s="16">
        <v>1</v>
      </c>
      <c r="P8" s="16">
        <v>60</v>
      </c>
      <c r="Q8" s="72">
        <f>Table216[[#This Row],[Member Premises ]]/Table216[[#This Row],[Total]]</f>
        <v>0.98333333333333328</v>
      </c>
    </row>
    <row r="9" spans="1:19" x14ac:dyDescent="0.25">
      <c r="A9" s="26" t="s">
        <v>162</v>
      </c>
      <c r="B9" s="12">
        <f>VLOOKUP(Table2[[#This Row],[LA]],$J:$Q,2,FALSE)</f>
        <v>39</v>
      </c>
      <c r="C9" s="12">
        <f>VLOOKUP(Table2[[#This Row],[LA]],$J:$Q,3,FALSE)</f>
        <v>41</v>
      </c>
      <c r="D9" s="16">
        <f>'Monaghan Co'!B11</f>
        <v>3</v>
      </c>
      <c r="E9" s="16">
        <f>'Monaghan Co'!B16</f>
        <v>0</v>
      </c>
      <c r="F9" s="12">
        <f>'Monaghan Co'!B1</f>
        <v>7</v>
      </c>
      <c r="G9" s="12">
        <f>Table2[[#This Row],[Members Premises]]+Table2[[#This Row],[Potential Members]]</f>
        <v>48</v>
      </c>
      <c r="H9" s="34">
        <f>Table2[[#This Row],[Members Premises]]/Table2[[#This Row],[Column1]]</f>
        <v>0.85416666666666663</v>
      </c>
      <c r="J9" s="76" t="s">
        <v>257</v>
      </c>
      <c r="K9" s="12">
        <v>95</v>
      </c>
      <c r="L9" s="12">
        <v>101</v>
      </c>
      <c r="M9" s="23">
        <v>3</v>
      </c>
      <c r="N9" s="23">
        <v>1</v>
      </c>
      <c r="O9" s="16">
        <v>2</v>
      </c>
      <c r="P9" s="16">
        <v>103</v>
      </c>
      <c r="Q9" s="72">
        <f>Table216[[#This Row],[Member Premises ]]/Table216[[#This Row],[Total]]</f>
        <v>0.98058252427184467</v>
      </c>
    </row>
    <row r="10" spans="1:19" x14ac:dyDescent="0.25">
      <c r="A10" s="26" t="s">
        <v>14</v>
      </c>
      <c r="B10" s="12">
        <f>VLOOKUP(Table2[[#This Row],[LA]],$J:$Q,2,FALSE)</f>
        <v>51</v>
      </c>
      <c r="C10" s="12">
        <f>VLOOKUP(Table2[[#This Row],[LA]],$J:$Q,3,FALSE)</f>
        <v>55</v>
      </c>
      <c r="D10" s="16">
        <f>'Cavan Co'!B14</f>
        <v>2</v>
      </c>
      <c r="E10" s="16">
        <f>'Cavan Co'!B18</f>
        <v>0</v>
      </c>
      <c r="F10" s="12">
        <f>'Cavan Co'!B1</f>
        <v>10</v>
      </c>
      <c r="G10" s="12">
        <f>Table2[[#This Row],[Members Premises]]+Table2[[#This Row],[Potential Members]]</f>
        <v>65</v>
      </c>
      <c r="H10" s="34">
        <f>Table2[[#This Row],[Members Premises]]/Table2[[#This Row],[Column1]]</f>
        <v>0.84615384615384615</v>
      </c>
      <c r="J10" s="76" t="s">
        <v>186</v>
      </c>
      <c r="K10" s="12">
        <v>44</v>
      </c>
      <c r="L10" s="12">
        <v>48</v>
      </c>
      <c r="M10" s="23" t="s">
        <v>315</v>
      </c>
      <c r="N10" s="23" t="s">
        <v>315</v>
      </c>
      <c r="O10" s="16">
        <v>1</v>
      </c>
      <c r="P10" s="16">
        <v>49</v>
      </c>
      <c r="Q10" s="72">
        <f>Table216[[#This Row],[Member Premises ]]/Table216[[#This Row],[Total]]</f>
        <v>0.97959183673469385</v>
      </c>
    </row>
    <row r="11" spans="1:19" ht="15.75" thickBot="1" x14ac:dyDescent="0.3">
      <c r="A11" s="17" t="s">
        <v>66</v>
      </c>
      <c r="B11" s="18">
        <f>VLOOKUP(Table2[[#This Row],[LA]],$J:$Q,2,FALSE)</f>
        <v>80</v>
      </c>
      <c r="C11" s="18">
        <f>VLOOKUP(Table2[[#This Row],[LA]],$J:$Q,3,FALSE)</f>
        <v>84</v>
      </c>
      <c r="D11" s="20">
        <f>'Donegal Co'!B21</f>
        <v>0</v>
      </c>
      <c r="E11" s="20">
        <f>'Donegal Co'!B24</f>
        <v>1</v>
      </c>
      <c r="F11" s="18">
        <f>'Donegal Co'!B1</f>
        <v>17</v>
      </c>
      <c r="G11" s="18">
        <f>Table2[[#This Row],[Members Premises]]+Table2[[#This Row],[Potential Members]]</f>
        <v>101</v>
      </c>
      <c r="H11" s="19">
        <f>Table2[[#This Row],[Members Premises]]/Table2[[#This Row],[Column1]]</f>
        <v>0.83168316831683164</v>
      </c>
      <c r="J11" s="76" t="s">
        <v>253</v>
      </c>
      <c r="K11" s="12">
        <v>120</v>
      </c>
      <c r="L11" s="12">
        <v>125</v>
      </c>
      <c r="M11" s="16" t="s">
        <v>315</v>
      </c>
      <c r="N11" s="16">
        <v>2</v>
      </c>
      <c r="O11" s="16">
        <v>3</v>
      </c>
      <c r="P11" s="16">
        <v>128</v>
      </c>
      <c r="Q11" s="72">
        <f>Table216[[#This Row],[Member Premises ]]/Table216[[#This Row],[Total]]</f>
        <v>0.9765625</v>
      </c>
    </row>
    <row r="12" spans="1:19" ht="15.75" thickBot="1" x14ac:dyDescent="0.3">
      <c r="A12" s="17" t="s">
        <v>216</v>
      </c>
      <c r="B12" s="18">
        <f>SUBTOTAL(109,Table2[[Members ]])</f>
        <v>535</v>
      </c>
      <c r="C12" s="18">
        <f>SUBTOTAL(109,Table2[Members Premises])</f>
        <v>585</v>
      </c>
      <c r="D12" s="20">
        <f>SUBTOTAL(109,Table2[Revoked Members])</f>
        <v>8</v>
      </c>
      <c r="E12" s="18">
        <f>SUBTOTAL(109,Table2[Obligated &amp; Reinstated])</f>
        <v>4</v>
      </c>
      <c r="F12" s="20">
        <f>SUBTOTAL(109,Table2[Potential Members])</f>
        <v>46</v>
      </c>
      <c r="G12" s="20">
        <f>SUBTOTAL(109,Table2[Column1])</f>
        <v>631</v>
      </c>
      <c r="H12" s="19">
        <f>SUBTOTAL(101,Table2[% Registered])</f>
        <v>0.92585524586525481</v>
      </c>
      <c r="J12" s="76" t="s">
        <v>134</v>
      </c>
      <c r="K12" s="12">
        <v>39</v>
      </c>
      <c r="L12" s="12">
        <v>39</v>
      </c>
      <c r="M12" s="16" t="s">
        <v>315</v>
      </c>
      <c r="N12" s="23">
        <v>2</v>
      </c>
      <c r="O12" s="16">
        <v>1</v>
      </c>
      <c r="P12" s="16">
        <v>40</v>
      </c>
      <c r="Q12" s="72">
        <f>Table216[[#This Row],[Member Premises ]]/Table216[[#This Row],[Total]]</f>
        <v>0.97499999999999998</v>
      </c>
    </row>
    <row r="13" spans="1:19" x14ac:dyDescent="0.25">
      <c r="J13" s="76" t="s">
        <v>241</v>
      </c>
      <c r="K13" s="12">
        <v>72</v>
      </c>
      <c r="L13" s="12">
        <v>75</v>
      </c>
      <c r="M13" s="16" t="s">
        <v>315</v>
      </c>
      <c r="N13" s="16">
        <v>3</v>
      </c>
      <c r="O13" s="16">
        <v>2</v>
      </c>
      <c r="P13" s="16">
        <v>77</v>
      </c>
      <c r="Q13" s="72">
        <f>Table216[[#This Row],[Member Premises ]]/Table216[[#This Row],[Total]]</f>
        <v>0.97402597402597402</v>
      </c>
    </row>
    <row r="14" spans="1:19" x14ac:dyDescent="0.25">
      <c r="J14" s="76" t="s">
        <v>250</v>
      </c>
      <c r="K14" s="12">
        <v>67</v>
      </c>
      <c r="L14" s="12">
        <v>75</v>
      </c>
      <c r="M14" s="23">
        <v>2</v>
      </c>
      <c r="N14" s="23" t="s">
        <v>315</v>
      </c>
      <c r="O14" s="16">
        <v>2</v>
      </c>
      <c r="P14" s="16">
        <v>77</v>
      </c>
      <c r="Q14" s="72">
        <f>Table216[[#This Row],[Member Premises ]]/Table216[[#This Row],[Total]]</f>
        <v>0.97402597402597402</v>
      </c>
    </row>
    <row r="15" spans="1:19" x14ac:dyDescent="0.25">
      <c r="J15" s="76" t="s">
        <v>140</v>
      </c>
      <c r="K15" s="12">
        <v>101</v>
      </c>
      <c r="L15" s="12">
        <v>114</v>
      </c>
      <c r="M15" s="16">
        <v>2</v>
      </c>
      <c r="N15" s="23">
        <v>1</v>
      </c>
      <c r="O15" s="16">
        <v>4</v>
      </c>
      <c r="P15" s="16">
        <v>118</v>
      </c>
      <c r="Q15" s="72">
        <f>Table216[[#This Row],[Member Premises ]]/Table216[[#This Row],[Total]]</f>
        <v>0.96610169491525422</v>
      </c>
    </row>
    <row r="16" spans="1:19" x14ac:dyDescent="0.25">
      <c r="J16" s="76" t="s">
        <v>228</v>
      </c>
      <c r="K16" s="13">
        <v>113</v>
      </c>
      <c r="L16" s="13">
        <v>139</v>
      </c>
      <c r="M16" s="16">
        <v>3</v>
      </c>
      <c r="N16" s="16">
        <v>1</v>
      </c>
      <c r="O16" s="16">
        <v>5</v>
      </c>
      <c r="P16" s="16">
        <v>144</v>
      </c>
      <c r="Q16" s="72">
        <f>Table216[[#This Row],[Member Premises ]]/Table216[[#This Row],[Total]]</f>
        <v>0.96527777777777779</v>
      </c>
    </row>
    <row r="17" spans="1:17" x14ac:dyDescent="0.25">
      <c r="J17" s="76" t="s">
        <v>243</v>
      </c>
      <c r="K17" s="13">
        <v>134</v>
      </c>
      <c r="L17" s="13">
        <v>163</v>
      </c>
      <c r="M17" s="16">
        <v>1</v>
      </c>
      <c r="N17" s="23">
        <v>6</v>
      </c>
      <c r="O17" s="16">
        <v>7</v>
      </c>
      <c r="P17" s="16">
        <v>170</v>
      </c>
      <c r="Q17" s="72">
        <f>Table216[[#This Row],[Member Premises ]]/Table216[[#This Row],[Total]]</f>
        <v>0.95882352941176474</v>
      </c>
    </row>
    <row r="18" spans="1:17" x14ac:dyDescent="0.25">
      <c r="J18" s="76" t="s">
        <v>251</v>
      </c>
      <c r="K18" s="12">
        <v>118</v>
      </c>
      <c r="L18" s="12">
        <v>130</v>
      </c>
      <c r="M18" s="23" t="s">
        <v>315</v>
      </c>
      <c r="N18" s="23" t="s">
        <v>315</v>
      </c>
      <c r="O18" s="16">
        <v>9</v>
      </c>
      <c r="P18" s="16">
        <v>139</v>
      </c>
      <c r="Q18" s="72">
        <f>Table216[[#This Row],[Member Premises ]]/Table216[[#This Row],[Total]]</f>
        <v>0.93525179856115104</v>
      </c>
    </row>
    <row r="19" spans="1:17" x14ac:dyDescent="0.25">
      <c r="J19" s="76" t="s">
        <v>249</v>
      </c>
      <c r="K19" s="12">
        <v>38</v>
      </c>
      <c r="L19" s="12">
        <v>40</v>
      </c>
      <c r="M19" s="23" t="s">
        <v>315</v>
      </c>
      <c r="N19" s="23">
        <v>2</v>
      </c>
      <c r="O19" s="16">
        <v>3</v>
      </c>
      <c r="P19" s="16">
        <v>43</v>
      </c>
      <c r="Q19" s="72">
        <f>Table216[[#This Row],[Member Premises ]]/Table216[[#This Row],[Total]]</f>
        <v>0.93023255813953487</v>
      </c>
    </row>
    <row r="20" spans="1:17" x14ac:dyDescent="0.25">
      <c r="J20" s="76" t="s">
        <v>230</v>
      </c>
      <c r="K20" s="13">
        <v>38</v>
      </c>
      <c r="L20" s="13">
        <v>47</v>
      </c>
      <c r="M20" s="23" t="s">
        <v>315</v>
      </c>
      <c r="N20" s="23" t="s">
        <v>315</v>
      </c>
      <c r="O20" s="16">
        <v>5</v>
      </c>
      <c r="P20" s="16">
        <v>52</v>
      </c>
      <c r="Q20" s="72">
        <f>Table216[[#This Row],[Member Premises ]]/Table216[[#This Row],[Total]]</f>
        <v>0.90384615384615385</v>
      </c>
    </row>
    <row r="21" spans="1:17" x14ac:dyDescent="0.25">
      <c r="J21" s="76" t="s">
        <v>259</v>
      </c>
      <c r="K21" s="12">
        <v>37</v>
      </c>
      <c r="L21" s="12">
        <v>50</v>
      </c>
      <c r="M21" s="16">
        <v>3</v>
      </c>
      <c r="N21" s="16" t="s">
        <v>315</v>
      </c>
      <c r="O21" s="16">
        <v>6</v>
      </c>
      <c r="P21" s="16">
        <v>56</v>
      </c>
      <c r="Q21" s="72">
        <f>Table216[[#This Row],[Member Premises ]]/Table216[[#This Row],[Total]]</f>
        <v>0.8928571428571429</v>
      </c>
    </row>
    <row r="22" spans="1:17" x14ac:dyDescent="0.25">
      <c r="J22" s="76" t="s">
        <v>192</v>
      </c>
      <c r="K22" s="12">
        <v>38</v>
      </c>
      <c r="L22" s="12">
        <v>44</v>
      </c>
      <c r="M22" s="23" t="s">
        <v>315</v>
      </c>
      <c r="N22" s="23" t="s">
        <v>315</v>
      </c>
      <c r="O22" s="16">
        <v>6</v>
      </c>
      <c r="P22" s="16">
        <v>50</v>
      </c>
      <c r="Q22" s="72">
        <f>Table216[[#This Row],[Member Premises ]]/Table216[[#This Row],[Total]]</f>
        <v>0.88</v>
      </c>
    </row>
    <row r="23" spans="1:17" x14ac:dyDescent="0.25">
      <c r="J23" s="76" t="s">
        <v>256</v>
      </c>
      <c r="K23" s="12">
        <v>77</v>
      </c>
      <c r="L23" s="12">
        <v>82</v>
      </c>
      <c r="M23" s="16" t="s">
        <v>315</v>
      </c>
      <c r="N23" s="23">
        <v>1</v>
      </c>
      <c r="O23" s="16">
        <v>13</v>
      </c>
      <c r="P23" s="16">
        <v>95</v>
      </c>
      <c r="Q23" s="72">
        <f>Table216[[#This Row],[Member Premises ]]/Table216[[#This Row],[Total]]</f>
        <v>0.86315789473684212</v>
      </c>
    </row>
    <row r="24" spans="1:17" x14ac:dyDescent="0.25">
      <c r="J24" s="76" t="s">
        <v>240</v>
      </c>
      <c r="K24" s="12">
        <v>27</v>
      </c>
      <c r="L24" s="12">
        <v>31</v>
      </c>
      <c r="M24" s="16">
        <v>1</v>
      </c>
      <c r="N24" s="23" t="s">
        <v>315</v>
      </c>
      <c r="O24" s="16">
        <v>5</v>
      </c>
      <c r="P24" s="16">
        <v>36</v>
      </c>
      <c r="Q24" s="72">
        <f>Table216[[#This Row],[Member Premises ]]/Table216[[#This Row],[Total]]</f>
        <v>0.86111111111111116</v>
      </c>
    </row>
    <row r="25" spans="1:17" x14ac:dyDescent="0.25">
      <c r="J25" s="76" t="s">
        <v>162</v>
      </c>
      <c r="K25" s="12">
        <v>39</v>
      </c>
      <c r="L25" s="12">
        <v>41</v>
      </c>
      <c r="M25" s="16">
        <v>3</v>
      </c>
      <c r="N25" s="16" t="s">
        <v>315</v>
      </c>
      <c r="O25" s="16">
        <v>7</v>
      </c>
      <c r="P25" s="16">
        <v>48</v>
      </c>
      <c r="Q25" s="72">
        <f>Table216[[#This Row],[Member Premises ]]/Table216[[#This Row],[Total]]</f>
        <v>0.85416666666666663</v>
      </c>
    </row>
    <row r="26" spans="1:17" x14ac:dyDescent="0.25">
      <c r="A26" s="11"/>
      <c r="B26" s="11"/>
      <c r="C26" s="11"/>
      <c r="J26" s="76" t="s">
        <v>244</v>
      </c>
      <c r="K26" s="12">
        <v>125</v>
      </c>
      <c r="L26" s="12">
        <v>132</v>
      </c>
      <c r="M26" s="23">
        <v>1</v>
      </c>
      <c r="N26" s="16" t="s">
        <v>315</v>
      </c>
      <c r="O26" s="16">
        <v>23</v>
      </c>
      <c r="P26" s="16">
        <v>155</v>
      </c>
      <c r="Q26" s="72">
        <f>Table216[[#This Row],[Member Premises ]]/Table216[[#This Row],[Total]]</f>
        <v>0.85161290322580641</v>
      </c>
    </row>
    <row r="27" spans="1:17" x14ac:dyDescent="0.25">
      <c r="J27" s="76" t="s">
        <v>14</v>
      </c>
      <c r="K27" s="12">
        <v>51</v>
      </c>
      <c r="L27" s="12">
        <v>55</v>
      </c>
      <c r="M27" s="23">
        <v>2</v>
      </c>
      <c r="N27" s="23" t="s">
        <v>315</v>
      </c>
      <c r="O27" s="16">
        <v>10</v>
      </c>
      <c r="P27" s="16">
        <v>65</v>
      </c>
      <c r="Q27" s="72">
        <f>Table216[[#This Row],[Member Premises ]]/Table216[[#This Row],[Total]]</f>
        <v>0.84615384615384615</v>
      </c>
    </row>
    <row r="28" spans="1:17" x14ac:dyDescent="0.25">
      <c r="J28" s="76" t="s">
        <v>255</v>
      </c>
      <c r="K28" s="12">
        <v>58</v>
      </c>
      <c r="L28" s="12">
        <v>60</v>
      </c>
      <c r="M28" s="16" t="s">
        <v>315</v>
      </c>
      <c r="N28" s="23">
        <v>2</v>
      </c>
      <c r="O28" s="16">
        <v>11</v>
      </c>
      <c r="P28" s="16">
        <v>71</v>
      </c>
      <c r="Q28" s="72">
        <f>Table216[[#This Row],[Member Premises ]]/Table216[[#This Row],[Total]]</f>
        <v>0.84507042253521125</v>
      </c>
    </row>
    <row r="29" spans="1:17" x14ac:dyDescent="0.25">
      <c r="J29" s="76" t="s">
        <v>246</v>
      </c>
      <c r="K29" s="12">
        <v>61</v>
      </c>
      <c r="L29" s="12">
        <v>63</v>
      </c>
      <c r="M29" s="16">
        <v>2</v>
      </c>
      <c r="N29" s="23">
        <v>4</v>
      </c>
      <c r="O29" s="16">
        <v>12</v>
      </c>
      <c r="P29" s="16">
        <v>75</v>
      </c>
      <c r="Q29" s="72">
        <f>Table216[[#This Row],[Member Premises ]]/Table216[[#This Row],[Total]]</f>
        <v>0.84</v>
      </c>
    </row>
    <row r="30" spans="1:17" x14ac:dyDescent="0.25">
      <c r="J30" s="76" t="s">
        <v>66</v>
      </c>
      <c r="K30" s="12">
        <v>80</v>
      </c>
      <c r="L30" s="12">
        <v>84</v>
      </c>
      <c r="M30" s="23" t="s">
        <v>315</v>
      </c>
      <c r="N30" s="23">
        <v>1</v>
      </c>
      <c r="O30" s="16">
        <v>17</v>
      </c>
      <c r="P30" s="16">
        <v>101</v>
      </c>
      <c r="Q30" s="72">
        <f>Table216[[#This Row],[Member Premises ]]/Table216[[#This Row],[Total]]</f>
        <v>0.83168316831683164</v>
      </c>
    </row>
    <row r="31" spans="1:17" x14ac:dyDescent="0.25">
      <c r="J31" s="76" t="s">
        <v>252</v>
      </c>
      <c r="K31" s="12">
        <v>37</v>
      </c>
      <c r="L31" s="12">
        <v>38</v>
      </c>
      <c r="M31" s="16">
        <v>2</v>
      </c>
      <c r="N31" s="23">
        <v>1</v>
      </c>
      <c r="O31" s="16">
        <v>8</v>
      </c>
      <c r="P31" s="16">
        <v>46</v>
      </c>
      <c r="Q31" s="72">
        <f>Table216[[#This Row],[Member Premises ]]/Table216[[#This Row],[Total]]</f>
        <v>0.82608695652173914</v>
      </c>
    </row>
    <row r="32" spans="1:17" x14ac:dyDescent="0.25">
      <c r="J32" s="76" t="s">
        <v>229</v>
      </c>
      <c r="K32" s="12">
        <v>133</v>
      </c>
      <c r="L32" s="12">
        <v>153</v>
      </c>
      <c r="M32" s="23">
        <v>1</v>
      </c>
      <c r="N32" s="23" t="s">
        <v>315</v>
      </c>
      <c r="O32" s="16">
        <v>35</v>
      </c>
      <c r="P32" s="16">
        <v>188</v>
      </c>
      <c r="Q32" s="72">
        <f>Table216[[#This Row],[Member Premises ]]/Table216[[#This Row],[Total]]</f>
        <v>0.81382978723404253</v>
      </c>
    </row>
    <row r="33" spans="1:21" ht="15.75" thickBot="1" x14ac:dyDescent="0.3">
      <c r="J33" s="77" t="s">
        <v>245</v>
      </c>
      <c r="K33" s="12">
        <v>102</v>
      </c>
      <c r="L33" s="12">
        <v>111</v>
      </c>
      <c r="M33" s="23">
        <v>2</v>
      </c>
      <c r="N33" s="23" t="s">
        <v>315</v>
      </c>
      <c r="O33" s="16">
        <v>40</v>
      </c>
      <c r="P33" s="16">
        <v>151</v>
      </c>
      <c r="Q33" s="72">
        <f>Table216[[#This Row],[Member Premises ]]/Table216[[#This Row],[Total]]</f>
        <v>0.73509933774834435</v>
      </c>
    </row>
    <row r="34" spans="1:21" x14ac:dyDescent="0.25">
      <c r="J34" s="14" t="s">
        <v>216</v>
      </c>
      <c r="K34" s="14">
        <f>SUBTOTAL(109,Table216[Members])</f>
        <v>2523</v>
      </c>
      <c r="L34" s="14">
        <f>SUBTOTAL(109,Table216[[Member Premises ]])</f>
        <v>2785</v>
      </c>
      <c r="M34" s="24">
        <f>SUBTOTAL(109,Table216[Revoked Members])</f>
        <v>36</v>
      </c>
      <c r="N34" s="24">
        <f>SUBTOTAL(109,Table216[Obligated &amp; Reinstated])</f>
        <v>27</v>
      </c>
      <c r="O34" s="14">
        <f>SUBTOTAL(109,Table216[[Potential Members ]])</f>
        <v>241</v>
      </c>
      <c r="P34" s="62">
        <f>SUBTOTAL(109,Table216[Total])</f>
        <v>3026</v>
      </c>
      <c r="Q34" s="15">
        <f>SUBTOTAL(101,Table216[% Registered])</f>
        <v>0.91711552029829935</v>
      </c>
    </row>
    <row r="35" spans="1:21" ht="15.75" thickBot="1" x14ac:dyDescent="0.3"/>
    <row r="36" spans="1:21" ht="21.75" thickBot="1" x14ac:dyDescent="0.3">
      <c r="A36" s="93" t="s">
        <v>268</v>
      </c>
      <c r="B36" s="94"/>
      <c r="C36" s="94"/>
      <c r="D36" s="94"/>
      <c r="E36" s="94"/>
      <c r="F36" s="94"/>
      <c r="G36" s="94"/>
      <c r="H36" s="94"/>
      <c r="I36" s="95"/>
    </row>
    <row r="37" spans="1:21" ht="73.5" customHeight="1" thickBot="1" x14ac:dyDescent="0.3">
      <c r="A37" s="43" t="s">
        <v>231</v>
      </c>
      <c r="B37" s="91" t="s">
        <v>269</v>
      </c>
      <c r="C37" s="91"/>
      <c r="D37" s="91"/>
      <c r="E37" s="91"/>
      <c r="F37" s="91"/>
      <c r="G37" s="91"/>
      <c r="H37" s="91"/>
      <c r="I37" s="92"/>
    </row>
    <row r="38" spans="1:21" ht="70.5" customHeight="1" thickBot="1" x14ac:dyDescent="0.3">
      <c r="A38" s="44" t="s">
        <v>261</v>
      </c>
      <c r="B38" s="91" t="s">
        <v>270</v>
      </c>
      <c r="C38" s="91"/>
      <c r="D38" s="91"/>
      <c r="E38" s="91"/>
      <c r="F38" s="91"/>
      <c r="G38" s="91"/>
      <c r="H38" s="91"/>
      <c r="I38" s="92"/>
    </row>
    <row r="39" spans="1:21" ht="93.75" customHeight="1" thickBot="1" x14ac:dyDescent="0.3">
      <c r="A39" s="45" t="s">
        <v>271</v>
      </c>
      <c r="B39" s="89" t="s">
        <v>272</v>
      </c>
      <c r="C39" s="89"/>
      <c r="D39" s="89"/>
      <c r="E39" s="89"/>
      <c r="F39" s="89"/>
      <c r="G39" s="89"/>
      <c r="H39" s="89"/>
      <c r="I39" s="90"/>
    </row>
    <row r="40" spans="1:21" ht="156" customHeight="1" thickBot="1" x14ac:dyDescent="0.3">
      <c r="A40" s="46" t="s">
        <v>273</v>
      </c>
      <c r="B40" s="91" t="s">
        <v>274</v>
      </c>
      <c r="C40" s="91"/>
      <c r="D40" s="91"/>
      <c r="E40" s="91"/>
      <c r="F40" s="91"/>
      <c r="G40" s="91"/>
      <c r="H40" s="91"/>
      <c r="I40" s="92"/>
      <c r="M40" s="21" t="s">
        <v>288</v>
      </c>
    </row>
    <row r="41" spans="1:21" ht="69" customHeight="1" thickBot="1" x14ac:dyDescent="0.3">
      <c r="A41" s="47" t="s">
        <v>275</v>
      </c>
      <c r="B41" s="89" t="s">
        <v>276</v>
      </c>
      <c r="C41" s="89"/>
      <c r="D41" s="89"/>
      <c r="E41" s="89"/>
      <c r="F41" s="89"/>
      <c r="G41" s="89"/>
      <c r="H41" s="89"/>
      <c r="I41" s="90"/>
    </row>
    <row r="42" spans="1:21" ht="58.5" customHeight="1" thickBot="1" x14ac:dyDescent="0.3">
      <c r="A42" s="48" t="s">
        <v>234</v>
      </c>
      <c r="B42" s="91" t="s">
        <v>277</v>
      </c>
      <c r="C42" s="91"/>
      <c r="D42" s="91"/>
      <c r="E42" s="91"/>
      <c r="F42" s="91"/>
      <c r="G42" s="91"/>
      <c r="H42" s="91"/>
      <c r="I42" s="92"/>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H46" sqref="H46"/>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215</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192</v>
      </c>
      <c r="B3" s="4" t="s">
        <v>204</v>
      </c>
      <c r="C3" s="4"/>
      <c r="D3" s="4" t="s">
        <v>205</v>
      </c>
      <c r="E3" s="4"/>
      <c r="F3" s="4" t="s">
        <v>206</v>
      </c>
      <c r="G3" s="4" t="s">
        <v>193</v>
      </c>
      <c r="H3" s="4" t="s">
        <v>207</v>
      </c>
      <c r="I3" s="4"/>
      <c r="J3" s="4" t="s">
        <v>208</v>
      </c>
      <c r="K3" s="4" t="s">
        <v>39</v>
      </c>
    </row>
    <row r="4" spans="1:12" x14ac:dyDescent="0.25">
      <c r="A4" s="4" t="s">
        <v>192</v>
      </c>
      <c r="B4" s="4" t="s">
        <v>194</v>
      </c>
      <c r="C4" s="4" t="s">
        <v>13</v>
      </c>
      <c r="D4" s="4" t="s">
        <v>195</v>
      </c>
      <c r="E4" s="4"/>
      <c r="F4" s="4" t="s">
        <v>196</v>
      </c>
      <c r="G4" s="4" t="s">
        <v>193</v>
      </c>
      <c r="H4" s="4" t="s">
        <v>197</v>
      </c>
      <c r="I4" s="4" t="s">
        <v>13</v>
      </c>
      <c r="J4" s="4" t="s">
        <v>13</v>
      </c>
      <c r="K4" s="4" t="s">
        <v>39</v>
      </c>
    </row>
    <row r="5" spans="1:12" ht="15.75" customHeight="1" x14ac:dyDescent="0.25">
      <c r="A5" s="4" t="s">
        <v>192</v>
      </c>
      <c r="B5" s="4" t="s">
        <v>198</v>
      </c>
      <c r="C5" s="4" t="s">
        <v>13</v>
      </c>
      <c r="D5" s="4" t="s">
        <v>199</v>
      </c>
      <c r="E5" s="4"/>
      <c r="F5" s="4" t="s">
        <v>188</v>
      </c>
      <c r="G5" s="4" t="s">
        <v>193</v>
      </c>
      <c r="H5" s="4" t="s">
        <v>13</v>
      </c>
      <c r="I5" s="4" t="s">
        <v>13</v>
      </c>
      <c r="J5" s="4" t="s">
        <v>13</v>
      </c>
      <c r="K5" s="4" t="s">
        <v>28</v>
      </c>
    </row>
    <row r="6" spans="1:12" x14ac:dyDescent="0.25">
      <c r="A6" s="4" t="s">
        <v>192</v>
      </c>
      <c r="B6" s="4" t="s">
        <v>209</v>
      </c>
      <c r="C6" s="4"/>
      <c r="D6" s="4"/>
      <c r="E6" s="4"/>
      <c r="F6" s="4" t="s">
        <v>210</v>
      </c>
      <c r="G6" s="4" t="s">
        <v>193</v>
      </c>
      <c r="H6" s="4" t="s">
        <v>211</v>
      </c>
      <c r="I6" s="4"/>
      <c r="J6" s="4"/>
      <c r="K6" s="4" t="s">
        <v>39</v>
      </c>
    </row>
    <row r="7" spans="1:12" x14ac:dyDescent="0.25">
      <c r="A7" s="4" t="s">
        <v>192</v>
      </c>
      <c r="B7" s="4" t="s">
        <v>212</v>
      </c>
      <c r="C7" s="4"/>
      <c r="D7" s="4" t="s">
        <v>213</v>
      </c>
      <c r="E7" s="4"/>
      <c r="F7" s="4" t="s">
        <v>206</v>
      </c>
      <c r="G7" s="4" t="s">
        <v>193</v>
      </c>
      <c r="H7" s="4" t="s">
        <v>214</v>
      </c>
      <c r="I7" s="4"/>
      <c r="J7" s="4"/>
      <c r="K7" s="4" t="s">
        <v>28</v>
      </c>
    </row>
    <row r="8" spans="1:12" x14ac:dyDescent="0.25">
      <c r="A8" s="4" t="s">
        <v>192</v>
      </c>
      <c r="B8" s="4" t="s">
        <v>200</v>
      </c>
      <c r="C8" s="4" t="s">
        <v>13</v>
      </c>
      <c r="D8" s="4" t="s">
        <v>201</v>
      </c>
      <c r="E8" s="4"/>
      <c r="F8" s="4" t="s">
        <v>202</v>
      </c>
      <c r="G8" s="4" t="s">
        <v>193</v>
      </c>
      <c r="H8" s="4" t="s">
        <v>203</v>
      </c>
      <c r="I8" s="4" t="s">
        <v>13</v>
      </c>
      <c r="J8" s="4" t="s">
        <v>13</v>
      </c>
      <c r="K8" s="4" t="s">
        <v>39</v>
      </c>
    </row>
    <row r="9" spans="1:12" ht="15.75" thickBot="1" x14ac:dyDescent="0.3">
      <c r="A9" s="12"/>
      <c r="B9" s="12"/>
    </row>
    <row r="10" spans="1:12" ht="19.5" thickBot="1" x14ac:dyDescent="0.35">
      <c r="A10" s="49" t="s">
        <v>236</v>
      </c>
      <c r="B10" s="50">
        <f>COUNTA(B11)</f>
        <v>0</v>
      </c>
    </row>
    <row r="12" spans="1:12" ht="15.75" thickBot="1" x14ac:dyDescent="0.3">
      <c r="A12" s="8"/>
      <c r="B12" s="5"/>
    </row>
    <row r="13" spans="1:12" ht="19.5" thickBot="1" x14ac:dyDescent="0.35">
      <c r="A13" s="51" t="s">
        <v>267</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6" sqref="B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215</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239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236</v>
      </c>
      <c r="B14" s="50">
        <f>COUNTA(B15:B16)</f>
        <v>2</v>
      </c>
    </row>
    <row r="15" spans="1:12" x14ac:dyDescent="0.25">
      <c r="A15" s="4" t="s">
        <v>14</v>
      </c>
      <c r="B15" t="s">
        <v>278</v>
      </c>
      <c r="C15" s="4" t="s">
        <v>279</v>
      </c>
      <c r="D15" s="4" t="s">
        <v>280</v>
      </c>
      <c r="F15" s="4" t="s">
        <v>281</v>
      </c>
      <c r="G15" s="4" t="s">
        <v>17</v>
      </c>
      <c r="K15" s="4" t="s">
        <v>39</v>
      </c>
      <c r="L15" s="1" t="s">
        <v>294</v>
      </c>
    </row>
    <row r="16" spans="1:12" x14ac:dyDescent="0.25">
      <c r="A16" s="4" t="s">
        <v>14</v>
      </c>
      <c r="B16" s="5" t="s">
        <v>219</v>
      </c>
      <c r="C16" s="4" t="s">
        <v>220</v>
      </c>
      <c r="D16" s="4" t="s">
        <v>52</v>
      </c>
      <c r="E16" s="4" t="s">
        <v>16</v>
      </c>
      <c r="G16" s="4" t="s">
        <v>17</v>
      </c>
      <c r="K16" s="4" t="s">
        <v>39</v>
      </c>
      <c r="L16" s="1" t="s">
        <v>283</v>
      </c>
    </row>
    <row r="17" spans="1:2" ht="15.75" thickBot="1" x14ac:dyDescent="0.3">
      <c r="A17" s="8"/>
      <c r="B17" s="5"/>
    </row>
    <row r="18" spans="1:2" ht="19.5" thickBot="1" x14ac:dyDescent="0.35">
      <c r="A18" s="51" t="s">
        <v>267</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80" zoomScaleNormal="80" workbookViewId="0">
      <selection activeCell="B36" sqref="B36"/>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customWidth="1"/>
    <col min="12" max="12" width="22.42578125" style="83" bestFit="1" customWidth="1"/>
    <col min="15" max="15" width="25" bestFit="1" customWidth="1"/>
  </cols>
  <sheetData>
    <row r="1" spans="1:12" s="28" customFormat="1" ht="19.5" thickBot="1" x14ac:dyDescent="0.35">
      <c r="A1" s="31" t="s">
        <v>215</v>
      </c>
      <c r="B1" s="32">
        <f>COUNTA(B3:B19)</f>
        <v>17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66</v>
      </c>
      <c r="B3" s="7" t="s">
        <v>314</v>
      </c>
      <c r="C3" s="4"/>
      <c r="D3" s="4" t="s">
        <v>67</v>
      </c>
      <c r="E3" s="4"/>
      <c r="F3" s="4" t="s">
        <v>68</v>
      </c>
      <c r="G3" s="4" t="s">
        <v>69</v>
      </c>
      <c r="H3" s="4" t="s">
        <v>70</v>
      </c>
      <c r="I3" s="4"/>
      <c r="J3" s="4"/>
      <c r="K3" s="4" t="s">
        <v>39</v>
      </c>
    </row>
    <row r="4" spans="1:12" x14ac:dyDescent="0.25">
      <c r="A4" s="4" t="s">
        <v>66</v>
      </c>
      <c r="B4" s="4" t="s">
        <v>72</v>
      </c>
      <c r="C4" s="4"/>
      <c r="D4" s="4" t="s">
        <v>73</v>
      </c>
      <c r="E4" s="4"/>
      <c r="F4" s="4" t="s">
        <v>71</v>
      </c>
      <c r="G4" s="4" t="s">
        <v>69</v>
      </c>
      <c r="H4" s="4"/>
      <c r="I4" s="4"/>
      <c r="J4" s="4"/>
      <c r="K4" s="4" t="s">
        <v>47</v>
      </c>
    </row>
    <row r="5" spans="1:12" x14ac:dyDescent="0.25">
      <c r="A5" s="4" t="s">
        <v>66</v>
      </c>
      <c r="B5" s="4" t="s">
        <v>74</v>
      </c>
      <c r="C5" s="4"/>
      <c r="D5" s="4" t="s">
        <v>75</v>
      </c>
      <c r="E5" s="4"/>
      <c r="F5" s="4" t="s">
        <v>76</v>
      </c>
      <c r="G5" s="4" t="s">
        <v>69</v>
      </c>
      <c r="H5" s="4" t="s">
        <v>77</v>
      </c>
      <c r="I5" s="4"/>
      <c r="J5" s="4"/>
      <c r="K5" s="4" t="s">
        <v>227</v>
      </c>
    </row>
    <row r="6" spans="1:12" x14ac:dyDescent="0.25">
      <c r="A6" s="4" t="s">
        <v>66</v>
      </c>
      <c r="B6" s="4" t="s">
        <v>78</v>
      </c>
      <c r="C6" s="4"/>
      <c r="D6" s="4" t="s">
        <v>79</v>
      </c>
      <c r="E6" s="4"/>
      <c r="F6" s="4" t="s">
        <v>80</v>
      </c>
      <c r="G6" s="4" t="s">
        <v>69</v>
      </c>
      <c r="H6" s="4" t="s">
        <v>81</v>
      </c>
      <c r="I6" s="4"/>
      <c r="J6" s="4"/>
      <c r="K6" s="4" t="s">
        <v>28</v>
      </c>
    </row>
    <row r="7" spans="1:12" x14ac:dyDescent="0.25">
      <c r="A7" s="4" t="s">
        <v>66</v>
      </c>
      <c r="B7" s="4" t="s">
        <v>82</v>
      </c>
      <c r="C7" s="4"/>
      <c r="D7" s="4" t="s">
        <v>83</v>
      </c>
      <c r="E7" s="4"/>
      <c r="F7" s="4" t="s">
        <v>84</v>
      </c>
      <c r="G7" s="4" t="s">
        <v>69</v>
      </c>
      <c r="H7" s="4" t="s">
        <v>85</v>
      </c>
      <c r="I7" s="4"/>
      <c r="J7" s="4"/>
      <c r="K7" s="4" t="s">
        <v>39</v>
      </c>
    </row>
    <row r="8" spans="1:12" x14ac:dyDescent="0.25">
      <c r="A8" s="4" t="s">
        <v>66</v>
      </c>
      <c r="B8" s="4" t="s">
        <v>86</v>
      </c>
      <c r="C8" s="4"/>
      <c r="D8" s="4" t="s">
        <v>87</v>
      </c>
      <c r="E8" s="4"/>
      <c r="F8" s="4" t="s">
        <v>84</v>
      </c>
      <c r="G8" s="4" t="s">
        <v>69</v>
      </c>
      <c r="H8" s="4" t="s">
        <v>88</v>
      </c>
      <c r="I8" s="4"/>
      <c r="J8" s="4" t="s">
        <v>89</v>
      </c>
      <c r="K8" s="4" t="s">
        <v>39</v>
      </c>
    </row>
    <row r="9" spans="1:12" x14ac:dyDescent="0.25">
      <c r="A9" s="4" t="s">
        <v>66</v>
      </c>
      <c r="B9" s="4" t="s">
        <v>90</v>
      </c>
      <c r="C9" s="4"/>
      <c r="D9" s="4" t="s">
        <v>91</v>
      </c>
      <c r="E9" s="4"/>
      <c r="F9" s="4" t="s">
        <v>92</v>
      </c>
      <c r="G9" s="4" t="s">
        <v>69</v>
      </c>
      <c r="H9" s="4" t="s">
        <v>13</v>
      </c>
      <c r="I9" s="4" t="s">
        <v>13</v>
      </c>
      <c r="J9" s="4" t="s">
        <v>13</v>
      </c>
      <c r="K9" s="4" t="s">
        <v>59</v>
      </c>
    </row>
    <row r="10" spans="1:12" x14ac:dyDescent="0.25">
      <c r="A10" s="4" t="s">
        <v>66</v>
      </c>
      <c r="B10" s="4" t="s">
        <v>94</v>
      </c>
      <c r="C10" s="4"/>
      <c r="D10" s="4" t="s">
        <v>95</v>
      </c>
      <c r="E10" s="4"/>
      <c r="F10" s="4" t="s">
        <v>93</v>
      </c>
      <c r="G10" s="4" t="s">
        <v>69</v>
      </c>
      <c r="H10" s="4" t="s">
        <v>96</v>
      </c>
      <c r="I10" s="4"/>
      <c r="J10" s="4"/>
      <c r="K10" s="4" t="s">
        <v>28</v>
      </c>
    </row>
    <row r="11" spans="1:12" x14ac:dyDescent="0.25">
      <c r="A11" s="4" t="s">
        <v>66</v>
      </c>
      <c r="B11" s="4" t="s">
        <v>98</v>
      </c>
      <c r="C11" s="4" t="s">
        <v>99</v>
      </c>
      <c r="D11" s="4" t="s">
        <v>100</v>
      </c>
      <c r="E11" s="4"/>
      <c r="F11" s="4" t="s">
        <v>101</v>
      </c>
      <c r="G11" s="4" t="s">
        <v>69</v>
      </c>
      <c r="H11" s="4" t="s">
        <v>102</v>
      </c>
      <c r="I11" s="4" t="s">
        <v>13</v>
      </c>
      <c r="J11" s="4" t="s">
        <v>13</v>
      </c>
      <c r="K11" s="4" t="s">
        <v>28</v>
      </c>
    </row>
    <row r="12" spans="1:12" x14ac:dyDescent="0.25">
      <c r="A12" s="4" t="s">
        <v>66</v>
      </c>
      <c r="B12" s="4" t="s">
        <v>103</v>
      </c>
      <c r="C12" s="4"/>
      <c r="D12" s="4" t="s">
        <v>104</v>
      </c>
      <c r="E12" s="4" t="s">
        <v>105</v>
      </c>
      <c r="F12" s="4" t="s">
        <v>93</v>
      </c>
      <c r="G12" s="4" t="s">
        <v>69</v>
      </c>
      <c r="H12" s="4" t="s">
        <v>106</v>
      </c>
      <c r="I12" s="4"/>
      <c r="J12" s="4"/>
      <c r="K12" s="4" t="s">
        <v>28</v>
      </c>
    </row>
    <row r="13" spans="1:12" x14ac:dyDescent="0.25">
      <c r="A13" s="4" t="s">
        <v>66</v>
      </c>
      <c r="B13" s="4" t="s">
        <v>107</v>
      </c>
      <c r="C13" s="4"/>
      <c r="D13" s="4" t="s">
        <v>108</v>
      </c>
      <c r="E13" s="4"/>
      <c r="F13" s="4" t="s">
        <v>76</v>
      </c>
      <c r="G13" s="4" t="s">
        <v>69</v>
      </c>
      <c r="H13" s="4" t="s">
        <v>109</v>
      </c>
      <c r="I13" s="4"/>
      <c r="J13" s="4"/>
      <c r="K13" s="4" t="s">
        <v>39</v>
      </c>
    </row>
    <row r="14" spans="1:12" x14ac:dyDescent="0.25">
      <c r="A14" s="4" t="s">
        <v>66</v>
      </c>
      <c r="B14" s="4" t="s">
        <v>110</v>
      </c>
      <c r="C14" s="4"/>
      <c r="D14" s="4" t="s">
        <v>111</v>
      </c>
      <c r="E14" s="4"/>
      <c r="F14" s="4" t="s">
        <v>71</v>
      </c>
      <c r="G14" s="4" t="s">
        <v>69</v>
      </c>
      <c r="H14" s="4" t="s">
        <v>112</v>
      </c>
      <c r="I14" s="4" t="s">
        <v>13</v>
      </c>
      <c r="J14" s="4" t="s">
        <v>113</v>
      </c>
      <c r="K14" s="4" t="s">
        <v>28</v>
      </c>
      <c r="L14" s="83" t="s">
        <v>282</v>
      </c>
    </row>
    <row r="15" spans="1:12" x14ac:dyDescent="0.25">
      <c r="A15" s="4" t="s">
        <v>66</v>
      </c>
      <c r="B15" s="4" t="s">
        <v>114</v>
      </c>
      <c r="C15" s="4"/>
      <c r="D15" s="4" t="s">
        <v>115</v>
      </c>
      <c r="E15" s="4"/>
      <c r="F15" s="4" t="s">
        <v>97</v>
      </c>
      <c r="G15" s="4" t="s">
        <v>69</v>
      </c>
      <c r="H15" s="4"/>
      <c r="I15" s="4"/>
      <c r="J15" s="4"/>
      <c r="K15" s="4" t="s">
        <v>39</v>
      </c>
    </row>
    <row r="16" spans="1:12" x14ac:dyDescent="0.25">
      <c r="A16" s="4" t="s">
        <v>66</v>
      </c>
      <c r="B16" s="4" t="s">
        <v>116</v>
      </c>
      <c r="C16" s="4" t="s">
        <v>116</v>
      </c>
      <c r="D16" s="4" t="s">
        <v>117</v>
      </c>
      <c r="E16" s="4"/>
      <c r="F16" s="4" t="s">
        <v>118</v>
      </c>
      <c r="G16" s="4" t="s">
        <v>69</v>
      </c>
      <c r="H16" s="4" t="s">
        <v>119</v>
      </c>
      <c r="I16" s="4" t="s">
        <v>13</v>
      </c>
      <c r="J16" s="4" t="s">
        <v>120</v>
      </c>
      <c r="K16" s="4" t="s">
        <v>28</v>
      </c>
    </row>
    <row r="17" spans="1:15" x14ac:dyDescent="0.25">
      <c r="A17" s="4" t="s">
        <v>66</v>
      </c>
      <c r="B17" s="4" t="s">
        <v>121</v>
      </c>
      <c r="C17" s="4"/>
      <c r="D17" s="4" t="s">
        <v>122</v>
      </c>
      <c r="E17" s="4"/>
      <c r="F17" s="4" t="s">
        <v>123</v>
      </c>
      <c r="G17" s="4" t="s">
        <v>69</v>
      </c>
      <c r="H17" s="4" t="s">
        <v>124</v>
      </c>
      <c r="I17" s="4"/>
      <c r="J17" s="4"/>
      <c r="K17" s="4" t="s">
        <v>28</v>
      </c>
    </row>
    <row r="18" spans="1:15" x14ac:dyDescent="0.25">
      <c r="A18" s="4" t="s">
        <v>66</v>
      </c>
      <c r="B18" s="4" t="s">
        <v>125</v>
      </c>
      <c r="C18" s="4"/>
      <c r="D18" s="4" t="s">
        <v>126</v>
      </c>
      <c r="E18" s="4" t="s">
        <v>127</v>
      </c>
      <c r="F18" s="4" t="s">
        <v>71</v>
      </c>
      <c r="G18" s="4" t="s">
        <v>69</v>
      </c>
      <c r="H18" s="4" t="s">
        <v>128</v>
      </c>
      <c r="I18" s="4"/>
      <c r="J18" s="4"/>
      <c r="K18" s="4" t="s">
        <v>39</v>
      </c>
    </row>
    <row r="19" spans="1:15" x14ac:dyDescent="0.25">
      <c r="A19" s="4" t="s">
        <v>66</v>
      </c>
      <c r="B19" s="4" t="s">
        <v>130</v>
      </c>
      <c r="C19" s="4"/>
      <c r="D19" s="4" t="s">
        <v>131</v>
      </c>
      <c r="E19" s="4"/>
      <c r="F19" s="4" t="s">
        <v>129</v>
      </c>
      <c r="G19" s="4" t="s">
        <v>69</v>
      </c>
      <c r="H19" s="4" t="s">
        <v>132</v>
      </c>
      <c r="I19" s="4" t="s">
        <v>132</v>
      </c>
      <c r="J19" s="4" t="s">
        <v>13</v>
      </c>
      <c r="K19" s="4" t="s">
        <v>28</v>
      </c>
    </row>
    <row r="20" spans="1:15" ht="15.75" thickBot="1" x14ac:dyDescent="0.3"/>
    <row r="21" spans="1:15" ht="19.5" thickBot="1" x14ac:dyDescent="0.35">
      <c r="A21" s="49" t="s">
        <v>236</v>
      </c>
      <c r="B21" s="50">
        <f>COUNTA(B22)</f>
        <v>0</v>
      </c>
    </row>
    <row r="23" spans="1:15" ht="15.75" thickBot="1" x14ac:dyDescent="0.3">
      <c r="A23" s="8"/>
      <c r="B23" s="5"/>
    </row>
    <row r="24" spans="1:15" ht="19.5" thickBot="1" x14ac:dyDescent="0.35">
      <c r="A24" s="51" t="s">
        <v>267</v>
      </c>
      <c r="B24" s="52">
        <f>COUNTA(B25:B25)</f>
        <v>1</v>
      </c>
    </row>
    <row r="25" spans="1:15" x14ac:dyDescent="0.25">
      <c r="A25" t="s">
        <v>66</v>
      </c>
      <c r="B25" t="s">
        <v>296</v>
      </c>
      <c r="D25" t="s">
        <v>297</v>
      </c>
      <c r="E25" t="s">
        <v>298</v>
      </c>
      <c r="F25" t="s">
        <v>299</v>
      </c>
      <c r="G25" t="s">
        <v>69</v>
      </c>
      <c r="I25">
        <v>899406005</v>
      </c>
      <c r="J25" t="s">
        <v>300</v>
      </c>
      <c r="L25" s="83" t="s">
        <v>282</v>
      </c>
      <c r="O25" t="s">
        <v>282</v>
      </c>
    </row>
  </sheetData>
  <autoFilter ref="A2:L19">
    <sortState ref="A3:L29">
      <sortCondition ref="B2:B29"/>
    </sortState>
  </autoFilter>
  <conditionalFormatting sqref="B1:B20 B25:B26 B29:B1048576">
    <cfRule type="duplicateValues" dxfId="37" priority="4"/>
  </conditionalFormatting>
  <conditionalFormatting sqref="F1">
    <cfRule type="duplicateValues" dxfId="36" priority="2"/>
    <cfRule type="duplicateValues" dxfId="35" priority="3"/>
  </conditionalFormatting>
  <conditionalFormatting sqref="B21">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215</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ht="15.75" thickBot="1" x14ac:dyDescent="0.3">
      <c r="B3" s="4"/>
    </row>
    <row r="4" spans="1:12" ht="19.5" thickBot="1" x14ac:dyDescent="0.35">
      <c r="A4" s="49" t="s">
        <v>236</v>
      </c>
      <c r="B4" s="50">
        <f>COUNTA(B5)</f>
        <v>0</v>
      </c>
    </row>
    <row r="6" spans="1:12" ht="15.75" thickBot="1" x14ac:dyDescent="0.3">
      <c r="A6" s="8"/>
      <c r="B6" s="5"/>
    </row>
    <row r="7" spans="1:12" ht="19.5" thickBot="1" x14ac:dyDescent="0.35">
      <c r="A7" s="51" t="s">
        <v>267</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215</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ht="15.75" thickBot="1" x14ac:dyDescent="0.3">
      <c r="A3" s="4"/>
      <c r="B3" s="4"/>
      <c r="C3" s="4"/>
      <c r="D3" s="4"/>
      <c r="E3" s="4"/>
      <c r="F3" s="4"/>
      <c r="G3" s="4"/>
      <c r="H3" s="4"/>
      <c r="I3" s="4"/>
      <c r="J3" s="4"/>
      <c r="K3" s="4"/>
    </row>
    <row r="4" spans="1:12" ht="19.5" thickBot="1" x14ac:dyDescent="0.35">
      <c r="A4" s="49" t="s">
        <v>236</v>
      </c>
      <c r="B4" s="50">
        <f>COUNTA(B5:B5)</f>
        <v>1</v>
      </c>
      <c r="C4" s="4"/>
      <c r="D4" s="4"/>
      <c r="E4" s="4"/>
      <c r="F4" s="4"/>
      <c r="G4" s="4"/>
      <c r="H4" s="4"/>
      <c r="I4" s="4"/>
      <c r="J4" s="4"/>
      <c r="K4" s="4"/>
    </row>
    <row r="5" spans="1:12" x14ac:dyDescent="0.25">
      <c r="A5" t="s">
        <v>258</v>
      </c>
      <c r="B5" t="s">
        <v>263</v>
      </c>
      <c r="C5" s="4" t="s">
        <v>264</v>
      </c>
      <c r="D5" s="4" t="s">
        <v>265</v>
      </c>
      <c r="E5" s="4" t="s">
        <v>262</v>
      </c>
      <c r="F5" s="4"/>
      <c r="G5" s="4" t="s">
        <v>295</v>
      </c>
      <c r="H5" s="4" t="s">
        <v>266</v>
      </c>
      <c r="I5" s="4"/>
      <c r="J5" s="4"/>
      <c r="K5" s="4" t="s">
        <v>39</v>
      </c>
      <c r="L5" s="6" t="s">
        <v>306</v>
      </c>
    </row>
    <row r="6" spans="1:12" ht="15.75" thickBot="1" x14ac:dyDescent="0.3">
      <c r="A6" s="8"/>
      <c r="B6" s="6"/>
      <c r="C6" s="4"/>
      <c r="D6" s="4"/>
      <c r="E6" s="4"/>
      <c r="F6" s="4"/>
      <c r="G6" s="4"/>
      <c r="H6" s="4"/>
      <c r="I6" s="4"/>
      <c r="J6" s="4"/>
      <c r="K6" s="4"/>
    </row>
    <row r="7" spans="1:12" ht="19.5" thickBot="1" x14ac:dyDescent="0.35">
      <c r="A7" s="51" t="s">
        <v>267</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0"/>
  <sheetViews>
    <sheetView zoomScale="80" zoomScaleNormal="80" workbookViewId="0">
      <selection activeCell="L28" sqref="L28"/>
    </sheetView>
  </sheetViews>
  <sheetFormatPr defaultColWidth="30.7109375" defaultRowHeight="15" x14ac:dyDescent="0.25"/>
  <cols>
    <col min="1" max="1" width="30.85546875" bestFit="1" customWidth="1"/>
    <col min="2" max="2" width="25.28515625" bestFit="1" customWidth="1"/>
    <col min="3" max="3" width="14.42578125" bestFit="1" customWidth="1"/>
    <col min="4" max="4" width="38" bestFit="1" customWidth="1"/>
    <col min="5" max="5" width="7.710937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25.140625" style="83" bestFit="1" customWidth="1"/>
    <col min="13" max="13" width="74.5703125" style="83" bestFit="1" customWidth="1"/>
    <col min="14" max="14" width="25.140625" bestFit="1" customWidth="1"/>
    <col min="15" max="15" width="25" bestFit="1" customWidth="1"/>
    <col min="16" max="16" width="74.5703125" bestFit="1" customWidth="1"/>
  </cols>
  <sheetData>
    <row r="1" spans="1:13" s="28" customFormat="1" ht="19.5" thickBot="1" x14ac:dyDescent="0.35">
      <c r="A1" s="31" t="s">
        <v>215</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239</v>
      </c>
      <c r="M2" s="96"/>
    </row>
    <row r="3" spans="1:13" x14ac:dyDescent="0.25">
      <c r="A3" s="4" t="s">
        <v>134</v>
      </c>
      <c r="B3" s="4" t="s">
        <v>135</v>
      </c>
      <c r="C3" s="4"/>
      <c r="D3" s="4" t="s">
        <v>136</v>
      </c>
      <c r="E3" s="4"/>
      <c r="F3" s="4" t="s">
        <v>137</v>
      </c>
      <c r="G3" s="4" t="s">
        <v>138</v>
      </c>
      <c r="H3" s="4" t="s">
        <v>139</v>
      </c>
      <c r="I3" s="4"/>
      <c r="J3" s="4"/>
      <c r="K3" s="4" t="s">
        <v>39</v>
      </c>
    </row>
    <row r="4" spans="1:13" ht="15.75" thickBot="1" x14ac:dyDescent="0.3"/>
    <row r="5" spans="1:13" ht="19.5" thickBot="1" x14ac:dyDescent="0.35">
      <c r="A5" s="49" t="s">
        <v>236</v>
      </c>
      <c r="B5" s="50">
        <f>COUNTA(B6)</f>
        <v>0</v>
      </c>
    </row>
    <row r="7" spans="1:13" ht="15.75" thickBot="1" x14ac:dyDescent="0.3">
      <c r="A7" s="8"/>
      <c r="B7" s="5"/>
    </row>
    <row r="8" spans="1:13" ht="19.5" thickBot="1" x14ac:dyDescent="0.35">
      <c r="A8" s="51" t="s">
        <v>267</v>
      </c>
      <c r="B8" s="52">
        <f>COUNTA(B9:B12)</f>
        <v>2</v>
      </c>
    </row>
    <row r="9" spans="1:13" x14ac:dyDescent="0.25">
      <c r="A9" t="s">
        <v>134</v>
      </c>
      <c r="B9" t="s">
        <v>317</v>
      </c>
      <c r="D9" t="s">
        <v>318</v>
      </c>
      <c r="E9" t="s">
        <v>319</v>
      </c>
      <c r="F9" t="s">
        <v>320</v>
      </c>
      <c r="L9" s="83" t="s">
        <v>282</v>
      </c>
      <c r="M9" s="83" t="s">
        <v>321</v>
      </c>
    </row>
    <row r="10" spans="1:13" x14ac:dyDescent="0.25">
      <c r="A10" t="s">
        <v>134</v>
      </c>
      <c r="B10" t="s">
        <v>322</v>
      </c>
      <c r="D10" t="s">
        <v>323</v>
      </c>
      <c r="E10" t="s">
        <v>319</v>
      </c>
      <c r="F10" t="s">
        <v>320</v>
      </c>
      <c r="L10" s="83" t="s">
        <v>282</v>
      </c>
      <c r="M10" s="83" t="s">
        <v>324</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L13" sqref="L13"/>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215</v>
      </c>
      <c r="B1" s="32">
        <f>COUNTA(B3:B6)</f>
        <v>4</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286</v>
      </c>
      <c r="K2" s="37" t="s">
        <v>12</v>
      </c>
      <c r="L2" s="41" t="s">
        <v>239</v>
      </c>
    </row>
    <row r="3" spans="1:13" x14ac:dyDescent="0.25">
      <c r="A3" s="4" t="s">
        <v>140</v>
      </c>
      <c r="B3" s="4" t="s">
        <v>143</v>
      </c>
      <c r="C3" s="4"/>
      <c r="D3" s="4" t="s">
        <v>144</v>
      </c>
      <c r="E3" s="4" t="s">
        <v>145</v>
      </c>
      <c r="F3" s="4" t="s">
        <v>145</v>
      </c>
      <c r="G3" s="4" t="s">
        <v>142</v>
      </c>
      <c r="H3" s="4" t="s">
        <v>146</v>
      </c>
      <c r="I3" s="4"/>
      <c r="J3" s="4"/>
      <c r="K3" s="4" t="s">
        <v>39</v>
      </c>
    </row>
    <row r="4" spans="1:13" x14ac:dyDescent="0.25">
      <c r="A4" s="4" t="s">
        <v>140</v>
      </c>
      <c r="B4" s="4" t="s">
        <v>147</v>
      </c>
      <c r="C4" s="4"/>
      <c r="D4" s="4" t="s">
        <v>148</v>
      </c>
      <c r="E4" s="4"/>
      <c r="F4" s="4" t="s">
        <v>149</v>
      </c>
      <c r="G4" s="4" t="s">
        <v>142</v>
      </c>
      <c r="H4" s="4" t="s">
        <v>150</v>
      </c>
      <c r="I4" s="4"/>
      <c r="J4" s="4"/>
      <c r="K4" s="4" t="s">
        <v>151</v>
      </c>
    </row>
    <row r="5" spans="1:13" x14ac:dyDescent="0.25">
      <c r="A5" s="4" t="s">
        <v>140</v>
      </c>
      <c r="B5" s="4" t="s">
        <v>153</v>
      </c>
      <c r="C5" s="4"/>
      <c r="D5" s="4" t="s">
        <v>154</v>
      </c>
      <c r="E5" s="4" t="s">
        <v>155</v>
      </c>
      <c r="F5" s="4" t="s">
        <v>155</v>
      </c>
      <c r="G5" s="4" t="s">
        <v>142</v>
      </c>
      <c r="H5" s="4" t="s">
        <v>156</v>
      </c>
      <c r="I5" s="4"/>
      <c r="J5" s="4" t="s">
        <v>157</v>
      </c>
      <c r="K5" s="4" t="s">
        <v>39</v>
      </c>
    </row>
    <row r="6" spans="1:13" s="6" customFormat="1" x14ac:dyDescent="0.25">
      <c r="A6" s="4" t="s">
        <v>140</v>
      </c>
      <c r="B6" s="4" t="s">
        <v>158</v>
      </c>
      <c r="C6" s="4" t="s">
        <v>159</v>
      </c>
      <c r="D6" s="4" t="s">
        <v>160</v>
      </c>
      <c r="E6" s="4" t="s">
        <v>161</v>
      </c>
      <c r="F6" s="4" t="s">
        <v>152</v>
      </c>
      <c r="G6" s="4" t="s">
        <v>142</v>
      </c>
      <c r="H6" s="4"/>
      <c r="I6" s="4"/>
      <c r="J6" s="4"/>
      <c r="K6" s="4" t="s">
        <v>47</v>
      </c>
      <c r="L6" s="83"/>
    </row>
    <row r="7" spans="1:13" ht="15.75" thickBot="1" x14ac:dyDescent="0.3">
      <c r="A7" s="4"/>
      <c r="B7" s="4"/>
      <c r="C7" s="4"/>
      <c r="D7" s="4"/>
      <c r="E7" s="4"/>
      <c r="F7" s="4"/>
      <c r="G7" s="4"/>
      <c r="H7" s="4"/>
      <c r="I7" s="4"/>
      <c r="J7" s="4"/>
      <c r="K7" s="4"/>
    </row>
    <row r="8" spans="1:13" ht="19.5" thickBot="1" x14ac:dyDescent="0.35">
      <c r="A8" s="49" t="s">
        <v>236</v>
      </c>
      <c r="B8" s="50">
        <f>COUNTA(B9:B10)</f>
        <v>2</v>
      </c>
    </row>
    <row r="9" spans="1:13" x14ac:dyDescent="0.25">
      <c r="A9" t="s">
        <v>140</v>
      </c>
      <c r="B9" t="s">
        <v>221</v>
      </c>
      <c r="D9" t="s">
        <v>222</v>
      </c>
      <c r="E9" t="s">
        <v>145</v>
      </c>
      <c r="G9" t="s">
        <v>142</v>
      </c>
      <c r="K9" t="s">
        <v>39</v>
      </c>
      <c r="L9" s="83" t="s">
        <v>238</v>
      </c>
    </row>
    <row r="10" spans="1:13" x14ac:dyDescent="0.25">
      <c r="A10" t="s">
        <v>140</v>
      </c>
      <c r="B10" s="5" t="s">
        <v>301</v>
      </c>
      <c r="C10" t="s">
        <v>302</v>
      </c>
      <c r="D10" t="s">
        <v>303</v>
      </c>
      <c r="E10" t="s">
        <v>141</v>
      </c>
      <c r="F10" t="s">
        <v>304</v>
      </c>
      <c r="G10" t="s">
        <v>142</v>
      </c>
      <c r="H10" t="s">
        <v>305</v>
      </c>
      <c r="K10" t="s">
        <v>39</v>
      </c>
      <c r="L10" s="83" t="s">
        <v>238</v>
      </c>
    </row>
    <row r="11" spans="1:13" ht="15.75" thickBot="1" x14ac:dyDescent="0.3">
      <c r="A11" s="8"/>
      <c r="B11" s="5"/>
    </row>
    <row r="12" spans="1:13" ht="19.5" thickBot="1" x14ac:dyDescent="0.35">
      <c r="A12" s="51" t="s">
        <v>267</v>
      </c>
      <c r="B12" s="52">
        <f>COUNTA(B13:B13)</f>
        <v>1</v>
      </c>
    </row>
    <row r="13" spans="1:13" x14ac:dyDescent="0.25">
      <c r="A13" t="s">
        <v>140</v>
      </c>
      <c r="B13" t="s">
        <v>290</v>
      </c>
      <c r="D13" t="s">
        <v>291</v>
      </c>
      <c r="E13" t="s">
        <v>289</v>
      </c>
      <c r="G13" t="s">
        <v>292</v>
      </c>
      <c r="K13" t="s">
        <v>293</v>
      </c>
      <c r="L13" s="83" t="s">
        <v>282</v>
      </c>
    </row>
    <row r="15" spans="1:13" x14ac:dyDescent="0.25">
      <c r="B15" s="6"/>
      <c r="C15" s="6"/>
      <c r="D15" s="73"/>
      <c r="E15" s="73"/>
      <c r="F15" s="6"/>
      <c r="G15" s="6"/>
      <c r="H15" s="6"/>
      <c r="I15" s="6"/>
      <c r="J15" s="6"/>
      <c r="K15" s="6"/>
      <c r="L15" s="85"/>
      <c r="M15" s="6"/>
    </row>
    <row r="16" spans="1:13" x14ac:dyDescent="0.25">
      <c r="B16" s="6"/>
      <c r="C16" s="6"/>
      <c r="D16" s="73"/>
      <c r="E16" s="73"/>
      <c r="F16" s="6"/>
      <c r="G16" s="6"/>
      <c r="H16" s="6"/>
      <c r="I16" s="6"/>
      <c r="J16" s="6"/>
      <c r="K16" s="6"/>
      <c r="L16" s="85"/>
      <c r="M16" s="6"/>
    </row>
    <row r="18" spans="2:15" x14ac:dyDescent="0.25">
      <c r="O18" t="s">
        <v>140</v>
      </c>
    </row>
    <row r="19" spans="2:15" x14ac:dyDescent="0.25">
      <c r="O19" t="s">
        <v>140</v>
      </c>
    </row>
    <row r="20" spans="2:15" x14ac:dyDescent="0.25">
      <c r="B20" s="78"/>
    </row>
    <row r="21" spans="2:15" x14ac:dyDescent="0.25">
      <c r="B21" s="78"/>
    </row>
    <row r="22" spans="2:15" x14ac:dyDescent="0.25">
      <c r="B22" s="78"/>
    </row>
    <row r="23" spans="2:15" x14ac:dyDescent="0.25">
      <c r="B23" s="78"/>
    </row>
    <row r="24" spans="2:15" x14ac:dyDescent="0.25">
      <c r="B24" s="78"/>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D27" sqref="D2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215</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239</v>
      </c>
    </row>
    <row r="3" spans="1:12" x14ac:dyDescent="0.25">
      <c r="A3" s="4" t="s">
        <v>162</v>
      </c>
      <c r="B3" s="4" t="s">
        <v>164</v>
      </c>
      <c r="C3" s="4"/>
      <c r="D3" s="4" t="s">
        <v>165</v>
      </c>
      <c r="E3" s="4" t="s">
        <v>15</v>
      </c>
      <c r="F3" s="4" t="s">
        <v>166</v>
      </c>
      <c r="G3" s="4" t="s">
        <v>163</v>
      </c>
      <c r="H3" s="4" t="s">
        <v>167</v>
      </c>
      <c r="I3" s="4"/>
      <c r="J3" s="4"/>
      <c r="K3" s="4" t="s">
        <v>39</v>
      </c>
    </row>
    <row r="4" spans="1:12" x14ac:dyDescent="0.25">
      <c r="A4" s="4" t="s">
        <v>162</v>
      </c>
      <c r="B4" s="4" t="s">
        <v>168</v>
      </c>
      <c r="C4" s="4"/>
      <c r="D4" s="4"/>
      <c r="E4" s="4"/>
      <c r="F4" s="4" t="s">
        <v>169</v>
      </c>
      <c r="G4" s="4" t="s">
        <v>163</v>
      </c>
      <c r="H4" s="4" t="s">
        <v>170</v>
      </c>
      <c r="I4" s="4"/>
      <c r="J4" s="4"/>
      <c r="K4" s="4" t="s">
        <v>39</v>
      </c>
    </row>
    <row r="5" spans="1:12" x14ac:dyDescent="0.25">
      <c r="A5" s="4" t="s">
        <v>162</v>
      </c>
      <c r="B5" s="4" t="s">
        <v>171</v>
      </c>
      <c r="C5" s="4"/>
      <c r="D5" s="4" t="s">
        <v>172</v>
      </c>
      <c r="E5" s="4"/>
      <c r="F5" s="4" t="s">
        <v>166</v>
      </c>
      <c r="G5" s="4" t="s">
        <v>163</v>
      </c>
      <c r="H5" s="4" t="s">
        <v>173</v>
      </c>
      <c r="I5" s="4"/>
      <c r="J5" s="4"/>
      <c r="K5" s="4" t="s">
        <v>39</v>
      </c>
    </row>
    <row r="6" spans="1:12" x14ac:dyDescent="0.25">
      <c r="A6" s="4" t="s">
        <v>162</v>
      </c>
      <c r="B6" s="4" t="s">
        <v>174</v>
      </c>
      <c r="C6" s="4"/>
      <c r="D6" s="4" t="s">
        <v>175</v>
      </c>
      <c r="E6" s="4"/>
      <c r="F6" s="4" t="s">
        <v>176</v>
      </c>
      <c r="G6" s="4" t="s">
        <v>163</v>
      </c>
      <c r="H6" s="4" t="s">
        <v>177</v>
      </c>
      <c r="I6" s="4"/>
      <c r="J6" s="4"/>
      <c r="K6" s="4" t="s">
        <v>59</v>
      </c>
    </row>
    <row r="7" spans="1:12" x14ac:dyDescent="0.25">
      <c r="A7" s="4" t="s">
        <v>162</v>
      </c>
      <c r="B7" s="4" t="s">
        <v>178</v>
      </c>
      <c r="C7" s="4"/>
      <c r="D7" s="4" t="s">
        <v>179</v>
      </c>
      <c r="E7" s="4"/>
      <c r="F7" s="4" t="s">
        <v>166</v>
      </c>
      <c r="G7" s="4" t="s">
        <v>163</v>
      </c>
      <c r="H7" s="4" t="s">
        <v>180</v>
      </c>
      <c r="I7" s="4"/>
      <c r="J7" s="4"/>
      <c r="K7" s="4" t="s">
        <v>28</v>
      </c>
    </row>
    <row r="8" spans="1:12" x14ac:dyDescent="0.25">
      <c r="A8" s="4" t="s">
        <v>162</v>
      </c>
      <c r="B8" s="4" t="s">
        <v>181</v>
      </c>
      <c r="C8" s="4"/>
      <c r="D8" s="4" t="s">
        <v>182</v>
      </c>
      <c r="E8" s="4"/>
      <c r="F8" s="4" t="s">
        <v>166</v>
      </c>
      <c r="G8" s="4" t="s">
        <v>163</v>
      </c>
      <c r="H8" s="4"/>
      <c r="I8" s="4"/>
      <c r="J8" s="4"/>
      <c r="K8" s="4" t="s">
        <v>28</v>
      </c>
    </row>
    <row r="9" spans="1:12" x14ac:dyDescent="0.25">
      <c r="A9" s="4" t="s">
        <v>162</v>
      </c>
      <c r="B9" s="4" t="s">
        <v>183</v>
      </c>
      <c r="C9" s="4"/>
      <c r="D9" s="4"/>
      <c r="E9" s="4"/>
      <c r="F9" s="4" t="s">
        <v>184</v>
      </c>
      <c r="G9" s="4" t="s">
        <v>163</v>
      </c>
      <c r="H9" s="4" t="s">
        <v>185</v>
      </c>
      <c r="I9" s="4"/>
      <c r="J9" s="4"/>
      <c r="K9" s="4" t="s">
        <v>28</v>
      </c>
      <c r="L9" s="84"/>
    </row>
    <row r="10" spans="1:12" ht="15.75" thickBot="1" x14ac:dyDescent="0.3"/>
    <row r="11" spans="1:12" ht="19.5" thickBot="1" x14ac:dyDescent="0.35">
      <c r="A11" s="49" t="s">
        <v>236</v>
      </c>
      <c r="B11" s="50">
        <f>COUNTA(B12:B14)</f>
        <v>3</v>
      </c>
    </row>
    <row r="12" spans="1:12" x14ac:dyDescent="0.25">
      <c r="A12" t="s">
        <v>162</v>
      </c>
      <c r="B12" t="s">
        <v>223</v>
      </c>
      <c r="D12" t="s">
        <v>224</v>
      </c>
      <c r="E12" t="s">
        <v>225</v>
      </c>
      <c r="F12" t="s">
        <v>226</v>
      </c>
      <c r="G12" t="s">
        <v>163</v>
      </c>
      <c r="H12" t="s">
        <v>312</v>
      </c>
      <c r="L12" s="85" t="s">
        <v>306</v>
      </c>
    </row>
    <row r="13" spans="1:12" x14ac:dyDescent="0.25">
      <c r="A13" t="s">
        <v>162</v>
      </c>
      <c r="B13" s="6" t="s">
        <v>307</v>
      </c>
      <c r="D13" t="s">
        <v>310</v>
      </c>
      <c r="E13" t="s">
        <v>166</v>
      </c>
      <c r="G13" t="s">
        <v>163</v>
      </c>
      <c r="H13" t="s">
        <v>311</v>
      </c>
      <c r="L13" s="85" t="s">
        <v>306</v>
      </c>
    </row>
    <row r="14" spans="1:12" x14ac:dyDescent="0.25">
      <c r="A14" t="s">
        <v>162</v>
      </c>
      <c r="B14" s="6" t="s">
        <v>308</v>
      </c>
      <c r="D14" s="79" t="s">
        <v>309</v>
      </c>
      <c r="E14" s="6" t="s">
        <v>169</v>
      </c>
      <c r="F14" s="6"/>
      <c r="G14" t="s">
        <v>163</v>
      </c>
      <c r="H14" s="6" t="s">
        <v>313</v>
      </c>
      <c r="L14" s="85" t="s">
        <v>316</v>
      </c>
    </row>
    <row r="15" spans="1:12" ht="15.75" thickBot="1" x14ac:dyDescent="0.3">
      <c r="A15" s="8"/>
      <c r="B15" s="5"/>
    </row>
    <row r="16" spans="1:12" ht="19.5" thickBot="1" x14ac:dyDescent="0.35">
      <c r="A16" s="51" t="s">
        <v>267</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215</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239</v>
      </c>
      <c r="M2" s="81"/>
    </row>
    <row r="3" spans="1:13" x14ac:dyDescent="0.25">
      <c r="A3" s="4" t="s">
        <v>186</v>
      </c>
      <c r="B3" s="4" t="s">
        <v>189</v>
      </c>
      <c r="C3" s="4"/>
      <c r="D3" s="4" t="s">
        <v>190</v>
      </c>
      <c r="E3" s="4"/>
      <c r="F3" s="4" t="s">
        <v>191</v>
      </c>
      <c r="G3" s="4" t="s">
        <v>187</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236</v>
      </c>
      <c r="B5" s="50">
        <f>COUNTA(B6)</f>
        <v>0</v>
      </c>
    </row>
    <row r="6" spans="1:13" ht="15.75" thickBot="1" x14ac:dyDescent="0.3">
      <c r="A6" s="8"/>
      <c r="B6" s="5"/>
    </row>
    <row r="7" spans="1:13" ht="19.5" thickBot="1" x14ac:dyDescent="0.35">
      <c r="A7" s="51" t="s">
        <v>267</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2018-10-09T13:09:45Z</cp:lastPrinted>
  <dcterms:created xsi:type="dcterms:W3CDTF">2017-12-07T14:35:07Z</dcterms:created>
  <dcterms:modified xsi:type="dcterms:W3CDTF">2018-10-09T14:17:32Z</dcterms:modified>
</cp:coreProperties>
</file>