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6" i="7" l="1"/>
  <c r="B1" i="27" l="1"/>
  <c r="B1" i="4" l="1"/>
  <c r="B1" i="31" l="1"/>
  <c r="B1" i="1" l="1"/>
  <c r="B20" i="20"/>
  <c r="B10" i="31"/>
  <c r="B1" i="20" l="1"/>
  <c r="B1" i="35"/>
  <c r="B1" i="7"/>
  <c r="B17" i="27" l="1"/>
  <c r="B16" i="20" l="1"/>
  <c r="E7" i="34" l="1"/>
  <c r="B4" i="32"/>
  <c r="B10" i="35" l="1"/>
  <c r="B1" i="23" l="1"/>
  <c r="E6" i="34" l="1"/>
  <c r="B7" i="31"/>
  <c r="B26" i="16" l="1"/>
  <c r="D6" i="34" l="1"/>
  <c r="D4" i="34"/>
  <c r="D11" i="34"/>
  <c r="D7" i="34"/>
  <c r="D8" i="34"/>
  <c r="D9" i="34" l="1"/>
  <c r="F5" i="34" l="1"/>
  <c r="D3" i="34" l="1"/>
  <c r="E9" i="34" l="1"/>
  <c r="B8" i="32"/>
  <c r="E3" i="34" s="1"/>
  <c r="B8" i="23"/>
  <c r="E5" i="34" s="1"/>
  <c r="B29"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<sst xmlns="http://schemas.openxmlformats.org/spreadsheetml/2006/main" count="941" uniqueCount="452">
  <si>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</si>
  <si>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</si>
  <si>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</si>
  <si>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</si>
  <si>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</si>
  <si>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</si>
  <si>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</si>
  <si>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</si>
  <si>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</si>
  <si>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</si>
  <si>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</si>
  <si>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</si>
  <si>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</si>
  <si>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</si>
  <si>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</si>
  <si>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</si>
  <si>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</si>
  <si>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</si>
  <si>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</si>
  <si>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</si>
  <si>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</si>
  <si>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</si>
  <si>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</si>
  <si>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</si>
  <si>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</si>
  <si>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</si>
  <si>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</si>
  <si>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</si>
  <si>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</si>
  <si>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</si>
  <si>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</si>
  <si>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</si>
  <si>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</si>
  <si>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</si>
  <si>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</si>
  <si>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</si>
  <si>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</si>
  <si>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</si>
  <si>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</si>
  <si>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</si>
  <si>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</si>
  <si>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</si>
  <si>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</si>
  <si>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</si>
  <si>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</si>
  <si>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</si>
  <si>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</si>
  <si>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</si>
  <si>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</si>
  <si>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</si>
  <si>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</si>
  <si>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</si>
  <si>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</si>
  <si>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</si>
  <si>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</si>
  <si>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</si>
  <si>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</si>
  <si>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</si>
  <si>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</si>
  <si>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</si>
  <si>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</si>
  <si>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</si>
  <si>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</si>
  <si>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</si>
  <si>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</si>
  <si>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</si>
  <si>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</si>
  <si>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</si>
  <si>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</si>
  <si>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</si>
  <si>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</si>
  <si>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</si>
  <si>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</si>
  <si>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</si>
  <si>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</si>
  <si>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</si>
  <si>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</si>
  <si>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</si>
  <si>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</si>
  <si>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</si>
  <si>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</si>
  <si>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</si>
  <si>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</si>
  <si>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</si>
  <si>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</si>
  <si>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</si>
  <si>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</si>
  <si>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</si>
  <si>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</si>
  <si>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</si>
  <si>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</si>
  <si>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</si>
  <si>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</si>
  <si>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</si>
  <si>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</si>
  <si>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</si>
  <si>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</si>
  <si>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</si>
  <si>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</si>
  <si>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</si>
  <si>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</si>
  <si>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</si>
  <si>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</si>
  <si>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</si>
  <si>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</si>
  <si>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</si>
  <si>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</si>
  <si>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</si>
  <si>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</si>
  <si>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</si>
  <si>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</si>
  <si>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</si>
  <si>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</si>
  <si>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</si>
  <si>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</si>
  <si>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</si>
  <si>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</si>
  <si>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</si>
  <si>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</si>
  <si>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</si>
  <si>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</si>
  <si>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</si>
  <si>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</si>
  <si>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</si>
  <si>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</si>
  <si>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</si>
  <si>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</si>
  <si>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</si>
  <si>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</si>
  <si>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</si>
  <si>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</si>
  <si>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</si>
  <si>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</si>
  <si>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</si>
  <si>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</si>
  <si>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</si>
  <si>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</si>
  <si>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</si>
  <si>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</si>
  <si>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</si>
  <si>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</si>
  <si>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</si>
  <si>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</si>
  <si>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</si>
  <si>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</si>
  <si>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</si>
  <si>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</si>
  <si>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</si>
  <si>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</si>
  <si>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</si>
  <si>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</si>
  <si>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</si>
  <si>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</si>
  <si>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</si>
  <si>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</si>
  <si>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</si>
  <si>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</si>
  <si>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</si>
  <si>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</si>
  <si>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</si>
  <si>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</si>
  <si>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</si>
  <si>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</si>
  <si>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</si>
  <si>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</si>
  <si>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</si>
  <si>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</si>
  <si>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</si>
  <si>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</si>
  <si>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</si>
  <si>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</si>
  <si>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</si>
  <si>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</si>
  <si>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</si>
  <si>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</si>
  <si>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</si>
  <si>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</si>
  <si>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</si>
  <si>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</si>
  <si>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</si>
  <si>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</si>
  <si>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</si>
  <si>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</si>
  <si>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</si>
  <si>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</si>
  <si>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</si>
  <si>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</si>
  <si>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</si>
  <si>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</si>
  <si>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</si>
  <si>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</si>
  <si>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</si>
  <si>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</si>
  <si>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</si>
  <si>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</si>
  <si>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</si>
  <si>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</si>
  <si>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</si>
  <si>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</si>
  <si>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</si>
  <si>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</si>
  <si>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</si>
  <si>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</si>
  <si>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</si>
  <si>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</si>
  <si>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</si>
  <si>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</si>
  <si>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</si>
  <si>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</si>
  <si>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</si>
  <si>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</si>
  <si>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</si>
  <si>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</si>
  <si>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</si>
  <si>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</si>
  <si>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</si>
  <si>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</si>
  <si>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</si>
  <si>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</si>
  <si>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</si>
  <si>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</si>
  <si>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</si>
  <si>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</si>
  <si>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</si>
  <si>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</si>
  <si>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</si>
  <si>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</si>
  <si>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</si>
  <si>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</si>
  <si>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</si>
  <si>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</si>
  <si>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</si>
  <si>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</si>
  <si>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</si>
  <si>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</si>
  <si>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</si>
  <si>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</si>
  <si>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</si>
  <si>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</si>
  <si>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</si>
  <si>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</si>
  <si>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</si>
  <si>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</si>
  <si>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</si>
  <si>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</si>
  <si>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</si>
  <si>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</si>
  <si>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</si>
  <si>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</si>
  <si>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</si>
  <si>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</si>
  <si>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</si>
  <si>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</si>
  <si>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</si>
  <si>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</si>
  <si>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</si>
  <si>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</si>
  <si>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</si>
  <si>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</si>
  <si>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</si>
  <si>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</si>
  <si>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</si>
  <si>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</si>
  <si>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</si>
  <si>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</si>
  <si>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</si>
  <si>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</si>
  <si>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</si>
  <si>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</si>
  <si>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</si>
  <si>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</si>
  <si>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</si>
  <si>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</si>
  <si>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</si>
  <si>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</si>
  <si>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</si>
  <si>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</si>
  <si>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</si>
  <si>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</si>
  <si>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</si>
  <si>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</si>
  <si>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</si>
  <si>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</si>
  <si>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</si>
  <si>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</si>
  <si>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</si>
  <si>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</si>
  <si>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</si>
  <si>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</si>
  <si>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</si>
  <si>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</si>
  <si>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</si>
  <si>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</si>
  <si>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</si>
  <si>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</si>
  <si>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</si>
  <si>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</si>
  <si>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</si>
  <si>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</si>
  <si>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</si>
  <si>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</si>
  <si>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</si>
  <si>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</si>
  <si>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</si>
  <si>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</si>
  <si>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</si>
  <si>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</si>
  <si>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</si>
  <si>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</si>
  <si>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</si>
  <si>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</si>
  <si>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</si>
  <si>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</si>
  <si>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</si>
  <si>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</si>
  <si>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</si>
  <si>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</si>
  <si>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</si>
  <si>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</si>
  <si>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</si>
  <si>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</si>
  <si>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</si>
  <si>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</si>
  <si>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</si>
  <si>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</si>
  <si>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</si>
  <si>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</si>
  <si>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</si>
  <si>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</si>
  <si>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</si>
  <si>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</si>
  <si>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</si>
  <si>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</si>
  <si>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</si>
  <si>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</si>
  <si>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</si>
  <si>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</si>
  <si>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</si>
  <si>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</si>
  <si>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</si>
  <si>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</si>
  <si>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</si>
  <si>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</si>
  <si>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</si>
  <si>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</si>
  <si>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</si>
  <si>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</si>
  <si>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</si>
  <si>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</si>
  <si>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</si>
  <si>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</si>
  <si>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</si>
  <si>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</si>
  <si>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</si>
  <si>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</si>
  <si>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</si>
  <si>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</si>
  <si>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</si>
  <si>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</si>
  <si>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</si>
  <si>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</si>
  <si>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</si>
  <si>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</si>
  <si>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</si>
  <si>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</si>
  <si>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</si>
  <si>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</si>
  <si>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</si>
  <si>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</si>
  <si>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</si>
  <si>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</si>
  <si>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</si>
  <si>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</si>
  <si>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</si>
  <si>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</si>
  <si>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</si>
  <si>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</si>
  <si>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</si>
  <si>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</si>
  <si>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</si>
  <si>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</si>
  <si>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</si>
  <si>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</si>
  <si>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</si>
  <si>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</si>
  <si>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</si>
  <si>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</si>
  <si>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</si>
  <si>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</si>
  <si>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</si>
  <si>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</si>
  <si>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</si>
  <si>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</si>
  <si>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</si>
  <si>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</si>
  <si>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</si>
  <si>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</si>
  <si>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</si>
  <si>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</si>
  <si>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</si>
  <si>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</si>
  <si>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</si>
  <si>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</si>
  <si>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</si>
  <si>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</si>
  <si>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</si>
  <si>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</si>
  <si>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</si>
  <si>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</si>
  <si>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</si>
  <si>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</si>
  <si>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</si>
  <si>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</si>
  <si>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</si>
  <si>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</si>
  <si>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</si>
  <si>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</si>
  <si>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</si>
  <si>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</si>
  <si>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</si>
  <si>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</si>
  <si>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</si>
  <si>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</si>
  <si>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</si>
  <si>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</si>
  <si>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</si>
  <si>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</si>
  <si>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</si>
  <si>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</si>
  <si>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</si>
  <si>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</si>
  <si>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</si>
  <si>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</si>
  <si>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</si>
  <si>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</si>
  <si>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</si>
  <si>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</si>
  <si>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</si>
  <si>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</si>
  <si>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</si>
  <si>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</si>
  <si>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</si>
  <si>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</si>
  <si>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</si>
  <si>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</si>
  <si>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</si>
  <si>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</si>
  <si>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</si>
  <si>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</si>
  <si>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</si>
  <si>
    <t>5 Star Car Detailing</t>
  </si>
  <si>
    <t>Moriarty's Central Car Sales (M &amp; M Fore Supermarket Ltd)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</si>
</sst>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20/11/2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Carlow County Council</c:v>
                </c:pt>
                <c:pt idx="25">
                  <c:v>Monaghan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0.98076923076923073</c:v>
                </c:pt>
                <c:pt idx="8">
                  <c:v>0.97637795275590555</c:v>
                </c:pt>
                <c:pt idx="9">
                  <c:v>0.97499999999999998</c:v>
                </c:pt>
                <c:pt idx="10">
                  <c:v>0.97499999999999998</c:v>
                </c:pt>
                <c:pt idx="11">
                  <c:v>0.97402597402597402</c:v>
                </c:pt>
                <c:pt idx="12">
                  <c:v>0.97402597402597402</c:v>
                </c:pt>
                <c:pt idx="13">
                  <c:v>0.96598639455782309</c:v>
                </c:pt>
                <c:pt idx="14">
                  <c:v>0.96491228070175439</c:v>
                </c:pt>
                <c:pt idx="15">
                  <c:v>0.94285714285714284</c:v>
                </c:pt>
                <c:pt idx="16">
                  <c:v>0.94</c:v>
                </c:pt>
                <c:pt idx="17">
                  <c:v>0.93181818181818177</c:v>
                </c:pt>
                <c:pt idx="18">
                  <c:v>0.90751445086705207</c:v>
                </c:pt>
                <c:pt idx="19">
                  <c:v>0.90721649484536082</c:v>
                </c:pt>
                <c:pt idx="20">
                  <c:v>0.89473684210526316</c:v>
                </c:pt>
                <c:pt idx="21">
                  <c:v>0.8867924528301887</c:v>
                </c:pt>
                <c:pt idx="22">
                  <c:v>0.87323943661971826</c:v>
                </c:pt>
                <c:pt idx="23">
                  <c:v>0.86458333333333337</c:v>
                </c:pt>
                <c:pt idx="24">
                  <c:v>0.86111111111111116</c:v>
                </c:pt>
                <c:pt idx="25">
                  <c:v>0.86</c:v>
                </c:pt>
                <c:pt idx="26">
                  <c:v>0.8571428571428571</c:v>
                </c:pt>
                <c:pt idx="27">
                  <c:v>0.85106382978723405</c:v>
                </c:pt>
                <c:pt idx="28">
                  <c:v>0.84848484848484851</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708666872"/>
        <c:axId val="708662560"/>
      </c:barChart>
      <c:catAx>
        <c:axId val="70866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62560"/>
        <c:crosses val="autoZero"/>
        <c:auto val="1"/>
        <c:lblAlgn val="ctr"/>
        <c:lblOffset val="100"/>
        <c:noMultiLvlLbl val="0"/>
      </c:catAx>
      <c:valAx>
        <c:axId val="70866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6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0.99361022364217255</c:v>
                </c:pt>
                <c:pt idx="2">
                  <c:v>0.99354838709677418</c:v>
                </c:pt>
                <c:pt idx="3">
                  <c:v>0.97637795275590555</c:v>
                </c:pt>
                <c:pt idx="4">
                  <c:v>0.97402597402597402</c:v>
                </c:pt>
                <c:pt idx="5">
                  <c:v>0.89473684210526316</c:v>
                </c:pt>
                <c:pt idx="6">
                  <c:v>0.86458333333333337</c:v>
                </c:pt>
                <c:pt idx="7">
                  <c:v>0.86111111111111116</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708671968"/>
        <c:axId val="708667656"/>
      </c:barChart>
      <c:catAx>
        <c:axId val="7086719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08667656"/>
        <c:crosses val="autoZero"/>
        <c:auto val="1"/>
        <c:lblAlgn val="ctr"/>
        <c:lblOffset val="100"/>
        <c:noMultiLvlLbl val="0"/>
      </c:catAx>
      <c:valAx>
        <c:axId val="70866765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0867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L40" sqref="L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308</v>
      </c>
      <c r="B1" s="99"/>
      <c r="C1" s="99"/>
      <c r="D1" s="99"/>
      <c r="E1" s="99"/>
      <c r="F1" s="99"/>
      <c r="G1" s="99"/>
      <c r="H1" s="100"/>
      <c r="J1" s="98" t="s">
        <v>323</v>
      </c>
      <c r="K1" s="99"/>
      <c r="L1" s="99"/>
      <c r="M1" s="99"/>
      <c r="N1" s="99"/>
      <c r="O1" s="99"/>
      <c r="P1" s="99"/>
      <c r="Q1" s="100"/>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432</v>
      </c>
      <c r="O3" s="15">
        <v>0</v>
      </c>
      <c r="P3" s="15">
        <v>37</v>
      </c>
      <c r="Q3" s="73">
        <f>Table216[[#This Row],[Member Premises ]]/Table216[[#This Row],[Total]]</f>
        <v>1</v>
      </c>
    </row>
    <row r="4" spans="1:17" customFormat="1" x14ac:dyDescent="0.25">
      <c r="A4" s="6" t="s">
        <v>62</v>
      </c>
      <c r="B4" s="13">
        <f>VLOOKUP(Table2[[#This Row],[LA]],$J:$Q,2,FALSE)</f>
        <v>289</v>
      </c>
      <c r="C4" s="13">
        <f>VLOOKUP(Table2[[#This Row],[LA]],$J:$Q,3,FALSE)</f>
        <v>311</v>
      </c>
      <c r="D4" s="12">
        <f>'Cork Co'!B6</f>
        <v>3</v>
      </c>
      <c r="E4" s="12">
        <f>'Cork Co'!B11</f>
        <v>0</v>
      </c>
      <c r="F4" s="13">
        <f>'Cork Co'!B1</f>
        <v>2</v>
      </c>
      <c r="G4" s="13">
        <f>Table2[[#This Row],[Members Premises]]+Table2[[#This Row],[Potential/ Unregistered]]</f>
        <v>313</v>
      </c>
      <c r="H4" s="11">
        <f>Table2[[#This Row],[Members Premises]]/G4</f>
        <v>0.99361022364217255</v>
      </c>
      <c r="J4" s="74" t="s">
        <v>300</v>
      </c>
      <c r="K4" s="68">
        <v>118</v>
      </c>
      <c r="L4" s="6">
        <v>124</v>
      </c>
      <c r="M4" s="12" t="s">
        <v>432</v>
      </c>
      <c r="N4" s="12" t="s">
        <v>432</v>
      </c>
      <c r="O4" s="10">
        <v>0</v>
      </c>
      <c r="P4" s="10">
        <v>124</v>
      </c>
      <c r="Q4" s="75">
        <f>Table216[[#This Row],[Member Premises ]]/Table216[[#This Row],[Total]]</f>
        <v>1</v>
      </c>
    </row>
    <row r="5" spans="1:17" customFormat="1" x14ac:dyDescent="0.25">
      <c r="A5" s="6" t="s">
        <v>314</v>
      </c>
      <c r="B5" s="13">
        <f>VLOOKUP(Table2[[#This Row],[LA]],$J:$Q,2,FALSE)</f>
        <v>139</v>
      </c>
      <c r="C5" s="13">
        <f>VLOOKUP(Table2[[#This Row],[LA]],$J:$Q,3,FALSE)</f>
        <v>154</v>
      </c>
      <c r="D5" s="12">
        <f>'Limerick City &amp; County Council'!B5</f>
        <v>0</v>
      </c>
      <c r="E5" s="12">
        <f>'Limerick City &amp; County Council'!B8</f>
        <v>0</v>
      </c>
      <c r="F5" s="13">
        <f>'Limerick City &amp; County Council'!B1</f>
        <v>1</v>
      </c>
      <c r="G5" s="6">
        <f>Table2[[#This Row],[Members Premises]]+Table2[[#This Row],[Potential/ Unregistered]]</f>
        <v>155</v>
      </c>
      <c r="H5" s="11">
        <f>Table2[[#This Row],[Members Premises]]/G5</f>
        <v>0.99354838709677418</v>
      </c>
      <c r="J5" s="74" t="s">
        <v>320</v>
      </c>
      <c r="K5" s="68">
        <v>59</v>
      </c>
      <c r="L5" s="6">
        <v>65</v>
      </c>
      <c r="M5" s="12">
        <v>2</v>
      </c>
      <c r="N5" s="12" t="s">
        <v>432</v>
      </c>
      <c r="O5" s="10">
        <v>0</v>
      </c>
      <c r="P5" s="10">
        <v>65</v>
      </c>
      <c r="Q5" s="75">
        <f>Table216[[#This Row],[Member Premises ]]/Table216[[#This Row],[Total]]</f>
        <v>1</v>
      </c>
    </row>
    <row r="6" spans="1:17" customFormat="1" x14ac:dyDescent="0.25">
      <c r="A6" s="6" t="s">
        <v>267</v>
      </c>
      <c r="B6" s="13">
        <f>VLOOKUP(Table2[[#This Row],[LA]],$J:$Q,2,FALSE)</f>
        <v>119</v>
      </c>
      <c r="C6" s="13">
        <f>VLOOKUP(Table2[[#This Row],[LA]],$J:$Q,3,FALSE)</f>
        <v>124</v>
      </c>
      <c r="D6" s="12">
        <f>'Tipperary Co'!B7</f>
        <v>0</v>
      </c>
      <c r="E6" s="12">
        <f>'Tipperary Co'!B10</f>
        <v>2</v>
      </c>
      <c r="F6" s="13">
        <f>'Tipperary Co'!B1</f>
        <v>3</v>
      </c>
      <c r="G6" s="6">
        <f>Table2[[#This Row],[Members Premises]]+Table2[[#This Row],[Potential/ Unregistered]]</f>
        <v>127</v>
      </c>
      <c r="H6" s="11">
        <f>Table2[[#This Row],[Members Premises]]/G6</f>
        <v>0.97637795275590555</v>
      </c>
      <c r="J6" s="74" t="s">
        <v>313</v>
      </c>
      <c r="K6" s="68">
        <v>56</v>
      </c>
      <c r="L6" s="6">
        <v>60</v>
      </c>
      <c r="M6" s="12">
        <v>2</v>
      </c>
      <c r="N6" s="12" t="s">
        <v>432</v>
      </c>
      <c r="O6" s="10">
        <v>0</v>
      </c>
      <c r="P6" s="10">
        <v>60</v>
      </c>
      <c r="Q6" s="75">
        <f>Table216[[#This Row],[Member Premises ]]/Table216[[#This Row],[Total]]</f>
        <v>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62</v>
      </c>
      <c r="K7" s="68">
        <v>289</v>
      </c>
      <c r="L7" s="6">
        <v>311</v>
      </c>
      <c r="M7" s="12">
        <v>3</v>
      </c>
      <c r="N7" s="12" t="s">
        <v>432</v>
      </c>
      <c r="O7" s="10">
        <v>2</v>
      </c>
      <c r="P7" s="10">
        <v>313</v>
      </c>
      <c r="Q7" s="75">
        <f>Table216[[#This Row],[Member Premises ]]/Table216[[#This Row],[Total]]</f>
        <v>0.99361022364217255</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139</v>
      </c>
      <c r="L8" s="6">
        <v>154</v>
      </c>
      <c r="M8" s="12" t="s">
        <v>432</v>
      </c>
      <c r="N8" s="12" t="s">
        <v>432</v>
      </c>
      <c r="O8" s="10">
        <v>1</v>
      </c>
      <c r="P8" s="10">
        <v>155</v>
      </c>
      <c r="Q8" s="75">
        <f>Table216[[#This Row],[Member Premises ]]/Table216[[#This Row],[Total]]</f>
        <v>0.99354838709677418</v>
      </c>
    </row>
    <row r="9" spans="1:17" customFormat="1" x14ac:dyDescent="0.25">
      <c r="A9" s="6" t="s">
        <v>218</v>
      </c>
      <c r="B9" s="13">
        <f>VLOOKUP(Table2[[#This Row],[LA]],$J:$Q,2,FALSE)</f>
        <v>78</v>
      </c>
      <c r="C9" s="13">
        <f>VLOOKUP(Table2[[#This Row],[LA]],$J:$Q,3,FALSE)</f>
        <v>83</v>
      </c>
      <c r="D9" s="12">
        <f>'Wexford Co'!B17</f>
        <v>0</v>
      </c>
      <c r="E9" s="12">
        <f>'Wexford Co'!B19</f>
        <v>1</v>
      </c>
      <c r="F9" s="13">
        <f>'Wexford Co'!B1</f>
        <v>13</v>
      </c>
      <c r="G9" s="6">
        <f>Table2[[#This Row],[Members Premises]]+Table2[[#This Row],[Potential/ Unregistered]]</f>
        <v>96</v>
      </c>
      <c r="H9" s="11">
        <f>Table2[[#This Row],[Members Premises]]/G9</f>
        <v>0.86458333333333337</v>
      </c>
      <c r="J9" s="74" t="s">
        <v>322</v>
      </c>
      <c r="K9" s="68">
        <v>96</v>
      </c>
      <c r="L9" s="6">
        <v>102</v>
      </c>
      <c r="M9" s="12">
        <v>3</v>
      </c>
      <c r="N9" s="12">
        <v>1</v>
      </c>
      <c r="O9" s="10">
        <v>2</v>
      </c>
      <c r="P9" s="10">
        <v>104</v>
      </c>
      <c r="Q9" s="75">
        <f>Table216[[#This Row],[Member Premises ]]/Table216[[#This Row],[Total]]</f>
        <v>0.98076923076923073</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304</v>
      </c>
      <c r="K10" s="68">
        <v>46</v>
      </c>
      <c r="L10" s="13">
        <v>51</v>
      </c>
      <c r="M10" s="12" t="s">
        <v>432</v>
      </c>
      <c r="N10" s="12" t="s">
        <v>432</v>
      </c>
      <c r="O10" s="10">
        <v>1</v>
      </c>
      <c r="P10" s="10">
        <v>52</v>
      </c>
      <c r="Q10" s="75">
        <f>Table216[[#This Row],[Member Premises ]]/Table216[[#This Row],[Total]]</f>
        <v>0.98076923076923073</v>
      </c>
    </row>
    <row r="11" spans="1:17" s="7" customFormat="1" x14ac:dyDescent="0.25">
      <c r="A11" s="6" t="s">
        <v>82</v>
      </c>
      <c r="B11" s="13">
        <f>VLOOKUP(Table2[[#This Row],[LA]],$J:$Q,2,FALSE)</f>
        <v>125</v>
      </c>
      <c r="C11" s="13">
        <f>VLOOKUP(Table2[[#This Row],[LA]],$J:$Q,3,FALSE)</f>
        <v>132</v>
      </c>
      <c r="D11" s="12">
        <f>'Kerry Co'!B26</f>
        <v>1</v>
      </c>
      <c r="E11" s="12">
        <f>'Kerry Co'!B29</f>
        <v>0</v>
      </c>
      <c r="F11" s="13">
        <f>'Kerry Co'!B1</f>
        <v>22</v>
      </c>
      <c r="G11" s="6">
        <f>Table2[[#This Row],[Members Premises]]+Table2[[#This Row],[Potential/ Unregistered]]</f>
        <v>154</v>
      </c>
      <c r="H11" s="11">
        <f>Table2[[#This Row],[Members Premises]]/G11</f>
        <v>0.8571428571428571</v>
      </c>
      <c r="J11" s="74" t="s">
        <v>267</v>
      </c>
      <c r="K11" s="68">
        <v>119</v>
      </c>
      <c r="L11" s="6">
        <v>124</v>
      </c>
      <c r="M11" s="12" t="s">
        <v>432</v>
      </c>
      <c r="N11" s="10">
        <v>2</v>
      </c>
      <c r="O11" s="10">
        <v>3</v>
      </c>
      <c r="P11" s="10">
        <v>127</v>
      </c>
      <c r="Q11" s="75">
        <f>Table216[[#This Row],[Member Premises ]]/Table216[[#This Row],[Total]]</f>
        <v>0.97637795275590555</v>
      </c>
    </row>
    <row r="12" spans="1:17" customFormat="1" x14ac:dyDescent="0.25">
      <c r="A12" s="6" t="s">
        <v>170</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301</v>
      </c>
      <c r="K12" s="68">
        <v>39</v>
      </c>
      <c r="L12" s="6">
        <v>39</v>
      </c>
      <c r="M12" s="12" t="s">
        <v>432</v>
      </c>
      <c r="N12" s="12">
        <v>2</v>
      </c>
      <c r="O12" s="10">
        <v>1</v>
      </c>
      <c r="P12" s="10">
        <v>40</v>
      </c>
      <c r="Q12" s="75">
        <f>Table216[[#This Row],[Member Premises ]]/Table216[[#This Row],[Total]]</f>
        <v>0.97499999999999998</v>
      </c>
    </row>
    <row r="13" spans="1:17" customFormat="1" x14ac:dyDescent="0.25">
      <c r="A13" s="6" t="s">
        <v>307</v>
      </c>
      <c r="B13" s="6">
        <f>SUBTOTAL(109,Table2[[Members ]])</f>
        <v>1008</v>
      </c>
      <c r="C13" s="6">
        <f>SUBTOTAL(109,Table2[Members Premises])</f>
        <v>1090</v>
      </c>
      <c r="D13" s="10">
        <f>SUBTOTAL(109,Table2[Revoked Members])</f>
        <v>12</v>
      </c>
      <c r="E13" s="6">
        <f>SUBTOTAL(109,Table2[Obligated &amp; (Reinstated)])</f>
        <v>10</v>
      </c>
      <c r="F13" s="6">
        <f>SUBTOTAL(109,Table2[Potential/ Unregistered])</f>
        <v>66</v>
      </c>
      <c r="G13" s="6">
        <f>SUBTOTAL(109,Table2[Total])</f>
        <v>1156</v>
      </c>
      <c r="H13" s="11">
        <f>SUBTOTAL(101,Table2[% Registered])</f>
        <v>0.92572419443712872</v>
      </c>
      <c r="J13" s="74" t="s">
        <v>302</v>
      </c>
      <c r="K13" s="68">
        <v>104</v>
      </c>
      <c r="L13" s="13">
        <v>117</v>
      </c>
      <c r="M13" s="12">
        <v>2</v>
      </c>
      <c r="N13" s="12">
        <v>1</v>
      </c>
      <c r="O13" s="10">
        <v>3</v>
      </c>
      <c r="P13" s="10">
        <v>120</v>
      </c>
      <c r="Q13" s="75">
        <f>Table216[[#This Row],[Member Premises ]]/Table216[[#This Row],[Total]]</f>
        <v>0.97499999999999998</v>
      </c>
    </row>
    <row r="14" spans="1:17" customFormat="1" x14ac:dyDescent="0.25">
      <c r="E14" s="7"/>
      <c r="F14" s="7"/>
      <c r="G14" s="7"/>
      <c r="J14" s="74" t="s">
        <v>316</v>
      </c>
      <c r="K14" s="68">
        <v>67</v>
      </c>
      <c r="L14" s="13">
        <v>75</v>
      </c>
      <c r="M14" s="12" t="s">
        <v>432</v>
      </c>
      <c r="N14" s="12">
        <v>2</v>
      </c>
      <c r="O14" s="10">
        <v>2</v>
      </c>
      <c r="P14" s="10">
        <v>77</v>
      </c>
      <c r="Q14" s="75">
        <f>Table216[[#This Row],[Member Premises ]]/Table216[[#This Row],[Total]]</f>
        <v>0.97402597402597402</v>
      </c>
    </row>
    <row r="15" spans="1:17" customFormat="1" x14ac:dyDescent="0.25">
      <c r="A15" s="7"/>
      <c r="B15" s="7"/>
      <c r="E15" s="7"/>
      <c r="F15" s="7"/>
      <c r="G15" s="7"/>
      <c r="J15" s="74" t="s">
        <v>37</v>
      </c>
      <c r="K15" s="68">
        <v>72</v>
      </c>
      <c r="L15" s="6">
        <v>75</v>
      </c>
      <c r="M15" s="12" t="s">
        <v>432</v>
      </c>
      <c r="N15" s="12">
        <v>3</v>
      </c>
      <c r="O15" s="10">
        <v>2</v>
      </c>
      <c r="P15" s="10">
        <v>77</v>
      </c>
      <c r="Q15" s="75">
        <f>Table216[[#This Row],[Member Premises ]]/Table216[[#This Row],[Total]]</f>
        <v>0.97402597402597402</v>
      </c>
    </row>
    <row r="16" spans="1:17" customFormat="1" x14ac:dyDescent="0.25">
      <c r="A16" s="7"/>
      <c r="B16" s="7"/>
      <c r="E16" s="7"/>
      <c r="F16" s="7"/>
      <c r="G16" s="7"/>
      <c r="J16" s="74" t="s">
        <v>319</v>
      </c>
      <c r="K16" s="68">
        <v>117</v>
      </c>
      <c r="L16" s="6">
        <v>142</v>
      </c>
      <c r="M16" s="12">
        <v>3</v>
      </c>
      <c r="N16" s="12">
        <v>1</v>
      </c>
      <c r="O16" s="10">
        <v>5</v>
      </c>
      <c r="P16" s="10">
        <v>147</v>
      </c>
      <c r="Q16" s="75">
        <f>Table216[[#This Row],[Member Premises ]]/Table216[[#This Row],[Total]]</f>
        <v>0.96598639455782309</v>
      </c>
    </row>
    <row r="17" spans="1:17" customFormat="1" ht="15" customHeight="1" x14ac:dyDescent="0.25">
      <c r="A17" s="7"/>
      <c r="B17" s="7"/>
      <c r="E17" s="7"/>
      <c r="F17" s="7"/>
      <c r="G17" s="7"/>
      <c r="J17" s="74" t="s">
        <v>309</v>
      </c>
      <c r="K17" s="68">
        <v>138</v>
      </c>
      <c r="L17" s="6">
        <v>165</v>
      </c>
      <c r="M17" s="12">
        <v>1</v>
      </c>
      <c r="N17" s="12">
        <v>4</v>
      </c>
      <c r="O17" s="10">
        <v>6</v>
      </c>
      <c r="P17" s="10">
        <v>171</v>
      </c>
      <c r="Q17" s="75">
        <f>Table216[[#This Row],[Member Premises ]]/Table216[[#This Row],[Total]]</f>
        <v>0.96491228070175439</v>
      </c>
    </row>
    <row r="18" spans="1:17" customFormat="1" x14ac:dyDescent="0.25">
      <c r="A18" s="7"/>
      <c r="B18" s="7"/>
      <c r="E18" s="7"/>
      <c r="F18" s="7"/>
      <c r="G18" s="7"/>
      <c r="J18" s="74" t="s">
        <v>317</v>
      </c>
      <c r="K18" s="68">
        <v>120</v>
      </c>
      <c r="L18" s="6">
        <v>132</v>
      </c>
      <c r="M18" s="12" t="s">
        <v>432</v>
      </c>
      <c r="N18" s="12" t="s">
        <v>432</v>
      </c>
      <c r="O18" s="10">
        <v>8</v>
      </c>
      <c r="P18" s="10">
        <v>140</v>
      </c>
      <c r="Q18" s="75">
        <f>Table216[[#This Row],[Member Premises ]]/Table216[[#This Row],[Total]]</f>
        <v>0.94285714285714284</v>
      </c>
    </row>
    <row r="19" spans="1:17" customFormat="1" x14ac:dyDescent="0.25">
      <c r="E19" s="7"/>
      <c r="F19" s="7"/>
      <c r="G19" s="7"/>
      <c r="J19" s="74" t="s">
        <v>310</v>
      </c>
      <c r="K19" s="68">
        <v>38</v>
      </c>
      <c r="L19" s="6">
        <v>47</v>
      </c>
      <c r="M19" s="12" t="s">
        <v>432</v>
      </c>
      <c r="N19" s="12" t="s">
        <v>432</v>
      </c>
      <c r="O19" s="10">
        <v>3</v>
      </c>
      <c r="P19" s="10">
        <v>50</v>
      </c>
      <c r="Q19" s="75">
        <f>Table216[[#This Row],[Member Premises ]]/Table216[[#This Row],[Total]]</f>
        <v>0.94</v>
      </c>
    </row>
    <row r="20" spans="1:17" customFormat="1" x14ac:dyDescent="0.25">
      <c r="A20" t="s">
        <v>345</v>
      </c>
      <c r="E20" s="7"/>
      <c r="F20" s="7"/>
      <c r="G20" s="7"/>
      <c r="J20" s="74" t="s">
        <v>315</v>
      </c>
      <c r="K20" s="68">
        <v>39</v>
      </c>
      <c r="L20" s="6">
        <v>41</v>
      </c>
      <c r="M20" s="12" t="s">
        <v>432</v>
      </c>
      <c r="N20" s="12">
        <v>2</v>
      </c>
      <c r="O20" s="10">
        <v>3</v>
      </c>
      <c r="P20" s="10">
        <v>44</v>
      </c>
      <c r="Q20" s="75">
        <f>Table216[[#This Row],[Member Premises ]]/Table216[[#This Row],[Total]]</f>
        <v>0.93181818181818177</v>
      </c>
    </row>
    <row r="21" spans="1:17" customFormat="1" x14ac:dyDescent="0.25">
      <c r="E21" s="7"/>
      <c r="F21" s="7"/>
      <c r="G21" s="7"/>
      <c r="J21" s="74" t="s">
        <v>311</v>
      </c>
      <c r="K21" s="68">
        <v>137</v>
      </c>
      <c r="L21" s="6">
        <v>157</v>
      </c>
      <c r="M21" s="12">
        <v>1</v>
      </c>
      <c r="N21" s="12" t="s">
        <v>432</v>
      </c>
      <c r="O21" s="10">
        <v>16</v>
      </c>
      <c r="P21" s="10">
        <v>173</v>
      </c>
      <c r="Q21" s="75">
        <f>Table216[[#This Row],[Member Premises ]]/Table216[[#This Row],[Total]]</f>
        <v>0.90751445086705207</v>
      </c>
    </row>
    <row r="22" spans="1:17" customFormat="1" x14ac:dyDescent="0.25">
      <c r="E22" s="7"/>
      <c r="F22" s="7"/>
      <c r="G22" s="7"/>
      <c r="J22" s="74" t="s">
        <v>299</v>
      </c>
      <c r="K22" s="68">
        <v>84</v>
      </c>
      <c r="L22" s="13">
        <v>88</v>
      </c>
      <c r="M22" s="12" t="s">
        <v>432</v>
      </c>
      <c r="N22" s="12">
        <v>1</v>
      </c>
      <c r="O22" s="10">
        <v>9</v>
      </c>
      <c r="P22" s="10">
        <v>97</v>
      </c>
      <c r="Q22" s="75">
        <f>Table216[[#This Row],[Member Premises ]]/Table216[[#This Row],[Total]]</f>
        <v>0.90721649484536082</v>
      </c>
    </row>
    <row r="23" spans="1:17" customFormat="1" x14ac:dyDescent="0.25">
      <c r="E23" s="7"/>
      <c r="F23" s="7"/>
      <c r="G23" s="7"/>
      <c r="J23" s="74" t="s">
        <v>49</v>
      </c>
      <c r="K23" s="68">
        <v>38</v>
      </c>
      <c r="L23" s="6">
        <v>51</v>
      </c>
      <c r="M23" s="12">
        <v>3</v>
      </c>
      <c r="N23" s="12" t="s">
        <v>432</v>
      </c>
      <c r="O23" s="10">
        <v>6</v>
      </c>
      <c r="P23" s="10">
        <v>57</v>
      </c>
      <c r="Q23" s="75">
        <f>Table216[[#This Row],[Member Premises ]]/Table216[[#This Row],[Total]]</f>
        <v>0.89473684210526316</v>
      </c>
    </row>
    <row r="24" spans="1:17" customFormat="1" x14ac:dyDescent="0.25">
      <c r="E24" s="7"/>
      <c r="F24" s="7"/>
      <c r="G24" s="7"/>
      <c r="J24" s="74" t="s">
        <v>305</v>
      </c>
      <c r="K24" s="68">
        <v>41</v>
      </c>
      <c r="L24" s="6">
        <v>47</v>
      </c>
      <c r="M24" s="12" t="s">
        <v>432</v>
      </c>
      <c r="N24" s="12" t="s">
        <v>432</v>
      </c>
      <c r="O24" s="10">
        <v>6</v>
      </c>
      <c r="P24" s="10">
        <v>53</v>
      </c>
      <c r="Q24" s="75">
        <f>Table216[[#This Row],[Member Premises ]]/Table216[[#This Row],[Total]]</f>
        <v>0.8867924528301887</v>
      </c>
    </row>
    <row r="25" spans="1:17" customFormat="1" x14ac:dyDescent="0.25">
      <c r="E25" s="7"/>
      <c r="F25" s="7"/>
      <c r="G25" s="7"/>
      <c r="J25" s="76" t="s">
        <v>321</v>
      </c>
      <c r="K25" s="68">
        <v>60</v>
      </c>
      <c r="L25" s="6">
        <v>62</v>
      </c>
      <c r="M25" s="12" t="s">
        <v>432</v>
      </c>
      <c r="N25" s="12">
        <v>1</v>
      </c>
      <c r="O25" s="10">
        <v>9</v>
      </c>
      <c r="P25" s="10">
        <v>71</v>
      </c>
      <c r="Q25" s="75">
        <f>Table216[[#This Row],[Member Premises ]]/Table216[[#This Row],[Total]]</f>
        <v>0.87323943661971826</v>
      </c>
    </row>
    <row r="26" spans="1:17" customFormat="1" x14ac:dyDescent="0.25">
      <c r="E26" s="7"/>
      <c r="F26" s="7"/>
      <c r="G26" s="7"/>
      <c r="J26" s="74" t="s">
        <v>218</v>
      </c>
      <c r="K26" s="68">
        <v>78</v>
      </c>
      <c r="L26" s="6">
        <v>83</v>
      </c>
      <c r="M26" s="12" t="s">
        <v>432</v>
      </c>
      <c r="N26" s="12">
        <v>1</v>
      </c>
      <c r="O26" s="10">
        <v>13</v>
      </c>
      <c r="P26" s="10">
        <v>96</v>
      </c>
      <c r="Q26" s="75">
        <f>Table216[[#This Row],[Member Premises ]]/Table216[[#This Row],[Total]]</f>
        <v>0.86458333333333337</v>
      </c>
    </row>
    <row r="27" spans="1:17" customFormat="1" x14ac:dyDescent="0.25">
      <c r="E27" s="7"/>
      <c r="F27" s="7"/>
      <c r="G27" s="7"/>
      <c r="J27" s="74" t="s">
        <v>11</v>
      </c>
      <c r="K27" s="68">
        <v>27</v>
      </c>
      <c r="L27" s="6">
        <v>31</v>
      </c>
      <c r="M27" s="12">
        <v>1</v>
      </c>
      <c r="N27" s="12" t="s">
        <v>432</v>
      </c>
      <c r="O27" s="10">
        <v>5</v>
      </c>
      <c r="P27" s="10">
        <v>36</v>
      </c>
      <c r="Q27" s="75">
        <f>Table216[[#This Row],[Member Premises ]]/Table216[[#This Row],[Total]]</f>
        <v>0.86111111111111116</v>
      </c>
    </row>
    <row r="28" spans="1:17" customFormat="1" x14ac:dyDescent="0.25">
      <c r="E28" s="7"/>
      <c r="F28" s="7"/>
      <c r="G28" s="7"/>
      <c r="J28" s="74" t="s">
        <v>303</v>
      </c>
      <c r="K28" s="68">
        <v>41</v>
      </c>
      <c r="L28" s="6">
        <v>43</v>
      </c>
      <c r="M28" s="12">
        <v>3</v>
      </c>
      <c r="N28" s="12" t="s">
        <v>432</v>
      </c>
      <c r="O28" s="10">
        <v>7</v>
      </c>
      <c r="P28" s="10">
        <v>50</v>
      </c>
      <c r="Q28" s="75">
        <f>Table216[[#This Row],[Member Premises ]]/Table216[[#This Row],[Total]]</f>
        <v>0.86</v>
      </c>
    </row>
    <row r="29" spans="1:17" customFormat="1" x14ac:dyDescent="0.25">
      <c r="E29" s="7"/>
      <c r="F29" s="7"/>
      <c r="G29" s="7"/>
      <c r="J29" s="74" t="s">
        <v>82</v>
      </c>
      <c r="K29" s="68">
        <v>125</v>
      </c>
      <c r="L29" s="6">
        <v>132</v>
      </c>
      <c r="M29" s="12">
        <v>1</v>
      </c>
      <c r="N29" s="12" t="s">
        <v>432</v>
      </c>
      <c r="O29" s="10">
        <v>22</v>
      </c>
      <c r="P29" s="10">
        <v>154</v>
      </c>
      <c r="Q29" s="75">
        <f>Table216[[#This Row],[Member Premises ]]/Table216[[#This Row],[Total]]</f>
        <v>0.8571428571428571</v>
      </c>
    </row>
    <row r="30" spans="1:17" customFormat="1" x14ac:dyDescent="0.25">
      <c r="E30" s="7"/>
      <c r="F30" s="7"/>
      <c r="G30" s="7"/>
      <c r="J30" s="74" t="s">
        <v>318</v>
      </c>
      <c r="K30" s="77">
        <v>39</v>
      </c>
      <c r="L30" s="13">
        <v>40</v>
      </c>
      <c r="M30" s="12">
        <v>2</v>
      </c>
      <c r="N30" s="12" t="s">
        <v>432</v>
      </c>
      <c r="O30" s="12">
        <v>7</v>
      </c>
      <c r="P30" s="12">
        <v>47</v>
      </c>
      <c r="Q30" s="75">
        <f>Table216[[#This Row],[Member Premises ]]/Table216[[#This Row],[Total]]</f>
        <v>0.85106382978723405</v>
      </c>
    </row>
    <row r="31" spans="1:17" customFormat="1" x14ac:dyDescent="0.25">
      <c r="E31" s="7"/>
      <c r="F31" s="7"/>
      <c r="G31" s="7"/>
      <c r="J31" s="74" t="s">
        <v>298</v>
      </c>
      <c r="K31" s="68">
        <v>52</v>
      </c>
      <c r="L31" s="13">
        <v>56</v>
      </c>
      <c r="M31" s="12">
        <v>2</v>
      </c>
      <c r="N31" s="10" t="s">
        <v>432</v>
      </c>
      <c r="O31" s="10">
        <v>10</v>
      </c>
      <c r="P31" s="10">
        <v>66</v>
      </c>
      <c r="Q31" s="75">
        <f>Table216[[#This Row],[Member Premises ]]/Table216[[#This Row],[Total]]</f>
        <v>0.84848484848484851</v>
      </c>
    </row>
    <row r="32" spans="1:17" customFormat="1" x14ac:dyDescent="0.25">
      <c r="E32" s="7"/>
      <c r="F32" s="7"/>
      <c r="G32" s="7"/>
      <c r="J32" s="74" t="s">
        <v>170</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312</v>
      </c>
      <c r="K33" s="69">
        <v>104</v>
      </c>
      <c r="L33" s="70">
        <v>113</v>
      </c>
      <c r="M33" s="79">
        <v>2</v>
      </c>
      <c r="N33" s="79" t="s">
        <v>432</v>
      </c>
      <c r="O33" s="80">
        <v>37</v>
      </c>
      <c r="P33" s="80">
        <v>150</v>
      </c>
      <c r="Q33" s="81">
        <f>Table216[[#This Row],[Member Premises ]]/Table216[[#This Row],[Total]]</f>
        <v>0.7533333333333333</v>
      </c>
    </row>
    <row r="34" spans="1:32" customFormat="1" x14ac:dyDescent="0.25">
      <c r="E34" s="7"/>
      <c r="F34" s="7"/>
      <c r="G34" s="7"/>
      <c r="J34" s="14" t="s">
        <v>307</v>
      </c>
      <c r="K34" s="14">
        <f>SUBTOTAL(109,Table216[Members])</f>
        <v>2570</v>
      </c>
      <c r="L34" s="14">
        <f>SUBTOTAL(109,Table216[[Member Premises ]])</f>
        <v>2828</v>
      </c>
      <c r="M34" s="15">
        <f>SUBTOTAL(109,Table216[Revoked Members])</f>
        <v>34</v>
      </c>
      <c r="N34" s="15">
        <f>SUBTOTAL(109,Table216[Obligated &amp; Reinstated])</f>
        <v>25</v>
      </c>
      <c r="O34" s="14">
        <f>SUBTOTAL(109,Table216[[Potential Members ]])</f>
        <v>201</v>
      </c>
      <c r="P34" s="14">
        <f>SUBTOTAL(109,Table216[Total])</f>
        <v>3029</v>
      </c>
      <c r="Q34" s="16">
        <f>SUBTOTAL(101,Table216[% Registered])</f>
        <v>0.92825887827865683</v>
      </c>
    </row>
    <row r="35" spans="1:32" customFormat="1" x14ac:dyDescent="0.25">
      <c r="E35" s="7"/>
      <c r="F35" s="7"/>
      <c r="G35" s="7"/>
      <c r="N35" s="7"/>
      <c r="P35" s="7"/>
    </row>
    <row r="36" spans="1:32" ht="15.75" thickBot="1" x14ac:dyDescent="0.3"/>
    <row r="37" spans="1:32" ht="47.25" customHeight="1" thickBot="1" x14ac:dyDescent="0.3">
      <c r="A37" s="93" t="s">
        <v>353</v>
      </c>
      <c r="B37" s="94"/>
      <c r="C37" s="94"/>
      <c r="D37" s="94"/>
      <c r="E37" s="94"/>
      <c r="F37" s="94"/>
      <c r="G37" s="94"/>
      <c r="H37" s="95"/>
    </row>
    <row r="38" spans="1:32" ht="72.75" customHeight="1" thickBot="1" x14ac:dyDescent="0.3">
      <c r="A38" s="47" t="s">
        <v>295</v>
      </c>
      <c r="B38" s="96" t="s">
        <v>354</v>
      </c>
      <c r="C38" s="96"/>
      <c r="D38" s="96"/>
      <c r="E38" s="96"/>
      <c r="F38" s="96"/>
      <c r="G38" s="96"/>
      <c r="H38" s="97"/>
    </row>
    <row r="39" spans="1:32" ht="54.75" customHeight="1" thickBot="1" x14ac:dyDescent="0.3">
      <c r="A39" s="48" t="s">
        <v>348</v>
      </c>
      <c r="B39" s="96" t="s">
        <v>357</v>
      </c>
      <c r="C39" s="96"/>
      <c r="D39" s="96"/>
      <c r="E39" s="96"/>
      <c r="F39" s="96"/>
      <c r="G39" s="96"/>
      <c r="H39" s="97"/>
    </row>
    <row r="40" spans="1:32" ht="95.25" customHeight="1" thickBot="1" x14ac:dyDescent="0.3">
      <c r="A40" s="49" t="s">
        <v>350</v>
      </c>
      <c r="B40" s="101" t="s">
        <v>358</v>
      </c>
      <c r="C40" s="101"/>
      <c r="D40" s="101"/>
      <c r="E40" s="101"/>
      <c r="F40" s="101"/>
      <c r="G40" s="101"/>
      <c r="H40" s="102"/>
    </row>
    <row r="41" spans="1:32" ht="162.75" customHeight="1" thickBot="1" x14ac:dyDescent="0.3">
      <c r="A41" s="50" t="s">
        <v>351</v>
      </c>
      <c r="B41" s="96" t="s">
        <v>359</v>
      </c>
      <c r="C41" s="96"/>
      <c r="D41" s="96"/>
      <c r="E41" s="96"/>
      <c r="F41" s="96"/>
      <c r="G41" s="96"/>
      <c r="H41" s="97"/>
    </row>
    <row r="42" spans="1:32" ht="69" customHeight="1" thickBot="1" x14ac:dyDescent="0.3">
      <c r="A42" s="51" t="s">
        <v>360</v>
      </c>
      <c r="B42" s="101" t="s">
        <v>352</v>
      </c>
      <c r="C42" s="101"/>
      <c r="D42" s="101"/>
      <c r="E42" s="101"/>
      <c r="F42" s="101"/>
      <c r="G42" s="101"/>
      <c r="H42" s="102"/>
    </row>
    <row r="43" spans="1:32" ht="32.25" customHeight="1" thickBot="1" x14ac:dyDescent="0.3">
      <c r="A43" s="52" t="s">
        <v>297</v>
      </c>
      <c r="B43" s="96" t="s">
        <v>355</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37" sqref="C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30" sqref="B30"/>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3" ht="19.5" thickBot="1" x14ac:dyDescent="0.35">
      <c r="A17" s="38" t="s">
        <v>296</v>
      </c>
      <c r="B17" s="53">
        <f>COUNTA(B18)</f>
        <v>0</v>
      </c>
    </row>
    <row r="18" spans="1:13" s="7" customFormat="1" ht="19.5" thickBot="1" x14ac:dyDescent="0.35">
      <c r="A18" s="39"/>
      <c r="B18" s="55"/>
      <c r="L18" s="66"/>
    </row>
    <row r="19" spans="1:13" ht="19.5" thickBot="1" x14ac:dyDescent="0.35">
      <c r="A19" s="31" t="s">
        <v>361</v>
      </c>
      <c r="B19" s="54">
        <f>COUNTA(B20:B28)</f>
        <v>1</v>
      </c>
    </row>
    <row r="20" spans="1:13" x14ac:dyDescent="0.25">
      <c r="A20" t="s">
        <v>322</v>
      </c>
      <c r="B20" t="s">
        <v>443</v>
      </c>
      <c r="D20" t="s">
        <v>444</v>
      </c>
      <c r="E20" t="s">
        <v>445</v>
      </c>
      <c r="F20" t="s">
        <v>446</v>
      </c>
      <c r="G20" t="s">
        <v>447</v>
      </c>
      <c r="I20" t="s">
        <v>448</v>
      </c>
      <c r="L20" s="66" t="s">
        <v>415</v>
      </c>
      <c r="M20" s="92" t="s">
        <v>449</v>
      </c>
    </row>
    <row r="30" spans="1:13" x14ac:dyDescent="0.25">
      <c r="B30" t="s">
        <v>450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hyperlinks>
    <hyperlink ref="M20"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f>
        <v>1</v>
      </c>
    </row>
    <row r="10" spans="1:12" s="23" customFormat="1" x14ac:dyDescent="0.25">
      <c r="A10" s="23" t="s">
        <v>11</v>
      </c>
      <c r="B10" s="23" t="s">
        <v>433</v>
      </c>
      <c r="D10" s="23" t="s">
        <v>436</v>
      </c>
      <c r="E10" s="23" t="s">
        <v>437</v>
      </c>
      <c r="F10" s="23" t="s">
        <v>15</v>
      </c>
      <c r="G10" s="23" t="s">
        <v>16</v>
      </c>
      <c r="H10" s="23" t="s">
        <v>438</v>
      </c>
      <c r="L10" s="91" t="s">
        <v>435</v>
      </c>
    </row>
    <row r="11" spans="1:12" s="23" customFormat="1" ht="19.5" thickBot="1" x14ac:dyDescent="0.35">
      <c r="A11" s="39"/>
      <c r="B11" s="55"/>
      <c r="L11" s="91"/>
    </row>
    <row r="12" spans="1:12" ht="19.5" thickBot="1" x14ac:dyDescent="0.35">
      <c r="A12" s="31" t="s">
        <v>361</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0"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296</v>
      </c>
      <c r="B6" s="53"/>
    </row>
    <row r="7" spans="1:13" ht="15.75" thickBot="1" x14ac:dyDescent="0.3">
      <c r="A7" s="2"/>
      <c r="B7" s="19"/>
      <c r="C7" s="2"/>
      <c r="D7" s="2"/>
      <c r="E7" s="2"/>
      <c r="F7" s="2"/>
      <c r="G7" s="2"/>
      <c r="H7" s="2"/>
      <c r="I7" s="2"/>
      <c r="J7" s="2"/>
      <c r="K7" s="2"/>
      <c r="L7" s="89"/>
    </row>
    <row r="8" spans="1:13" ht="19.5" thickBot="1" x14ac:dyDescent="0.35">
      <c r="A8" s="31" t="s">
        <v>361</v>
      </c>
      <c r="B8" s="54">
        <f>COUNTA(B9:B11)</f>
        <v>3</v>
      </c>
      <c r="C8" s="2"/>
      <c r="D8" s="2"/>
      <c r="E8" s="2"/>
      <c r="F8" s="2"/>
      <c r="G8" s="2"/>
      <c r="H8" s="2"/>
      <c r="I8" s="2"/>
      <c r="J8" s="2"/>
      <c r="K8" s="2"/>
      <c r="L8" s="89"/>
    </row>
    <row r="9" spans="1:13" x14ac:dyDescent="0.25">
      <c r="A9" s="22" t="s">
        <v>37</v>
      </c>
      <c r="B9" s="22" t="s">
        <v>363</v>
      </c>
      <c r="E9" s="22" t="s">
        <v>364</v>
      </c>
      <c r="G9" s="22" t="s">
        <v>40</v>
      </c>
      <c r="K9" s="22" t="s">
        <v>329</v>
      </c>
      <c r="L9" s="90" t="s">
        <v>362</v>
      </c>
    </row>
    <row r="10" spans="1:13" x14ac:dyDescent="0.25">
      <c r="A10" s="22" t="s">
        <v>37</v>
      </c>
      <c r="B10" s="22" t="s">
        <v>346</v>
      </c>
      <c r="D10" s="22" t="s">
        <v>347</v>
      </c>
      <c r="F10" s="22" t="s">
        <v>42</v>
      </c>
      <c r="G10" s="22" t="s">
        <v>40</v>
      </c>
      <c r="H10" s="22">
        <v>861572013</v>
      </c>
      <c r="K10" s="22" t="s">
        <v>32</v>
      </c>
      <c r="L10" s="90" t="s">
        <v>362</v>
      </c>
    </row>
    <row r="11" spans="1:13" x14ac:dyDescent="0.25">
      <c r="A11" s="22" t="s">
        <v>37</v>
      </c>
      <c r="B11" s="23" t="s">
        <v>287</v>
      </c>
      <c r="G11" s="22" t="s">
        <v>40</v>
      </c>
      <c r="K11" s="22" t="s">
        <v>329</v>
      </c>
      <c r="L11" s="90"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36" sqref="C36"/>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COUNTA(B7:B9)</f>
        <v>3</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434</v>
      </c>
      <c r="C9" t="s">
        <v>439</v>
      </c>
      <c r="D9" t="s">
        <v>440</v>
      </c>
      <c r="E9" t="s">
        <v>67</v>
      </c>
      <c r="G9" s="1" t="s">
        <v>50</v>
      </c>
      <c r="H9" s="41" t="s">
        <v>441</v>
      </c>
      <c r="K9" s="41" t="s">
        <v>375</v>
      </c>
      <c r="L9" s="88" t="s">
        <v>442</v>
      </c>
    </row>
    <row r="10" spans="1:12" s="41" customFormat="1" ht="15.75" customHeight="1" thickBot="1" x14ac:dyDescent="0.3">
      <c r="A10" s="7"/>
      <c r="B10" s="7"/>
      <c r="C10" s="7"/>
      <c r="D10" s="7"/>
      <c r="E10" s="7"/>
      <c r="G10" s="42"/>
      <c r="L10" s="88"/>
    </row>
    <row r="11" spans="1:12" ht="19.5" thickBot="1" x14ac:dyDescent="0.35">
      <c r="A11" s="31" t="s">
        <v>361</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13" sqref="B1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8"/>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B24" sqref="B24"/>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row r="34" spans="2:2" x14ac:dyDescent="0.25">
      <c r="B34" t="s">
        <v>451</v>
      </c>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42" sqref="B4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L17" s="66" t="s">
        <v>392</v>
      </c>
    </row>
    <row r="18" spans="1:12" x14ac:dyDescent="0.25">
      <c r="A18" s="1" t="s">
        <v>170</v>
      </c>
      <c r="B18" t="s">
        <v>413</v>
      </c>
      <c r="D18" t="s">
        <v>200</v>
      </c>
      <c r="E18" t="s">
        <v>201</v>
      </c>
      <c r="G18" s="1" t="s">
        <v>171</v>
      </c>
      <c r="H18" t="s">
        <v>414</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420</v>
      </c>
      <c r="D21" t="s">
        <v>421</v>
      </c>
      <c r="E21" t="s">
        <v>422</v>
      </c>
      <c r="G21" t="s">
        <v>423</v>
      </c>
      <c r="L21" s="66" t="s">
        <v>362</v>
      </c>
    </row>
    <row r="22" spans="1:12" x14ac:dyDescent="0.25">
      <c r="A22" t="s">
        <v>170</v>
      </c>
      <c r="B22" t="s">
        <v>424</v>
      </c>
      <c r="D22" t="s">
        <v>426</v>
      </c>
      <c r="E22" t="s">
        <v>427</v>
      </c>
      <c r="F22" t="s">
        <v>422</v>
      </c>
      <c r="G22" t="s">
        <v>423</v>
      </c>
      <c r="L22" s="66" t="s">
        <v>362</v>
      </c>
    </row>
    <row r="23" spans="1:12" x14ac:dyDescent="0.25">
      <c r="A23" t="s">
        <v>170</v>
      </c>
      <c r="B23" t="s">
        <v>425</v>
      </c>
      <c r="D23" t="s">
        <v>428</v>
      </c>
      <c r="E23" t="s">
        <v>429</v>
      </c>
      <c r="G23" t="s">
        <v>423</v>
      </c>
      <c r="L23" s="66" t="s">
        <v>362</v>
      </c>
    </row>
    <row r="24" spans="1:12" x14ac:dyDescent="0.25">
      <c r="A24" t="s">
        <v>170</v>
      </c>
      <c r="B24" t="s">
        <v>430</v>
      </c>
      <c r="D24" t="s">
        <v>431</v>
      </c>
      <c r="E24" t="s">
        <v>427</v>
      </c>
      <c r="F24" t="s">
        <v>429</v>
      </c>
      <c r="G24" t="s">
        <v>423</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3" sqref="B3"/>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314</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361</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35" sqref="C35"/>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COUNTA(B8:B8)</f>
        <v>0</v>
      </c>
    </row>
    <row r="8" spans="1:12" s="41" customFormat="1" x14ac:dyDescent="0.25">
      <c r="L8" s="88"/>
    </row>
    <row r="9" spans="1:12" s="7" customFormat="1" ht="15.75" thickBot="1" x14ac:dyDescent="0.3">
      <c r="B9" s="5"/>
      <c r="L9" s="66"/>
    </row>
    <row r="10" spans="1:12" ht="19.5" thickBot="1" x14ac:dyDescent="0.35">
      <c r="A10" s="31" t="s">
        <v>361</v>
      </c>
      <c r="B10" s="54">
        <f>COUNTA(B11:B12)</f>
        <v>2</v>
      </c>
    </row>
    <row r="11" spans="1:12" x14ac:dyDescent="0.25">
      <c r="A11" t="s">
        <v>267</v>
      </c>
      <c r="B11" s="5" t="s">
        <v>386</v>
      </c>
      <c r="D11" t="s">
        <v>387</v>
      </c>
      <c r="G11" t="s">
        <v>388</v>
      </c>
      <c r="H11" t="s">
        <v>419</v>
      </c>
      <c r="K11" t="s">
        <v>389</v>
      </c>
      <c r="L11" s="66" t="s">
        <v>362</v>
      </c>
    </row>
    <row r="12" spans="1:12" x14ac:dyDescent="0.25">
      <c r="A12" s="7" t="s">
        <v>267</v>
      </c>
      <c r="B12" s="5" t="s">
        <v>416</v>
      </c>
      <c r="D12" t="s">
        <v>417</v>
      </c>
      <c r="E12" t="s">
        <v>377</v>
      </c>
      <c r="F12" t="s">
        <v>418</v>
      </c>
      <c r="G12" t="s">
        <v>268</v>
      </c>
      <c r="K12" s="7" t="s">
        <v>389</v>
      </c>
      <c r="L12" s="66" t="s">
        <v>362</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2018-11-20T13:45:50Z</cp:lastPrinted>
  <dcterms:created xsi:type="dcterms:W3CDTF">2017-12-07T14:35:07Z</dcterms:created>
  <dcterms:modified xsi:type="dcterms:W3CDTF">2018-11-20T17:14:29Z</dcterms:modified>
</cp:coreProperties>
</file>