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GOVERNMENT AND REGULATORY MANAGEMENT\Tyre scheme\WERLA EOLs\01 Potential Members\WERLA lists\2018\Nov\"/>
    </mc:Choice>
  </mc:AlternateContent>
  <bookViews>
    <workbookView xWindow="0" yWindow="0" windowWidth="28800" windowHeight="13935" tabRatio="792"/>
  </bookViews>
  <sheets>
    <sheet name="Overview" sheetId="34" r:id="rId1"/>
    <sheet name="Dublin City Co" sheetId="3" r:id="rId2"/>
    <sheet name="Dun Laoghaire Rathdown " sheetId="13" r:id="rId3"/>
    <sheet name="Fingal Co" sheetId="14" r:id="rId4"/>
    <sheet name="Kildare Co" sheetId="5" r:id="rId5"/>
    <sheet name="Laois Co" sheetId="21" r:id="rId6"/>
    <sheet name="Longford Co" sheetId="11" r:id="rId7"/>
    <sheet name="Louth Co" sheetId="24" r:id="rId8"/>
    <sheet name="Meath Co" sheetId="8" r:id="rId9"/>
    <sheet name="Offaly Co" sheetId="25" r:id="rId10"/>
    <sheet name="South Dublin Co" sheetId="9" r:id="rId11"/>
    <sheet name="Westmeath Co" sheetId="12" r:id="rId12"/>
    <sheet name="Wicklow Co" sheetId="19" r:id="rId13"/>
    <sheet name=" " sheetId="33" r:id="rId14"/>
  </sheets>
  <externalReferences>
    <externalReference r:id="rId15"/>
    <externalReference r:id="rId16"/>
  </externalReferences>
  <definedNames>
    <definedName name="_xlnm._FilterDatabase" localSheetId="1" hidden="1">'Dublin City Co'!$A$2:$L$8</definedName>
    <definedName name="_xlnm._FilterDatabase" localSheetId="2" hidden="1">'Dun Laoghaire Rathdown '!$A$2:$L$4</definedName>
    <definedName name="_xlnm._FilterDatabase" localSheetId="3" hidden="1">'Fingal Co'!$A$2:$M$18</definedName>
    <definedName name="_xlnm._FilterDatabase" localSheetId="4" hidden="1">'Kildare Co'!$A$2:$L$21</definedName>
    <definedName name="_xlnm._FilterDatabase" localSheetId="5" hidden="1">'Laois Co'!$A$2:$L$2</definedName>
    <definedName name="_xlnm._FilterDatabase" localSheetId="6" hidden="1">'Longford Co'!$A$2:$L$5</definedName>
    <definedName name="_xlnm._FilterDatabase" localSheetId="7" hidden="1">'Louth Co'!$A$2:$L$4</definedName>
    <definedName name="_xlnm._FilterDatabase" localSheetId="8" hidden="1">'Meath Co'!$A$2:$L$9</definedName>
    <definedName name="_xlnm._FilterDatabase" localSheetId="9" hidden="1">'Offaly Co'!$A$2:$L$9</definedName>
    <definedName name="_xlnm._FilterDatabase" localSheetId="0" hidden="1">Overview!$H$1:$U$19</definedName>
    <definedName name="_xlnm._FilterDatabase" localSheetId="10" hidden="1">'South Dublin Co'!$A$2:$M$7</definedName>
    <definedName name="_xlnm._FilterDatabase" localSheetId="11" hidden="1">'Westmeath Co'!$A$2:$L$10</definedName>
    <definedName name="_xlnm._FilterDatabase" localSheetId="12" hidden="1">'Wicklow Co'!$A$2:$L$4</definedName>
    <definedName name="_xlnm.Print_Area" localSheetId="0">Overview!$A$1:$AG$45</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2" i="34" l="1"/>
  <c r="Q32" i="34" s="1"/>
  <c r="Q3" i="34"/>
  <c r="Q4" i="34"/>
  <c r="Q5" i="34"/>
  <c r="Q6" i="34"/>
  <c r="Q7" i="34"/>
  <c r="Q8" i="34"/>
  <c r="Q9" i="34"/>
  <c r="Q10" i="34"/>
  <c r="Q11" i="34"/>
  <c r="Q12" i="34"/>
  <c r="Q13" i="34"/>
  <c r="Q14" i="34"/>
  <c r="Q15" i="34"/>
  <c r="Q16" i="34"/>
  <c r="Q17" i="34"/>
  <c r="Q18" i="34"/>
  <c r="Q19" i="34"/>
  <c r="Q20" i="34"/>
  <c r="Q21" i="34"/>
  <c r="Q22" i="34"/>
  <c r="Q23" i="34"/>
  <c r="Q24" i="34"/>
  <c r="Q25" i="34"/>
  <c r="Q26" i="34"/>
  <c r="Q27" i="34"/>
  <c r="Q28" i="34"/>
  <c r="Q29" i="34"/>
  <c r="Q30" i="34"/>
  <c r="Q31" i="34"/>
  <c r="Q33" i="34"/>
  <c r="B20" i="14" l="1"/>
  <c r="B6" i="24"/>
  <c r="B9" i="24"/>
  <c r="B5" i="21"/>
  <c r="B6" i="13"/>
  <c r="B10" i="3"/>
  <c r="B6" i="19" l="1"/>
  <c r="B9" i="9"/>
  <c r="B1" i="14" l="1"/>
  <c r="B15" i="3" l="1"/>
  <c r="B1" i="12" l="1"/>
  <c r="B1" i="21" l="1"/>
  <c r="B9" i="11" l="1"/>
  <c r="B1" i="13" l="1"/>
  <c r="B1" i="8" l="1"/>
  <c r="B1" i="3" l="1"/>
  <c r="B1" i="11" l="1"/>
  <c r="B1" i="25"/>
  <c r="B1" i="24" l="1"/>
  <c r="B1" i="19" l="1"/>
  <c r="B1" i="9"/>
  <c r="B1" i="5"/>
  <c r="B12" i="19" l="1"/>
  <c r="B13" i="12" l="1"/>
  <c r="B24" i="5" l="1"/>
  <c r="P34" i="34" l="1"/>
  <c r="B11" i="25" l="1"/>
  <c r="B16" i="12" l="1"/>
  <c r="B15" i="9" l="1"/>
  <c r="C5" i="34" l="1"/>
  <c r="B13" i="8" l="1"/>
  <c r="B8" i="34" l="1"/>
  <c r="F4" i="34" l="1"/>
  <c r="C4" i="34" l="1"/>
  <c r="D5" i="34" l="1"/>
  <c r="B10" i="13"/>
  <c r="E6" i="34" s="1"/>
  <c r="E7" i="34"/>
  <c r="E5" i="34"/>
  <c r="E11" i="34"/>
  <c r="D14" i="34"/>
  <c r="D11" i="34"/>
  <c r="D13" i="34"/>
  <c r="D3" i="34"/>
  <c r="D4" i="34"/>
  <c r="C3" i="34" l="1"/>
  <c r="C9" i="34"/>
  <c r="C6" i="34"/>
  <c r="C13" i="34"/>
  <c r="C10" i="34"/>
  <c r="C8" i="34"/>
  <c r="C11" i="34"/>
  <c r="C7" i="34"/>
  <c r="C14" i="34"/>
  <c r="C12" i="34"/>
  <c r="B4" i="34"/>
  <c r="B3" i="34"/>
  <c r="B9" i="34"/>
  <c r="B6" i="34"/>
  <c r="B13" i="34"/>
  <c r="B10" i="34"/>
  <c r="B11" i="34"/>
  <c r="B7" i="34"/>
  <c r="B5" i="34"/>
  <c r="B14" i="34"/>
  <c r="B12" i="34"/>
  <c r="N34" i="34" l="1"/>
  <c r="K34" i="34"/>
  <c r="M34" i="34"/>
  <c r="O34" i="34"/>
  <c r="B15" i="34" l="1"/>
  <c r="G4" i="34"/>
  <c r="H4" i="34" s="1"/>
  <c r="C15" i="34"/>
  <c r="L34" i="34"/>
  <c r="E12" i="34" l="1"/>
  <c r="D12" i="34"/>
  <c r="D9" i="34"/>
  <c r="E4" i="34"/>
  <c r="E8" i="34"/>
  <c r="B15" i="25"/>
  <c r="E13" i="34" s="1"/>
  <c r="B15" i="8"/>
  <c r="E9" i="34" s="1"/>
  <c r="E10" i="34"/>
  <c r="B7" i="11"/>
  <c r="D10" i="34" s="1"/>
  <c r="B10" i="21"/>
  <c r="E3" i="34" s="1"/>
  <c r="B28" i="5"/>
  <c r="E14" i="34" s="1"/>
  <c r="D6" i="34"/>
  <c r="E15" i="34" l="1"/>
  <c r="D7" i="34"/>
  <c r="D8" i="34"/>
  <c r="D15" i="34" l="1"/>
  <c r="F12" i="34"/>
  <c r="G12" i="34" s="1"/>
  <c r="H12" i="34" s="1"/>
  <c r="F8" i="34"/>
  <c r="F13" i="34"/>
  <c r="G13" i="34" s="1"/>
  <c r="H13" i="34" s="1"/>
  <c r="F9" i="34"/>
  <c r="F5" i="34"/>
  <c r="G5" i="34" s="1"/>
  <c r="H5" i="34" s="1"/>
  <c r="F10" i="34"/>
  <c r="G10" i="34" s="1"/>
  <c r="H10" i="34" s="1"/>
  <c r="F3" i="34"/>
  <c r="F14" i="34"/>
  <c r="G14" i="34" s="1"/>
  <c r="H14" i="34" s="1"/>
  <c r="F11" i="34"/>
  <c r="G11" i="34" s="1"/>
  <c r="H11" i="34" s="1"/>
  <c r="F6" i="34"/>
  <c r="G6" i="34" s="1"/>
  <c r="H6" i="34" s="1"/>
  <c r="G3" i="34" l="1"/>
  <c r="H3" i="34" s="1"/>
  <c r="G9" i="34"/>
  <c r="H9" i="34" s="1"/>
  <c r="G8" i="34"/>
  <c r="H8" i="34" s="1"/>
  <c r="F7" i="34"/>
  <c r="G7" i="34" s="1"/>
  <c r="H7" i="34" s="1"/>
  <c r="H15" i="34" l="1"/>
  <c r="F15" i="34"/>
  <c r="Q34" i="34" l="1"/>
</calcChain>
</file>

<file path=xl/sharedStrings.xml><?xml version="1.0" encoding="utf-8"?>
<sst xmlns="http://schemas.openxmlformats.org/spreadsheetml/2006/main" count="1220" uniqueCount="626">
  <si>
    <t>Local Authority</t>
  </si>
  <si>
    <t xml:space="preserve">County </t>
  </si>
  <si>
    <t>Company Name</t>
  </si>
  <si>
    <t>TradingName</t>
  </si>
  <si>
    <t>Addr1</t>
  </si>
  <si>
    <t>Addr2</t>
  </si>
  <si>
    <t>Town/Village</t>
  </si>
  <si>
    <t>County/City</t>
  </si>
  <si>
    <t>ContactName</t>
  </si>
  <si>
    <t>Telephone</t>
  </si>
  <si>
    <t>Fax</t>
  </si>
  <si>
    <t>Email</t>
  </si>
  <si>
    <t>EconStatus</t>
  </si>
  <si>
    <t/>
  </si>
  <si>
    <t>Dublin Road</t>
  </si>
  <si>
    <t>Tyreshop</t>
  </si>
  <si>
    <t>Garage</t>
  </si>
  <si>
    <t>Dublin Rd</t>
  </si>
  <si>
    <t>ATF</t>
  </si>
  <si>
    <t>Dublin City Council</t>
  </si>
  <si>
    <t>Dublin 11</t>
  </si>
  <si>
    <t>Dublin 3</t>
  </si>
  <si>
    <t>Bradys Auto Service Centre</t>
  </si>
  <si>
    <t>Wutton House</t>
  </si>
  <si>
    <t>Ashbourne Road</t>
  </si>
  <si>
    <t>The Ward</t>
  </si>
  <si>
    <t>Co. Dublin</t>
  </si>
  <si>
    <t>Cameron Cars</t>
  </si>
  <si>
    <t>3 Lee Road</t>
  </si>
  <si>
    <t>Dublin Ind Estate</t>
  </si>
  <si>
    <t>Haulier</t>
  </si>
  <si>
    <t>The Garage</t>
  </si>
  <si>
    <t>38 Millenium Business Park</t>
  </si>
  <si>
    <t>Cappagh Road</t>
  </si>
  <si>
    <t>085 7867581</t>
  </si>
  <si>
    <t>Automotive Services</t>
  </si>
  <si>
    <t>Unit 58  Le Broquay Avenue</t>
  </si>
  <si>
    <t>Parkwest Industrial Park</t>
  </si>
  <si>
    <t>Dublin 12</t>
  </si>
  <si>
    <t>01 6120922</t>
  </si>
  <si>
    <t>Walkinstown</t>
  </si>
  <si>
    <t>Enva Dublin</t>
  </si>
  <si>
    <t>JFK Industrial Estate</t>
  </si>
  <si>
    <t>JFK Road</t>
  </si>
  <si>
    <t>Naas Road</t>
  </si>
  <si>
    <t>01 456 9187</t>
  </si>
  <si>
    <t>dublin@enva.ie</t>
  </si>
  <si>
    <t>PreNCT</t>
  </si>
  <si>
    <t>Unit 8a Ossory Industrial Estate</t>
  </si>
  <si>
    <t>Ossory Road</t>
  </si>
  <si>
    <t>North Wall</t>
  </si>
  <si>
    <t>01 5134649</t>
  </si>
  <si>
    <t>dempseyauto@gmail.com</t>
  </si>
  <si>
    <t>Dublin 5</t>
  </si>
  <si>
    <t>CarDistributor</t>
  </si>
  <si>
    <t>Dublin 8</t>
  </si>
  <si>
    <t>OOB</t>
  </si>
  <si>
    <t>Moloney Motors</t>
  </si>
  <si>
    <t>136 Emmet Road</t>
  </si>
  <si>
    <t xml:space="preserve">Inchicore </t>
  </si>
  <si>
    <t>086-2531771</t>
  </si>
  <si>
    <t>sales@moloneymotors.ie</t>
  </si>
  <si>
    <t>Kildare County Council</t>
  </si>
  <si>
    <t>Co. Kildare</t>
  </si>
  <si>
    <t xml:space="preserve">Newhall </t>
  </si>
  <si>
    <t>Naas</t>
  </si>
  <si>
    <t>Athy</t>
  </si>
  <si>
    <t>Station Road</t>
  </si>
  <si>
    <t>Alto Motors</t>
  </si>
  <si>
    <t>The Haven</t>
  </si>
  <si>
    <t>Hazlebatch Road</t>
  </si>
  <si>
    <t>Celbridge</t>
  </si>
  <si>
    <t>01 6275314</t>
  </si>
  <si>
    <t>altomotorsservice@gmail.com</t>
  </si>
  <si>
    <t>AOR Motors</t>
  </si>
  <si>
    <t>Main Street</t>
  </si>
  <si>
    <t>Cellbridge</t>
  </si>
  <si>
    <t>01 6102633</t>
  </si>
  <si>
    <t>sales@aormotors.ie</t>
  </si>
  <si>
    <t>Moone</t>
  </si>
  <si>
    <t>Audi Naas</t>
  </si>
  <si>
    <t>Newbridge Road</t>
  </si>
  <si>
    <t>045 906 666</t>
  </si>
  <si>
    <t>info@audinaas.ie</t>
  </si>
  <si>
    <t>Auto Fleet Service centre</t>
  </si>
  <si>
    <t>045 882844 </t>
  </si>
  <si>
    <t>Ballymore tyres</t>
  </si>
  <si>
    <t>Broadleas</t>
  </si>
  <si>
    <t>Ballymore Eustace</t>
  </si>
  <si>
    <t>(045) 864284</t>
  </si>
  <si>
    <t>Kilkenny Road</t>
  </si>
  <si>
    <t>Blackwood Tyres &amp; Solid Fuel</t>
  </si>
  <si>
    <t>Blackwood Cross</t>
  </si>
  <si>
    <t>Robertstown</t>
  </si>
  <si>
    <t>085 2005121</t>
  </si>
  <si>
    <t>Byrne Car Sales Ltd</t>
  </si>
  <si>
    <t>Timolin</t>
  </si>
  <si>
    <t>059 8624192</t>
  </si>
  <si>
    <t>Discount Tyres</t>
  </si>
  <si>
    <t>DS Tyres</t>
  </si>
  <si>
    <t>Blacklion</t>
  </si>
  <si>
    <t>Maynooth</t>
  </si>
  <si>
    <t xml:space="preserve">083-0027382/01-6286816 </t>
  </si>
  <si>
    <t>J &amp; B Celbridge Car Service Ltd</t>
  </si>
  <si>
    <t>Unit 3</t>
  </si>
  <si>
    <t>Monatra Industrial Estate</t>
  </si>
  <si>
    <t>01 5058054 / 087 2926750</t>
  </si>
  <si>
    <t>01 6270977</t>
  </si>
  <si>
    <t>John Phelan Motor Co</t>
  </si>
  <si>
    <t>Allenwood</t>
  </si>
  <si>
    <t>045-254256</t>
  </si>
  <si>
    <t>Kilcock</t>
  </si>
  <si>
    <t>Lexus Kildare</t>
  </si>
  <si>
    <t>Kildare</t>
  </si>
  <si>
    <t>045-533333</t>
  </si>
  <si>
    <t>Liam Kelly</t>
  </si>
  <si>
    <t>Kilbrook</t>
  </si>
  <si>
    <t>Enfield</t>
  </si>
  <si>
    <t>Murphy Loughman Gauges Ltd</t>
  </si>
  <si>
    <t>Athy Tyre Services</t>
  </si>
  <si>
    <t>059-8634406</t>
  </si>
  <si>
    <t>059-8631021</t>
  </si>
  <si>
    <t>loughmangauges@eircom.net</t>
  </si>
  <si>
    <t>Mutts Nuts Motorcycles</t>
  </si>
  <si>
    <t>Unit 10 Mill Lane</t>
  </si>
  <si>
    <t>Leixlip</t>
  </si>
  <si>
    <t>087 2866009</t>
  </si>
  <si>
    <t>PLR Repairs</t>
  </si>
  <si>
    <t>Unit W10H Ladytown Business Park</t>
  </si>
  <si>
    <t>045 409107</t>
  </si>
  <si>
    <t>info@plrrepairs.com</t>
  </si>
  <si>
    <t>Straffan</t>
  </si>
  <si>
    <t>Thomas Nelson Garage</t>
  </si>
  <si>
    <t>Kilnacreddick </t>
  </si>
  <si>
    <t>01 6244635</t>
  </si>
  <si>
    <t>Tiger Tyre Centre</t>
  </si>
  <si>
    <t>Tiger Tyre Center</t>
  </si>
  <si>
    <t xml:space="preserve">Bridge St </t>
  </si>
  <si>
    <t>087-3108925</t>
  </si>
  <si>
    <t>Xpress Auto Centre</t>
  </si>
  <si>
    <t>Sunny Hill</t>
  </si>
  <si>
    <t>Kilcullen</t>
  </si>
  <si>
    <t>045 482626</t>
  </si>
  <si>
    <t>Springhill</t>
  </si>
  <si>
    <t xml:space="preserve">Garage </t>
  </si>
  <si>
    <t>GMC Motorcycles</t>
  </si>
  <si>
    <t>Meath County Council</t>
  </si>
  <si>
    <t>Co. Meath</t>
  </si>
  <si>
    <t xml:space="preserve">Trim </t>
  </si>
  <si>
    <t>AK Autocare</t>
  </si>
  <si>
    <t>Raystown Bus Pk</t>
  </si>
  <si>
    <t>Ratoath</t>
  </si>
  <si>
    <t>083-4595961</t>
  </si>
  <si>
    <t>C Mc Tyres Ltd</t>
  </si>
  <si>
    <t>Tullyattin</t>
  </si>
  <si>
    <t>Newcastle</t>
  </si>
  <si>
    <t>Moynalty</t>
  </si>
  <si>
    <t xml:space="preserve">Summerhill </t>
  </si>
  <si>
    <t>(046)9557313</t>
  </si>
  <si>
    <t>John Moran</t>
  </si>
  <si>
    <t>Tullyard</t>
  </si>
  <si>
    <t>(046)9436763</t>
  </si>
  <si>
    <t>Oldcastle</t>
  </si>
  <si>
    <t>Ratoath Auto Clinic</t>
  </si>
  <si>
    <t>Lagore Little</t>
  </si>
  <si>
    <t>087 964 4461</t>
  </si>
  <si>
    <t>Virginia Road</t>
  </si>
  <si>
    <t>Tony Boylan Bodyshop</t>
  </si>
  <si>
    <t>South Dublin County Council</t>
  </si>
  <si>
    <t>Co Dublin</t>
  </si>
  <si>
    <t>IAN COATES</t>
  </si>
  <si>
    <t>57 HUNTERS AVENUE HUNTER</t>
  </si>
  <si>
    <t>BALLYCULLEN ROAD</t>
  </si>
  <si>
    <t>DUBLIN 24</t>
  </si>
  <si>
    <t>CO. DUBLIN</t>
  </si>
  <si>
    <t>087 8274888</t>
  </si>
  <si>
    <t>Long Mile Road</t>
  </si>
  <si>
    <t>Harris Group Ltd</t>
  </si>
  <si>
    <t>01-4194500</t>
  </si>
  <si>
    <t>Longmile Motors</t>
  </si>
  <si>
    <t>Motokov Centre</t>
  </si>
  <si>
    <t>01-4089780</t>
  </si>
  <si>
    <t>Greenhills Road</t>
  </si>
  <si>
    <t>Paul Ryan Motorcycles</t>
  </si>
  <si>
    <t>Unit A2 JFK Trading Centre</t>
  </si>
  <si>
    <t>01 4603287</t>
  </si>
  <si>
    <t>Dublin 13</t>
  </si>
  <si>
    <t>Dublin 18</t>
  </si>
  <si>
    <t>Dublin 24</t>
  </si>
  <si>
    <t>Longford County Council</t>
  </si>
  <si>
    <t>Co Longford</t>
  </si>
  <si>
    <t>Longford</t>
  </si>
  <si>
    <t>Ballymahon</t>
  </si>
  <si>
    <t>Geery's Garage</t>
  </si>
  <si>
    <t>087 387 0155</t>
  </si>
  <si>
    <t>Kanes Newline Motors</t>
  </si>
  <si>
    <t>Teemore Industrial Estate</t>
  </si>
  <si>
    <t xml:space="preserve">Granard </t>
  </si>
  <si>
    <t>043-6687780</t>
  </si>
  <si>
    <t>sales@newlinemotors.ie</t>
  </si>
  <si>
    <t>Stonepark</t>
  </si>
  <si>
    <t>085 749 2665</t>
  </si>
  <si>
    <t>Westmeath County Council</t>
  </si>
  <si>
    <t>Co. Westmeath</t>
  </si>
  <si>
    <t>Athlone</t>
  </si>
  <si>
    <t>Mullingar</t>
  </si>
  <si>
    <t>D. Kenny Tyre Sales</t>
  </si>
  <si>
    <t>Golden Island</t>
  </si>
  <si>
    <t>090-6474730</t>
  </si>
  <si>
    <t>Joe Devery</t>
  </si>
  <si>
    <t>Ballykeeran</t>
  </si>
  <si>
    <t>Killucan Motors</t>
  </si>
  <si>
    <t>Killucan</t>
  </si>
  <si>
    <t>085 118 2245</t>
  </si>
  <si>
    <t>Vilanstown</t>
  </si>
  <si>
    <t>Gaybrook</t>
  </si>
  <si>
    <t>044 9349681</t>
  </si>
  <si>
    <t>Moate</t>
  </si>
  <si>
    <t>Milo Burke Motors</t>
  </si>
  <si>
    <t>Moyvore</t>
  </si>
  <si>
    <t>087 924 2505</t>
  </si>
  <si>
    <t>Mullingar Tyre Merchants</t>
  </si>
  <si>
    <t>Unit 4</t>
  </si>
  <si>
    <t>The Green</t>
  </si>
  <si>
    <t>044-9345033</t>
  </si>
  <si>
    <t>Pat Frierys Garage</t>
  </si>
  <si>
    <t>Clonmellon</t>
  </si>
  <si>
    <t>Tormey Auto Services</t>
  </si>
  <si>
    <t xml:space="preserve">The Pidgeons </t>
  </si>
  <si>
    <t>090 6485148</t>
  </si>
  <si>
    <t>Willie McKeon</t>
  </si>
  <si>
    <t>Dysart</t>
  </si>
  <si>
    <t>Dun Laoghaire Rathdown County Council</t>
  </si>
  <si>
    <t>Terry Jackson Motor Engineers Ltd</t>
  </si>
  <si>
    <t>New Vale</t>
  </si>
  <si>
    <t>Shankill</t>
  </si>
  <si>
    <t>01-2826965</t>
  </si>
  <si>
    <t>01-2824264</t>
  </si>
  <si>
    <t>tandaauto@gmail.com</t>
  </si>
  <si>
    <t>Fagans Of Foxrock</t>
  </si>
  <si>
    <t>Brighton Rd</t>
  </si>
  <si>
    <t>Foxrock Village</t>
  </si>
  <si>
    <t>01-2070041/087-2619533</t>
  </si>
  <si>
    <t>Fingal County Council</t>
  </si>
  <si>
    <t>Swords</t>
  </si>
  <si>
    <t>Auto Service Point</t>
  </si>
  <si>
    <t>Balrothery</t>
  </si>
  <si>
    <t>Lusk</t>
  </si>
  <si>
    <t>Derek Weldon Motors</t>
  </si>
  <si>
    <t>Main St</t>
  </si>
  <si>
    <t>Rush</t>
  </si>
  <si>
    <t>01-8438160</t>
  </si>
  <si>
    <t>01-8438811</t>
  </si>
  <si>
    <t>derek@weldonmotors.ie</t>
  </si>
  <si>
    <t>Balbriggan</t>
  </si>
  <si>
    <t>John Kelly Sales &amp; Service</t>
  </si>
  <si>
    <t>Fairwinds</t>
  </si>
  <si>
    <t>Rathmooney Rd</t>
  </si>
  <si>
    <t>01-8438127</t>
  </si>
  <si>
    <t>Lusk Motor Group</t>
  </si>
  <si>
    <t>01-4033969</t>
  </si>
  <si>
    <t>01-4642651</t>
  </si>
  <si>
    <t>info@subaru.ie</t>
  </si>
  <si>
    <t>Unit 24</t>
  </si>
  <si>
    <t>Whitestown Road</t>
  </si>
  <si>
    <t>WM Cyril McGuinness</t>
  </si>
  <si>
    <t>Sunrise</t>
  </si>
  <si>
    <t>01 8071900 / 087 2500775</t>
  </si>
  <si>
    <t>01 8071803</t>
  </si>
  <si>
    <t>Bullstown Motor Co</t>
  </si>
  <si>
    <t>Bullstown</t>
  </si>
  <si>
    <t>(01)8351389</t>
  </si>
  <si>
    <t>Dan Dooley Car Rentals</t>
  </si>
  <si>
    <t>Airport Arrivals Terminal</t>
  </si>
  <si>
    <t xml:space="preserve">Dublin Airport </t>
  </si>
  <si>
    <t>Fingal</t>
  </si>
  <si>
    <t>(01) 842 8864</t>
  </si>
  <si>
    <t>Industrial, Agri &amp; Engineering Salvage Ltd (IAES)</t>
  </si>
  <si>
    <t>Greener Metal Recycling</t>
  </si>
  <si>
    <t>Ballyboughal</t>
  </si>
  <si>
    <t>Baskin Lane</t>
  </si>
  <si>
    <t>Co.Dublin</t>
  </si>
  <si>
    <t>085-1224545</t>
  </si>
  <si>
    <t>jrroche221@gmail.com</t>
  </si>
  <si>
    <t>Blanchardstown</t>
  </si>
  <si>
    <t>North West Autos</t>
  </si>
  <si>
    <t>Baldoyle</t>
  </si>
  <si>
    <t>New Ireland motors</t>
  </si>
  <si>
    <t>Unit 67b</t>
  </si>
  <si>
    <t>Baldoyle Industrial Estate</t>
  </si>
  <si>
    <t>01 8166666</t>
  </si>
  <si>
    <t> info@newirelandmotors.ie</t>
  </si>
  <si>
    <t>Starjack Ltd</t>
  </si>
  <si>
    <t>Moyne Road</t>
  </si>
  <si>
    <t>01 8463369</t>
  </si>
  <si>
    <t>Dublin 15</t>
  </si>
  <si>
    <t>Unit 2 Coolmine Central</t>
  </si>
  <si>
    <t>(01) 803 0222</t>
  </si>
  <si>
    <t>Tom Murphy Recovery &amp; Towing Services Ltd</t>
  </si>
  <si>
    <t>Port Tunnel Business Park</t>
  </si>
  <si>
    <t>Clonshaugh</t>
  </si>
  <si>
    <t>Dublin 17</t>
  </si>
  <si>
    <t>01 8672985 / 086 2552815</t>
  </si>
  <si>
    <t>01 8672986</t>
  </si>
  <si>
    <t>murphysalvage@msn.com</t>
  </si>
  <si>
    <t>Angels Garage</t>
  </si>
  <si>
    <t>085 8337645</t>
  </si>
  <si>
    <t>Wicklow County Council</t>
  </si>
  <si>
    <t>Humphreystown</t>
  </si>
  <si>
    <t>Blessington</t>
  </si>
  <si>
    <t>Co Wicklow</t>
  </si>
  <si>
    <t>info@gbmotorcycles.ie</t>
  </si>
  <si>
    <t>MAERZ MOTORS</t>
  </si>
  <si>
    <t>Co. Wicklow</t>
  </si>
  <si>
    <t>Halligans Garage</t>
  </si>
  <si>
    <t>045 865231</t>
  </si>
  <si>
    <t>Wicklow Town</t>
  </si>
  <si>
    <t>01 2818870</t>
  </si>
  <si>
    <t>Laois County Council</t>
  </si>
  <si>
    <t>Co. Laois</t>
  </si>
  <si>
    <t>Brian Walsh Car Sales</t>
  </si>
  <si>
    <t>Cloneyhurke</t>
  </si>
  <si>
    <t>Portarlington</t>
  </si>
  <si>
    <t>057-8623006</t>
  </si>
  <si>
    <t>057-8643725</t>
  </si>
  <si>
    <t>info@brianwalshcarsales.ie</t>
  </si>
  <si>
    <t>Louth County Council</t>
  </si>
  <si>
    <t>Co. Louth</t>
  </si>
  <si>
    <t>Boyne Auto Group</t>
  </si>
  <si>
    <t>Mill Road</t>
  </si>
  <si>
    <t>Mornington</t>
  </si>
  <si>
    <t xml:space="preserve">Drogheda </t>
  </si>
  <si>
    <t>087 6946202</t>
  </si>
  <si>
    <t>brian.boyneauto@gmail.com</t>
  </si>
  <si>
    <t>Dundalk</t>
  </si>
  <si>
    <t>Ravensdale</t>
  </si>
  <si>
    <t>Tallanstown</t>
  </si>
  <si>
    <t>Peninsula Tyre Services</t>
  </si>
  <si>
    <t>Annaverna</t>
  </si>
  <si>
    <t>087 9589644</t>
  </si>
  <si>
    <t>peninsulatyres@gmail.com</t>
  </si>
  <si>
    <t>Springhill Motors</t>
  </si>
  <si>
    <t>041-6855748</t>
  </si>
  <si>
    <t>Tado Autos</t>
  </si>
  <si>
    <t>Collon Road Ptrol Station</t>
  </si>
  <si>
    <t>Slane</t>
  </si>
  <si>
    <t>Offaly County Council</t>
  </si>
  <si>
    <t>Co. Offaly</t>
  </si>
  <si>
    <t>Edenderry</t>
  </si>
  <si>
    <t>Ballybrittan Autos</t>
  </si>
  <si>
    <t>Ballybrittan</t>
  </si>
  <si>
    <t>085 710 6254</t>
  </si>
  <si>
    <t>Ballycumber Exports Ltd</t>
  </si>
  <si>
    <t>The Pound</t>
  </si>
  <si>
    <t>Ballycumber</t>
  </si>
  <si>
    <t>David Cooley Recovery, Tyres and Servicing</t>
  </si>
  <si>
    <t>DR Tyres</t>
  </si>
  <si>
    <t>Unit 5 Syngefield Retail Park</t>
  </si>
  <si>
    <t>Birr</t>
  </si>
  <si>
    <t>057-9121063</t>
  </si>
  <si>
    <t>046-9731328</t>
  </si>
  <si>
    <t>Gregory Kinahan Sales Ltd</t>
  </si>
  <si>
    <t>GKS</t>
  </si>
  <si>
    <t>Fearboy</t>
  </si>
  <si>
    <t>Kinahan Commercials</t>
  </si>
  <si>
    <t>090 6481326</t>
  </si>
  <si>
    <t>info@kinahan.ie</t>
  </si>
  <si>
    <t>LA</t>
  </si>
  <si>
    <t>Dun Laoghaire Rathdown</t>
  </si>
  <si>
    <t xml:space="preserve">Car Sales </t>
  </si>
  <si>
    <t xml:space="preserve">Recycling </t>
  </si>
  <si>
    <t xml:space="preserve">Car sales </t>
  </si>
  <si>
    <t xml:space="preserve">Rental </t>
  </si>
  <si>
    <t xml:space="preserve">Car sale </t>
  </si>
  <si>
    <t xml:space="preserve">Service </t>
  </si>
  <si>
    <t xml:space="preserve">Services </t>
  </si>
  <si>
    <t>Services</t>
  </si>
  <si>
    <t xml:space="preserve">Rentals </t>
  </si>
  <si>
    <t xml:space="preserve">Tyresshop </t>
  </si>
  <si>
    <t>Car Sales</t>
  </si>
  <si>
    <t xml:space="preserve">Tyreshop </t>
  </si>
  <si>
    <t xml:space="preserve">Repair </t>
  </si>
  <si>
    <t>Serivces</t>
  </si>
  <si>
    <t>Car Dealership</t>
  </si>
  <si>
    <t xml:space="preserve">Repairs </t>
  </si>
  <si>
    <t>Carlow County Council</t>
  </si>
  <si>
    <t>Cavan County Council</t>
  </si>
  <si>
    <t>Clare County Council</t>
  </si>
  <si>
    <t>Cork City Council</t>
  </si>
  <si>
    <t>Cork County Council</t>
  </si>
  <si>
    <t>Donegal County Council</t>
  </si>
  <si>
    <t>Galway City Council</t>
  </si>
  <si>
    <t>Galway County Council</t>
  </si>
  <si>
    <t>Kerry County Council</t>
  </si>
  <si>
    <t>Kilkenny County Council</t>
  </si>
  <si>
    <t>Leitrim County Council</t>
  </si>
  <si>
    <t>Limerick City &amp; County Council</t>
  </si>
  <si>
    <t>Mayo County Council</t>
  </si>
  <si>
    <t>Monaghan County Council</t>
  </si>
  <si>
    <t>Roscommon County Council</t>
  </si>
  <si>
    <t>Sligo County Council</t>
  </si>
  <si>
    <t>Tipperary County Council</t>
  </si>
  <si>
    <t>Wexford County Council</t>
  </si>
  <si>
    <t xml:space="preserve">Members </t>
  </si>
  <si>
    <t>Revoked Members</t>
  </si>
  <si>
    <t>% Registered</t>
  </si>
  <si>
    <t xml:space="preserve">Total </t>
  </si>
  <si>
    <t>National</t>
  </si>
  <si>
    <t>Members</t>
  </si>
  <si>
    <t>Feedback</t>
  </si>
  <si>
    <t xml:space="preserve">Feedback </t>
  </si>
  <si>
    <t>Obligated &amp; Reinstated</t>
  </si>
  <si>
    <t>Alltyres.ie</t>
  </si>
  <si>
    <t>Unit 13A Roasemount Park Drive</t>
  </si>
  <si>
    <t>Rosemount business park</t>
  </si>
  <si>
    <t>Ballycoolin road</t>
  </si>
  <si>
    <t>01 808 9094</t>
  </si>
  <si>
    <t>Revoked (technically no longer a member)</t>
  </si>
  <si>
    <t>Obligated &amp; (Reinstated) Companies</t>
  </si>
  <si>
    <t xml:space="preserve">Companies not compliant or registered as a member with the Compliance Scheme, Repak ELT. See individual LA tabs for details. </t>
  </si>
  <si>
    <t>Kingpin Tyres and Machinery Ltd</t>
  </si>
  <si>
    <t>Tuckmill Town</t>
  </si>
  <si>
    <t>Sean McEvoy</t>
  </si>
  <si>
    <t>Value Tyre Centre</t>
  </si>
  <si>
    <t>The Heath Portlaoise Co laois</t>
  </si>
  <si>
    <t>Hazi Tyres</t>
  </si>
  <si>
    <t>Bridge Street</t>
  </si>
  <si>
    <t>Kilcormac</t>
  </si>
  <si>
    <t>Walkinstown Tyre Centre</t>
  </si>
  <si>
    <t>78 Walkinstown Road</t>
  </si>
  <si>
    <t>Murrough Motors</t>
  </si>
  <si>
    <t>Old Veha Factory</t>
  </si>
  <si>
    <t>Unit 3, The Murrough</t>
  </si>
  <si>
    <t>Moran's Avoca Ltd</t>
  </si>
  <si>
    <t>Tinnahinch</t>
  </si>
  <si>
    <t>Avoca</t>
  </si>
  <si>
    <t>Truck Tyres Distributor</t>
  </si>
  <si>
    <t>(087) 3949201</t>
  </si>
  <si>
    <t>(086) 2573500</t>
  </si>
  <si>
    <t>(087) 1190733</t>
  </si>
  <si>
    <t>Motor  sales</t>
  </si>
  <si>
    <t>Members Premises</t>
  </si>
  <si>
    <t xml:space="preserve">Companies registered with Repak ELT and allocated with a member number. They appear on the website members list after the member number has been allocated. It may take up to 48hrs after a company has completed an application form to be uploaded on to the system. </t>
  </si>
  <si>
    <t xml:space="preserve"> This is the % of registered premises against the total premises identified. </t>
  </si>
  <si>
    <t>Table heading explained/Colour codes with each LA TAB</t>
  </si>
  <si>
    <t xml:space="preserve">Obligated &amp; (Reinstated) </t>
  </si>
  <si>
    <t xml:space="preserve">Potential/ Unregistered Companies  </t>
  </si>
  <si>
    <t xml:space="preserve">Potential/ Unregistered </t>
  </si>
  <si>
    <t xml:space="preserve">Members Premises </t>
  </si>
  <si>
    <t xml:space="preserve">Revoked Members </t>
  </si>
  <si>
    <t>Potential/ Unregistered</t>
  </si>
  <si>
    <t xml:space="preserve">Companies who have had their membership revoked are detailed in each individual LA tab. They are not included in the final count of potential/unregistered companies. There are 2 instances where a company can have its membership revoked:  (1) Claims no longer deals in tyres or (2) Not compliant. </t>
  </si>
  <si>
    <t>The premises of each registered member of Repak ELT. More than one premises may be registered under one member number. All registered members can be viewed on the front end of the website and can be filtered per LA.</t>
  </si>
  <si>
    <t xml:space="preserve">These companies may be potential/ unregistered companies but were previously removed on request from the potential members/ unregistered companies list. They may have been removed either as a result of information received through Repak ELT’s ‘Report a free rider’ option on the website, call centres contact with companies or Local Authority contact via the generic email address – compliance@repakelt.ie. There is commentary detailed for each obligated &amp; reinstated company identified. Obligated &amp; reinstated companies are listed under the block colour red in each individual LA tab.
</t>
  </si>
  <si>
    <t xml:space="preserve"> </t>
  </si>
  <si>
    <t>Reported as a free rider</t>
  </si>
  <si>
    <t xml:space="preserve">Eastern-Midland Region </t>
  </si>
  <si>
    <t>Non Compliant Member No. 1877 non reporting for any of the months (Oct – Jan inclusive) non paid their membership fees</t>
  </si>
  <si>
    <t>Non Compliant Member No. 1882 non reporting for any of the months (Oct – Jan inclusive) non paid their membership fees</t>
  </si>
  <si>
    <t xml:space="preserve">Member Premises </t>
  </si>
  <si>
    <t xml:space="preserve">Potential Members </t>
  </si>
  <si>
    <t>Total</t>
  </si>
  <si>
    <t>AMS Mechanics</t>
  </si>
  <si>
    <t xml:space="preserve">Kilbarrack Ind. Est. </t>
  </si>
  <si>
    <t>https://www.facebook.com/amsmotormechanics/</t>
  </si>
  <si>
    <t>Change name from Dempsey North Strand Automtive</t>
  </si>
  <si>
    <t xml:space="preserve">Moved from South Dublin list </t>
  </si>
  <si>
    <t>Lonco motors</t>
  </si>
  <si>
    <t>Waterford City &amp;County Council</t>
  </si>
  <si>
    <t xml:space="preserve">South Dublin County Council </t>
  </si>
  <si>
    <t>FL Mobile Tyre Service</t>
  </si>
  <si>
    <t>Walkinstown Embankment Road</t>
  </si>
  <si>
    <t>Non Compliant Member No. 1185 non reporting (Oct – Apr) inclusive) non paid membership fees</t>
  </si>
  <si>
    <t>Feedback 2</t>
  </si>
  <si>
    <t xml:space="preserve">Moved  from Dublin City list </t>
  </si>
  <si>
    <t>Renato Onea</t>
  </si>
  <si>
    <t>Black &amp; White Tyres</t>
  </si>
  <si>
    <t>Unit 14 Mulcahy Keane Industrial Estate</t>
  </si>
  <si>
    <t>Claims does not deal with tyres. Member  No. 5718</t>
  </si>
  <si>
    <t xml:space="preserve">Claims does not deal with tyres </t>
  </si>
  <si>
    <t>Non complicant</t>
  </si>
  <si>
    <t>Carroll's Tyres Ltd</t>
  </si>
  <si>
    <t xml:space="preserve">Non complicant </t>
  </si>
  <si>
    <t>Quality Tyres Ltd</t>
  </si>
  <si>
    <t>D12</t>
  </si>
  <si>
    <t>Dualmart Limited</t>
  </si>
  <si>
    <t>Eddie Byrne Motors</t>
  </si>
  <si>
    <t>Kilcoole Industrial Estate</t>
  </si>
  <si>
    <t>Newcastle Road</t>
  </si>
  <si>
    <t>Kilcoole</t>
  </si>
  <si>
    <t>(087) 6143313</t>
  </si>
  <si>
    <t>Tyres sales</t>
  </si>
  <si>
    <t>Non complicant. No reporitng</t>
  </si>
  <si>
    <t>Carvolution Autocentre</t>
  </si>
  <si>
    <t>Unit 9a, Finglas Business Centre</t>
  </si>
  <si>
    <t>Jamestown Road</t>
  </si>
  <si>
    <t xml:space="preserve">Finglas </t>
  </si>
  <si>
    <t>www.carvolution.ie</t>
  </si>
  <si>
    <t>Drumdangan- Glenealy</t>
  </si>
  <si>
    <t xml:space="preserve">moved from Wicklow on the Kildare boarder </t>
  </si>
  <si>
    <t>OCM Motors Ltd</t>
  </si>
  <si>
    <t>5C Second Avenue</t>
  </si>
  <si>
    <t>Cookstown Industrial Estate</t>
  </si>
  <si>
    <t>Tallaght</t>
  </si>
  <si>
    <t>(01) 4524422</t>
  </si>
  <si>
    <t xml:space="preserve">Motor </t>
  </si>
  <si>
    <t>NORTH DUBLIN MOTORCYCLES</t>
  </si>
  <si>
    <t>UNIT 2</t>
  </si>
  <si>
    <t>CHURCH LANE</t>
  </si>
  <si>
    <t>SANTRY</t>
  </si>
  <si>
    <t>DUBLIN 9</t>
  </si>
  <si>
    <t>BESIDE KING OIL TOPAZ SERVICE STATION</t>
  </si>
  <si>
    <t>DUBLIN ROAD</t>
  </si>
  <si>
    <t xml:space="preserve">Address update </t>
  </si>
  <si>
    <t xml:space="preserve">Stan Garage </t>
  </si>
  <si>
    <t>John Bruton Garage</t>
  </si>
  <si>
    <t>Lakeland Carriage Company</t>
  </si>
  <si>
    <t>01  8600300</t>
  </si>
  <si>
    <t xml:space="preserve">Northpoint </t>
  </si>
  <si>
    <t xml:space="preserve">near the NCT Centre Ballymun </t>
  </si>
  <si>
    <t xml:space="preserve">Davis Garage </t>
  </si>
  <si>
    <t xml:space="preserve">Longford rd  </t>
  </si>
  <si>
    <t xml:space="preserve">Drumlish </t>
  </si>
  <si>
    <t>Co. Longford</t>
  </si>
  <si>
    <t>N39 Y4N5</t>
  </si>
  <si>
    <t xml:space="preserve">Reported as a free rider </t>
  </si>
  <si>
    <t>0</t>
  </si>
  <si>
    <t>Superior Tyres and Car Wash Services Limited</t>
  </si>
  <si>
    <t>Non complicant - non reporting for any of the months</t>
  </si>
  <si>
    <t>BK TYRES</t>
  </si>
  <si>
    <t>The Green Roads</t>
  </si>
  <si>
    <t>Borris in Ossory</t>
  </si>
  <si>
    <t>(085) 1039637</t>
  </si>
  <si>
    <t>Non complicant - (Oct – Jan inclusive) non paid membership fees</t>
  </si>
  <si>
    <t>Non Compliant Member No. 2149 non reporting  (Oct – Apr inclusive) non paid membership fees</t>
  </si>
  <si>
    <t xml:space="preserve">Hannify Affordable Tyres </t>
  </si>
  <si>
    <t xml:space="preserve">Lamagh </t>
  </si>
  <si>
    <t xml:space="preserve">Newtownforbes </t>
  </si>
  <si>
    <t xml:space="preserve">Co. Longford </t>
  </si>
  <si>
    <t>Affordable Tyres</t>
  </si>
  <si>
    <t xml:space="preserve">Blyry Industrial Estate  </t>
  </si>
  <si>
    <t>Athlone County</t>
  </si>
  <si>
    <t>Westmeath</t>
  </si>
  <si>
    <t xml:space="preserve">Reported as a free rider https://www.facebook.com/pg/affordabletyresathlone1/about/?ref=page_internal </t>
  </si>
  <si>
    <t xml:space="preserve">ELT Visit </t>
  </si>
  <si>
    <t>Repak ELT will carry out visits to the potential/ unregistered companies to confirm activity</t>
  </si>
  <si>
    <t xml:space="preserve">Joey Dunne Dunleer </t>
  </si>
  <si>
    <t>1 Twr Vw Tenure</t>
  </si>
  <si>
    <t>Dunleer</t>
  </si>
  <si>
    <t>(041) 686 2454</t>
  </si>
  <si>
    <t>Hoey Plant Sales Castlebellingham</t>
  </si>
  <si>
    <t>Williamstown</t>
  </si>
  <si>
    <t>Castlebellingham</t>
  </si>
  <si>
    <t>Co Louth</t>
  </si>
  <si>
    <t>FIRST SERVICE &amp; TYRES CAR REPAIR</t>
  </si>
  <si>
    <t>Unit 2</t>
  </si>
  <si>
    <t>Blessington Rd</t>
  </si>
  <si>
    <t>Kiltalown</t>
  </si>
  <si>
    <t xml:space="preserve">Wicklow </t>
  </si>
  <si>
    <t>085 220 0749</t>
  </si>
  <si>
    <t>Moved from Fingal</t>
  </si>
  <si>
    <t>(01) 835 2665</t>
  </si>
  <si>
    <t>Trading as Tom Brophy Motors</t>
  </si>
  <si>
    <t xml:space="preserve">proparts.ie </t>
  </si>
  <si>
    <t>085 720 1836</t>
  </si>
  <si>
    <t xml:space="preserve">Change name from Auto Service Point </t>
  </si>
  <si>
    <t xml:space="preserve">D&amp;S Auto Services </t>
  </si>
  <si>
    <t>BIMoto Garage</t>
  </si>
  <si>
    <t>Malheney</t>
  </si>
  <si>
    <t>Man of War</t>
  </si>
  <si>
    <t>087 323 2545</t>
  </si>
  <si>
    <t xml:space="preserve">Correction to name and address 
</t>
  </si>
  <si>
    <t>Baskin Service Centre</t>
  </si>
  <si>
    <t xml:space="preserve">Correction to name
</t>
  </si>
  <si>
    <t>Tom Brophy Motors</t>
  </si>
  <si>
    <t xml:space="preserve">Correction to name </t>
  </si>
  <si>
    <t xml:space="preserve">Transport company </t>
  </si>
  <si>
    <t>DC Motors</t>
  </si>
  <si>
    <t>15-17 Richmond Road</t>
  </si>
  <si>
    <t>Druncondra</t>
  </si>
  <si>
    <t>Dublin 9</t>
  </si>
  <si>
    <t>Autopoint Tyre and Service Centre</t>
  </si>
  <si>
    <t>35 ballybough Road</t>
  </si>
  <si>
    <t>Mountmerrion Tyres (Martin Grehan)</t>
  </si>
  <si>
    <t>111 Foster Avenue</t>
  </si>
  <si>
    <t>Mount Merrion</t>
  </si>
  <si>
    <t>Blackrock</t>
  </si>
  <si>
    <t>(01) 2880222</t>
  </si>
  <si>
    <t>Pro Parts (Richard Sutton)</t>
  </si>
  <si>
    <t>2 Coolmine Central</t>
  </si>
  <si>
    <t>(01) 8030222</t>
  </si>
  <si>
    <t>BD Servicing &amp; Repairs</t>
  </si>
  <si>
    <t>Cullenagh</t>
  </si>
  <si>
    <t>Timahoe</t>
  </si>
  <si>
    <t>Portlaoise</t>
  </si>
  <si>
    <t>(087) 9329779</t>
  </si>
  <si>
    <t>Noel Agnew Tyres (Noel Agnew)</t>
  </si>
  <si>
    <t>Dundalk Road</t>
  </si>
  <si>
    <t>c/o Noel Agnew</t>
  </si>
  <si>
    <t>(087) 7798365</t>
  </si>
  <si>
    <t>Martin Doolan Motors</t>
  </si>
  <si>
    <t>Edmondstown Road</t>
  </si>
  <si>
    <t>Rathfarnham</t>
  </si>
  <si>
    <t>Dublin 16</t>
  </si>
  <si>
    <t>Daly Autos</t>
  </si>
  <si>
    <t>Killavalley</t>
  </si>
  <si>
    <t>Tyrrellspass</t>
  </si>
  <si>
    <t>(044) 9323394</t>
  </si>
  <si>
    <t>Rednagh Motors</t>
  </si>
  <si>
    <t>Herbst Yard</t>
  </si>
  <si>
    <t>Rednagh Road</t>
  </si>
  <si>
    <t>Aughrim</t>
  </si>
  <si>
    <t>Non compliant Member 5724: reporting &amp; membership fee</t>
  </si>
  <si>
    <t>Non compliant Member 5979: reporting &amp; membership fee</t>
  </si>
  <si>
    <t>Non compliant Member 5983: reporting &amp; Membership fee</t>
  </si>
  <si>
    <t xml:space="preserve">Tyres </t>
  </si>
  <si>
    <t>Non compliant Member 4137: reporting &amp; membership fee</t>
  </si>
  <si>
    <t>Non compliant Member 5848: reporting &amp; membership fee</t>
  </si>
  <si>
    <t xml:space="preserve">Tyre sales </t>
  </si>
  <si>
    <t>Non compliant Member 5866: reporting &amp; fee</t>
  </si>
  <si>
    <t>Non compliant Member 3914: reporting &amp; fee</t>
  </si>
  <si>
    <t>Non compliant Member 1308: reporting &amp; fee</t>
  </si>
  <si>
    <t>Non compliant Member 1152: reporting &amp; fee</t>
  </si>
  <si>
    <t>Motor</t>
  </si>
  <si>
    <t>Non complicant Member 3881</t>
  </si>
  <si>
    <t>Non Compliant Member 1584 non reporting  (Oct – Apr inclusive) non paid membership fees</t>
  </si>
</sst>
</file>

<file path=xl/styles.xml><?xml version="1.0" encoding="utf-8"?>
<styleSheet xmlns="http://schemas.openxmlformats.org/spreadsheetml/2006/main" xmlns:mc="http://schemas.openxmlformats.org/markup-compatibility/2006" xmlns:x14ac="http://schemas.microsoft.com/office/spreadsheetml/2009/9/ac" mc:Ignorable="x14ac">
  <fonts count="26">
    <font>
      <sz val="11"/>
      <color theme="1"/>
      <name val="Calibri"/>
      <family val="2"/>
      <scheme val="minor"/>
    </font>
    <font>
      <b/>
      <sz val="11"/>
      <color theme="1"/>
      <name val="Calibri"/>
      <family val="2"/>
      <scheme val="minor"/>
    </font>
    <font>
      <b/>
      <sz val="11"/>
      <name val="Calibri"/>
      <family val="2"/>
      <scheme val="minor"/>
    </font>
    <font>
      <u/>
      <sz val="11"/>
      <color theme="10"/>
      <name val="Calibri"/>
      <family val="2"/>
      <charset val="134"/>
      <scheme val="minor"/>
    </font>
    <font>
      <u/>
      <sz val="11"/>
      <color theme="10"/>
      <name val="Calibri"/>
      <family val="2"/>
      <scheme val="minor"/>
    </font>
    <font>
      <sz val="11"/>
      <name val="Calibri"/>
      <family val="2"/>
      <scheme val="minor"/>
    </font>
    <font>
      <sz val="11"/>
      <color rgb="FF141823"/>
      <name val="Calibri"/>
      <family val="2"/>
      <scheme val="minor"/>
    </font>
    <font>
      <u/>
      <sz val="11"/>
      <color rgb="FF0F84D0"/>
      <name val="Calibri"/>
      <family val="2"/>
      <scheme val="minor"/>
    </font>
    <font>
      <b/>
      <sz val="10"/>
      <color rgb="FF222222"/>
      <name val="Arial"/>
      <family val="2"/>
    </font>
    <font>
      <sz val="11"/>
      <color theme="1"/>
      <name val="Calibri"/>
      <family val="2"/>
      <scheme val="minor"/>
    </font>
    <font>
      <b/>
      <sz val="18"/>
      <color theme="1"/>
      <name val="Calibri"/>
      <family val="2"/>
      <scheme val="minor"/>
    </font>
    <font>
      <sz val="12"/>
      <color theme="1"/>
      <name val="Calibri"/>
      <family val="2"/>
      <scheme val="minor"/>
    </font>
    <font>
      <b/>
      <sz val="14"/>
      <color theme="1"/>
      <name val="Calibri"/>
      <family val="2"/>
      <scheme val="minor"/>
    </font>
    <font>
      <b/>
      <sz val="14"/>
      <color indexed="8"/>
      <name val="Calibri"/>
      <family val="2"/>
      <scheme val="minor"/>
    </font>
    <font>
      <sz val="11"/>
      <color theme="0"/>
      <name val="Calibri"/>
      <family val="2"/>
      <scheme val="minor"/>
    </font>
    <font>
      <sz val="11"/>
      <color theme="1" tint="4.9989318521683403E-2"/>
      <name val="Calibri"/>
      <family val="2"/>
      <scheme val="minor"/>
    </font>
    <font>
      <sz val="12"/>
      <color rgb="FF000000"/>
      <name val="Calibri"/>
      <family val="2"/>
      <scheme val="minor"/>
    </font>
    <font>
      <sz val="14"/>
      <color theme="1"/>
      <name val="Calibri"/>
      <family val="2"/>
      <scheme val="minor"/>
    </font>
    <font>
      <b/>
      <sz val="16"/>
      <color theme="1"/>
      <name val="Calibri"/>
      <family val="2"/>
      <scheme val="minor"/>
    </font>
    <font>
      <b/>
      <sz val="14"/>
      <name val="Calibri"/>
      <family val="2"/>
      <scheme val="minor"/>
    </font>
    <font>
      <b/>
      <sz val="14"/>
      <color rgb="FF000000"/>
      <name val="Calibri"/>
      <family val="2"/>
      <scheme val="minor"/>
    </font>
    <font>
      <sz val="14"/>
      <color indexed="8"/>
      <name val="Calibri"/>
      <family val="2"/>
      <scheme val="minor"/>
    </font>
    <font>
      <sz val="11"/>
      <color rgb="FF000000"/>
      <name val="Calibri"/>
      <family val="2"/>
      <scheme val="minor"/>
    </font>
    <font>
      <b/>
      <sz val="11"/>
      <color rgb="FF333333"/>
      <name val="Calibri"/>
      <family val="2"/>
      <scheme val="minor"/>
    </font>
    <font>
      <sz val="12.1"/>
      <color rgb="FF46545D"/>
      <name val="Arial"/>
      <family val="2"/>
    </font>
    <font>
      <sz val="11"/>
      <color rgb="FFFF0000"/>
      <name val="Calibri"/>
      <family val="2"/>
      <scheme val="minor"/>
    </font>
  </fonts>
  <fills count="6">
    <fill>
      <patternFill patternType="none"/>
    </fill>
    <fill>
      <patternFill patternType="gray125"/>
    </fill>
    <fill>
      <patternFill patternType="solid">
        <fgColor rgb="FF00B050"/>
        <bgColor indexed="64"/>
      </patternFill>
    </fill>
    <fill>
      <patternFill patternType="solid">
        <fgColor theme="9" tint="0.79998168889431442"/>
        <bgColor indexed="65"/>
      </patternFill>
    </fill>
    <fill>
      <patternFill patternType="solid">
        <fgColor rgb="FFFFFF00"/>
        <bgColor indexed="64"/>
      </patternFill>
    </fill>
    <fill>
      <patternFill patternType="solid">
        <fgColor rgb="FFFF0000"/>
        <bgColor indexed="64"/>
      </patternFill>
    </fill>
  </fills>
  <borders count="16">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s>
  <cellStyleXfs count="3">
    <xf numFmtId="0" fontId="0" fillId="0" borderId="0"/>
    <xf numFmtId="0" fontId="3" fillId="0" borderId="0" applyNumberFormat="0" applyFill="0" applyBorder="0" applyAlignment="0" applyProtection="0">
      <alignment vertical="center"/>
    </xf>
    <xf numFmtId="0" fontId="9" fillId="3" borderId="0" applyNumberFormat="0" applyBorder="0" applyAlignment="0" applyProtection="0"/>
  </cellStyleXfs>
  <cellXfs count="135">
    <xf numFmtId="0" fontId="0" fillId="0" borderId="0" xfId="0"/>
    <xf numFmtId="0" fontId="1" fillId="0" borderId="0" xfId="0" applyFont="1" applyAlignment="1"/>
    <xf numFmtId="0" fontId="1" fillId="0" borderId="0" xfId="0" applyNumberFormat="1" applyFont="1" applyFill="1" applyBorder="1" applyAlignment="1" applyProtection="1"/>
    <xf numFmtId="0" fontId="2" fillId="0" borderId="0" xfId="0" applyNumberFormat="1" applyFont="1" applyFill="1" applyBorder="1" applyAlignment="1" applyProtection="1"/>
    <xf numFmtId="0" fontId="0" fillId="0" borderId="0" xfId="0" applyAlignment="1"/>
    <xf numFmtId="0" fontId="0" fillId="0" borderId="0" xfId="0" applyFont="1" applyAlignment="1"/>
    <xf numFmtId="0" fontId="4" fillId="0" borderId="0" xfId="1" applyFont="1" applyAlignment="1"/>
    <xf numFmtId="0" fontId="0" fillId="0" borderId="0" xfId="0" applyFont="1" applyFill="1" applyBorder="1" applyAlignment="1"/>
    <xf numFmtId="0" fontId="0" fillId="0" borderId="0" xfId="0" applyFont="1" applyFill="1" applyAlignment="1"/>
    <xf numFmtId="0" fontId="0" fillId="0" borderId="0" xfId="0" applyFont="1" applyAlignment="1">
      <alignment horizontal="left"/>
    </xf>
    <xf numFmtId="0" fontId="5" fillId="0" borderId="0" xfId="0" applyFont="1" applyAlignment="1"/>
    <xf numFmtId="0" fontId="0" fillId="0" borderId="0" xfId="0" applyFont="1" applyFill="1" applyAlignment="1">
      <alignment horizontal="left"/>
    </xf>
    <xf numFmtId="0" fontId="5" fillId="0" borderId="0" xfId="0" applyFont="1" applyFill="1" applyAlignment="1"/>
    <xf numFmtId="0" fontId="0" fillId="0" borderId="0" xfId="0" applyFont="1" applyAlignment="1">
      <alignment horizontal="left" vertical="center" wrapText="1"/>
    </xf>
    <xf numFmtId="0" fontId="0" fillId="0" borderId="0" xfId="0" applyFont="1" applyFill="1" applyBorder="1" applyAlignment="1">
      <alignment horizontal="left" vertical="top" wrapText="1"/>
    </xf>
    <xf numFmtId="0" fontId="0" fillId="0" borderId="0" xfId="0" applyFont="1" applyFill="1" applyBorder="1" applyAlignment="1">
      <alignment horizontal="left" vertical="top"/>
    </xf>
    <xf numFmtId="0" fontId="0" fillId="0" borderId="0" xfId="0" applyFont="1" applyAlignment="1">
      <alignment horizontal="left" vertical="center" wrapText="1" indent="1"/>
    </xf>
    <xf numFmtId="0" fontId="0" fillId="0" borderId="0" xfId="0" applyFont="1" applyFill="1" applyAlignment="1">
      <alignment horizontal="left" vertical="top"/>
    </xf>
    <xf numFmtId="0" fontId="0" fillId="0" borderId="0" xfId="0" applyFont="1" applyAlignment="1">
      <alignment horizontal="left" vertical="top"/>
    </xf>
    <xf numFmtId="0" fontId="4" fillId="0" borderId="0" xfId="1" applyFont="1" applyAlignment="1">
      <alignment horizontal="left" vertical="top"/>
    </xf>
    <xf numFmtId="0" fontId="5" fillId="0" borderId="0" xfId="0" applyFont="1" applyAlignment="1">
      <alignment horizontal="left" vertical="top"/>
    </xf>
    <xf numFmtId="0" fontId="6" fillId="0" borderId="0" xfId="0" applyFont="1" applyAlignment="1">
      <alignment horizontal="left" vertical="top"/>
    </xf>
    <xf numFmtId="0" fontId="7" fillId="0" borderId="0" xfId="0" applyFont="1" applyAlignment="1">
      <alignment horizontal="left" vertical="top"/>
    </xf>
    <xf numFmtId="0" fontId="6" fillId="0" borderId="0" xfId="0" applyFont="1" applyAlignment="1"/>
    <xf numFmtId="0" fontId="0" fillId="0" borderId="0" xfId="0" applyFont="1" applyFill="1" applyAlignment="1">
      <alignment wrapText="1"/>
    </xf>
    <xf numFmtId="0" fontId="0" fillId="0" borderId="0" xfId="0" applyBorder="1"/>
    <xf numFmtId="0" fontId="0" fillId="0" borderId="0" xfId="0" applyFill="1"/>
    <xf numFmtId="0" fontId="0" fillId="0" borderId="0" xfId="0" applyFont="1" applyFill="1" applyAlignment="1">
      <alignment horizontal="left" vertical="center"/>
    </xf>
    <xf numFmtId="0" fontId="0" fillId="0" borderId="0" xfId="0" applyFont="1"/>
    <xf numFmtId="0" fontId="5" fillId="0" borderId="0" xfId="0" applyFont="1" applyFill="1" applyBorder="1" applyAlignment="1"/>
    <xf numFmtId="0" fontId="8" fillId="0" borderId="0" xfId="0" applyFont="1"/>
    <xf numFmtId="0" fontId="0" fillId="0" borderId="0" xfId="0" applyBorder="1" applyAlignment="1">
      <alignment horizontal="right"/>
    </xf>
    <xf numFmtId="0" fontId="0" fillId="0" borderId="0" xfId="0" applyNumberFormat="1" applyBorder="1"/>
    <xf numFmtId="0" fontId="0" fillId="0" borderId="0" xfId="0" applyNumberFormat="1" applyBorder="1" applyAlignment="1">
      <alignment horizontal="right"/>
    </xf>
    <xf numFmtId="0" fontId="0" fillId="0" borderId="5" xfId="0" applyBorder="1"/>
    <xf numFmtId="0" fontId="0" fillId="0" borderId="8" xfId="0" applyBorder="1"/>
    <xf numFmtId="0" fontId="0" fillId="0" borderId="8" xfId="0" applyBorder="1" applyAlignment="1">
      <alignment horizontal="right"/>
    </xf>
    <xf numFmtId="9" fontId="0" fillId="0" borderId="8" xfId="0" applyNumberFormat="1" applyBorder="1"/>
    <xf numFmtId="0" fontId="0" fillId="0" borderId="9" xfId="0" applyBorder="1"/>
    <xf numFmtId="0" fontId="0" fillId="0" borderId="11" xfId="0" applyBorder="1"/>
    <xf numFmtId="0" fontId="12" fillId="0" borderId="0" xfId="0" applyFont="1"/>
    <xf numFmtId="0" fontId="13" fillId="0" borderId="0" xfId="0" applyFont="1"/>
    <xf numFmtId="0" fontId="0" fillId="0" borderId="6" xfId="0" applyNumberFormat="1" applyBorder="1" applyAlignment="1">
      <alignment horizontal="right"/>
    </xf>
    <xf numFmtId="0" fontId="0" fillId="0" borderId="1" xfId="0" applyBorder="1"/>
    <xf numFmtId="0" fontId="0" fillId="0" borderId="2" xfId="0" applyBorder="1"/>
    <xf numFmtId="0" fontId="0" fillId="0" borderId="2" xfId="0" applyBorder="1" applyAlignment="1">
      <alignment horizontal="right"/>
    </xf>
    <xf numFmtId="9" fontId="0" fillId="0" borderId="3" xfId="0" applyNumberFormat="1" applyBorder="1"/>
    <xf numFmtId="0" fontId="12" fillId="5" borderId="2" xfId="0" applyFont="1" applyFill="1" applyBorder="1"/>
    <xf numFmtId="0" fontId="12" fillId="2" borderId="1" xfId="0" applyFont="1" applyFill="1" applyBorder="1"/>
    <xf numFmtId="0" fontId="13" fillId="2" borderId="1" xfId="0" applyFont="1" applyFill="1" applyBorder="1"/>
    <xf numFmtId="10" fontId="0" fillId="0" borderId="0" xfId="0" applyNumberFormat="1"/>
    <xf numFmtId="0" fontId="15" fillId="4" borderId="2" xfId="0" applyFont="1" applyFill="1" applyBorder="1" applyAlignment="1">
      <alignment horizontal="left" vertical="top" wrapText="1"/>
    </xf>
    <xf numFmtId="0" fontId="15" fillId="4" borderId="6" xfId="0" applyFont="1" applyFill="1" applyBorder="1" applyAlignment="1">
      <alignment horizontal="left" vertical="top" wrapText="1"/>
    </xf>
    <xf numFmtId="0" fontId="0" fillId="5" borderId="2" xfId="0" applyFill="1" applyBorder="1" applyAlignment="1">
      <alignment horizontal="left" vertical="top" wrapText="1"/>
    </xf>
    <xf numFmtId="0" fontId="0" fillId="5" borderId="6" xfId="0" applyFill="1" applyBorder="1" applyAlignment="1">
      <alignment horizontal="left" vertical="top" wrapText="1"/>
    </xf>
    <xf numFmtId="0" fontId="14" fillId="2" borderId="2" xfId="0" applyFont="1" applyFill="1" applyBorder="1" applyAlignment="1">
      <alignment horizontal="left" vertical="top" wrapText="1"/>
    </xf>
    <xf numFmtId="0" fontId="14" fillId="2" borderId="6" xfId="0" applyFont="1" applyFill="1" applyBorder="1" applyAlignment="1">
      <alignment horizontal="left" vertical="top" wrapText="1"/>
    </xf>
    <xf numFmtId="0" fontId="12" fillId="4" borderId="1" xfId="0" applyFont="1" applyFill="1" applyBorder="1"/>
    <xf numFmtId="0" fontId="0" fillId="0" borderId="6" xfId="0" applyBorder="1" applyAlignment="1">
      <alignment horizontal="right"/>
    </xf>
    <xf numFmtId="0" fontId="12" fillId="0" borderId="0" xfId="0" applyFont="1" applyAlignment="1"/>
    <xf numFmtId="0" fontId="12" fillId="0" borderId="0" xfId="0" applyNumberFormat="1" applyFont="1" applyFill="1" applyBorder="1" applyAlignment="1" applyProtection="1"/>
    <xf numFmtId="0" fontId="19" fillId="0" borderId="0" xfId="0" applyNumberFormat="1" applyFont="1" applyFill="1" applyBorder="1" applyAlignment="1" applyProtection="1"/>
    <xf numFmtId="0" fontId="17" fillId="0" borderId="0" xfId="0" applyFont="1"/>
    <xf numFmtId="0" fontId="20" fillId="4" borderId="4" xfId="0" applyFont="1" applyFill="1" applyBorder="1" applyAlignment="1">
      <alignment horizontal="left" vertical="center" wrapText="1"/>
    </xf>
    <xf numFmtId="0" fontId="20" fillId="5" borderId="12" xfId="0" applyFont="1" applyFill="1" applyBorder="1" applyAlignment="1">
      <alignment horizontal="left" vertical="center" wrapText="1"/>
    </xf>
    <xf numFmtId="0" fontId="20" fillId="2" borderId="4" xfId="0" applyFont="1" applyFill="1" applyBorder="1" applyAlignment="1">
      <alignment horizontal="left" vertical="center" wrapText="1"/>
    </xf>
    <xf numFmtId="0" fontId="12" fillId="0" borderId="12" xfId="0" applyFont="1" applyBorder="1" applyAlignment="1">
      <alignment vertical="center"/>
    </xf>
    <xf numFmtId="0" fontId="12" fillId="0" borderId="13" xfId="0" applyFont="1" applyBorder="1" applyAlignment="1">
      <alignment vertical="center"/>
    </xf>
    <xf numFmtId="0" fontId="12" fillId="0" borderId="4" xfId="0" applyFont="1" applyBorder="1" applyAlignment="1">
      <alignment vertical="center"/>
    </xf>
    <xf numFmtId="0" fontId="12" fillId="0" borderId="0" xfId="0" applyFont="1" applyFill="1" applyBorder="1"/>
    <xf numFmtId="0" fontId="13" fillId="0" borderId="0" xfId="0" applyFont="1" applyFill="1" applyBorder="1"/>
    <xf numFmtId="0" fontId="13" fillId="2" borderId="4" xfId="0" applyFont="1" applyFill="1" applyBorder="1"/>
    <xf numFmtId="0" fontId="12" fillId="2" borderId="4" xfId="0" applyFont="1" applyFill="1" applyBorder="1"/>
    <xf numFmtId="0" fontId="21" fillId="0" borderId="0" xfId="0" applyFont="1"/>
    <xf numFmtId="0" fontId="17" fillId="0" borderId="0" xfId="0" applyNumberFormat="1" applyFont="1" applyFill="1" applyBorder="1" applyAlignment="1" applyProtection="1"/>
    <xf numFmtId="0" fontId="12" fillId="4" borderId="4" xfId="0" applyFont="1" applyFill="1" applyBorder="1"/>
    <xf numFmtId="0" fontId="12" fillId="5" borderId="4" xfId="0" applyFont="1" applyFill="1" applyBorder="1"/>
    <xf numFmtId="0" fontId="0" fillId="0" borderId="0" xfId="0" applyFill="1" applyAlignment="1"/>
    <xf numFmtId="9" fontId="0" fillId="0" borderId="10" xfId="0" applyNumberFormat="1" applyBorder="1"/>
    <xf numFmtId="9" fontId="0" fillId="0" borderId="7" xfId="0" applyNumberFormat="1" applyBorder="1"/>
    <xf numFmtId="0" fontId="0" fillId="0" borderId="0" xfId="0"/>
    <xf numFmtId="14" fontId="0" fillId="0" borderId="0" xfId="0" applyNumberFormat="1"/>
    <xf numFmtId="0" fontId="15" fillId="0" borderId="4" xfId="0" applyFont="1" applyBorder="1" applyAlignment="1">
      <alignment horizontal="left" vertical="top" wrapText="1"/>
    </xf>
    <xf numFmtId="0" fontId="15" fillId="0" borderId="2" xfId="0" applyFont="1" applyBorder="1" applyAlignment="1">
      <alignment horizontal="left" vertical="top" wrapText="1"/>
    </xf>
    <xf numFmtId="9" fontId="15" fillId="0" borderId="3" xfId="0" applyNumberFormat="1" applyFont="1" applyBorder="1" applyAlignment="1">
      <alignment horizontal="left" vertical="top" wrapText="1"/>
    </xf>
    <xf numFmtId="0" fontId="15" fillId="0" borderId="6" xfId="0" applyFont="1" applyBorder="1" applyAlignment="1">
      <alignment horizontal="left" vertical="top" wrapText="1"/>
    </xf>
    <xf numFmtId="9" fontId="15" fillId="0" borderId="6" xfId="0" applyNumberFormat="1" applyFont="1" applyBorder="1" applyAlignment="1">
      <alignment horizontal="left" vertical="top" wrapText="1"/>
    </xf>
    <xf numFmtId="0" fontId="0" fillId="0" borderId="0" xfId="0" applyFont="1" applyBorder="1" applyAlignment="1"/>
    <xf numFmtId="0" fontId="0" fillId="0" borderId="6" xfId="0" applyNumberFormat="1" applyBorder="1"/>
    <xf numFmtId="0" fontId="0" fillId="0" borderId="6" xfId="0" applyBorder="1"/>
    <xf numFmtId="0" fontId="0" fillId="0" borderId="8" xfId="0" applyNumberFormat="1" applyBorder="1" applyAlignment="1">
      <alignment horizontal="right"/>
    </xf>
    <xf numFmtId="0" fontId="13" fillId="0" borderId="0" xfId="0" applyFont="1" applyAlignment="1">
      <alignment horizontal="left"/>
    </xf>
    <xf numFmtId="0" fontId="12" fillId="0" borderId="0" xfId="0" applyNumberFormat="1" applyFont="1" applyFill="1" applyBorder="1" applyAlignment="1" applyProtection="1">
      <alignment horizontal="left"/>
    </xf>
    <xf numFmtId="0" fontId="9" fillId="0" borderId="0" xfId="1" applyFont="1" applyAlignment="1">
      <alignment horizontal="left"/>
    </xf>
    <xf numFmtId="0" fontId="0" fillId="0" borderId="0" xfId="0" applyAlignment="1">
      <alignment horizontal="left"/>
    </xf>
    <xf numFmtId="0" fontId="22" fillId="0" borderId="0" xfId="0" applyFont="1"/>
    <xf numFmtId="0" fontId="1" fillId="0" borderId="0" xfId="0" applyFont="1"/>
    <xf numFmtId="0" fontId="0" fillId="0" borderId="14" xfId="0" applyBorder="1"/>
    <xf numFmtId="0" fontId="0" fillId="0" borderId="12" xfId="0" applyBorder="1"/>
    <xf numFmtId="0" fontId="0" fillId="0" borderId="13" xfId="0" applyBorder="1"/>
    <xf numFmtId="9" fontId="0" fillId="0" borderId="0" xfId="0" applyNumberFormat="1" applyBorder="1"/>
    <xf numFmtId="0" fontId="23" fillId="0" borderId="0" xfId="0" applyFont="1"/>
    <xf numFmtId="0" fontId="1" fillId="0" borderId="0" xfId="0" applyFont="1" applyFill="1"/>
    <xf numFmtId="0" fontId="1" fillId="0" borderId="0" xfId="0" applyFont="1" applyFill="1" applyAlignment="1"/>
    <xf numFmtId="0" fontId="0" fillId="0" borderId="8" xfId="0" applyBorder="1" applyAlignment="1"/>
    <xf numFmtId="0" fontId="0" fillId="0" borderId="15" xfId="0" applyBorder="1" applyAlignment="1"/>
    <xf numFmtId="0" fontId="0" fillId="0" borderId="0" xfId="0" applyBorder="1" applyAlignment="1"/>
    <xf numFmtId="0" fontId="0" fillId="0" borderId="10" xfId="0" applyBorder="1" applyAlignment="1"/>
    <xf numFmtId="0" fontId="0" fillId="0" borderId="6" xfId="0" applyBorder="1" applyAlignment="1"/>
    <xf numFmtId="0" fontId="0" fillId="0" borderId="7" xfId="0" applyBorder="1" applyAlignment="1"/>
    <xf numFmtId="0" fontId="0" fillId="0" borderId="14" xfId="0" applyBorder="1" applyAlignment="1"/>
    <xf numFmtId="0" fontId="0" fillId="0" borderId="13" xfId="0" applyBorder="1" applyAlignment="1"/>
    <xf numFmtId="0" fontId="1" fillId="0" borderId="12" xfId="0" applyFont="1" applyBorder="1" applyAlignment="1"/>
    <xf numFmtId="0" fontId="13" fillId="2" borderId="1" xfId="0" applyFont="1" applyFill="1" applyBorder="1" applyAlignment="1"/>
    <xf numFmtId="0" fontId="13" fillId="2" borderId="4" xfId="0" applyFont="1" applyFill="1" applyBorder="1" applyAlignment="1"/>
    <xf numFmtId="0" fontId="12" fillId="0" borderId="0" xfId="0" applyFont="1" applyFill="1" applyBorder="1" applyAlignment="1"/>
    <xf numFmtId="0" fontId="13" fillId="0" borderId="0" xfId="0" applyFont="1" applyAlignment="1"/>
    <xf numFmtId="0" fontId="21" fillId="0" borderId="0" xfId="0" applyFont="1" applyAlignment="1"/>
    <xf numFmtId="0" fontId="24" fillId="0" borderId="0" xfId="0" applyFont="1" applyAlignment="1">
      <alignment vertical="top"/>
    </xf>
    <xf numFmtId="0" fontId="12" fillId="4" borderId="1" xfId="0" applyFont="1" applyFill="1" applyBorder="1" applyAlignment="1"/>
    <xf numFmtId="0" fontId="12" fillId="4" borderId="4" xfId="0" applyFont="1" applyFill="1" applyBorder="1" applyAlignment="1"/>
    <xf numFmtId="0" fontId="12" fillId="5" borderId="2" xfId="0" applyFont="1" applyFill="1" applyBorder="1" applyAlignment="1"/>
    <xf numFmtId="0" fontId="12" fillId="5" borderId="4" xfId="0" applyFont="1" applyFill="1" applyBorder="1" applyAlignment="1"/>
    <xf numFmtId="0" fontId="25" fillId="0" borderId="0" xfId="0" applyFont="1" applyAlignment="1"/>
    <xf numFmtId="0" fontId="0" fillId="0" borderId="0" xfId="0" applyAlignment="1">
      <alignment vertical="center"/>
    </xf>
    <xf numFmtId="0" fontId="11" fillId="0" borderId="2" xfId="0" applyFont="1" applyBorder="1" applyAlignment="1">
      <alignment horizontal="left" vertical="center" wrapText="1"/>
    </xf>
    <xf numFmtId="0" fontId="11" fillId="0" borderId="3" xfId="0" applyFont="1" applyBorder="1" applyAlignment="1">
      <alignment horizontal="left" vertical="center" wrapText="1"/>
    </xf>
    <xf numFmtId="0" fontId="18" fillId="0" borderId="1" xfId="0" applyFont="1" applyBorder="1" applyAlignment="1">
      <alignment horizontal="center" vertical="center"/>
    </xf>
    <xf numFmtId="0" fontId="18" fillId="0" borderId="2" xfId="0" applyFont="1" applyBorder="1" applyAlignment="1">
      <alignment horizontal="center" vertical="center"/>
    </xf>
    <xf numFmtId="0" fontId="18" fillId="0" borderId="3" xfId="0" applyFont="1" applyBorder="1" applyAlignment="1">
      <alignment horizontal="center" vertical="center"/>
    </xf>
    <xf numFmtId="0" fontId="10" fillId="3" borderId="1" xfId="2" applyFont="1" applyBorder="1" applyAlignment="1">
      <alignment horizontal="center"/>
    </xf>
    <xf numFmtId="0" fontId="10" fillId="3" borderId="2" xfId="2" applyFont="1" applyBorder="1" applyAlignment="1">
      <alignment horizontal="center"/>
    </xf>
    <xf numFmtId="0" fontId="10" fillId="3" borderId="3" xfId="2" applyFont="1" applyBorder="1" applyAlignment="1">
      <alignment horizontal="center"/>
    </xf>
    <xf numFmtId="0" fontId="16" fillId="0" borderId="2" xfId="0" applyFont="1" applyBorder="1" applyAlignment="1">
      <alignment horizontal="left" vertical="center" wrapText="1"/>
    </xf>
    <xf numFmtId="0" fontId="16" fillId="0" borderId="3" xfId="0" applyFont="1" applyBorder="1" applyAlignment="1">
      <alignment horizontal="left" vertical="center" wrapText="1"/>
    </xf>
  </cellXfs>
  <cellStyles count="3">
    <cellStyle name="20% - Accent6" xfId="2" builtinId="50"/>
    <cellStyle name="Hyperlink" xfId="1" builtinId="8"/>
    <cellStyle name="Normal" xfId="0" builtinId="0"/>
  </cellStyles>
  <dxfs count="57">
    <dxf>
      <numFmt numFmtId="13" formatCode="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alignment horizontal="right" vertical="bottom" textRotation="0" wrapText="0" indent="0" justifyLastLine="0" shrinkToFit="0" readingOrder="0"/>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border diagonalUp="0" diagonalDown="0" outline="0">
        <left/>
        <right/>
        <top style="medium">
          <color indexed="64"/>
        </top>
        <bottom/>
      </border>
    </dxf>
    <dxf>
      <numFmt numFmtId="13" formatCode="0%"/>
    </dxf>
    <dxf>
      <numFmt numFmtId="13" formatCode="0%"/>
      <border diagonalUp="0" diagonalDown="0" outline="0">
        <left/>
        <right style="medium">
          <color indexed="64"/>
        </right>
        <top style="medium">
          <color indexed="64"/>
        </top>
        <bottom style="medium">
          <color indexed="64"/>
        </bottom>
      </border>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alignment horizontal="right" vertical="bottom" textRotation="0" wrapText="0" indent="0" justifyLastLine="0" shrinkToFit="0" readingOrder="0"/>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border diagonalUp="0" diagonalDown="0" outline="0">
        <left/>
        <right/>
        <top style="medium">
          <color indexed="64"/>
        </top>
        <bottom style="medium">
          <color indexed="64"/>
        </bottom>
      </border>
    </dxf>
    <dxf>
      <border diagonalUp="0" diagonalDown="0" outline="0">
        <left style="medium">
          <color indexed="64"/>
        </left>
        <right/>
        <top style="medium">
          <color indexed="64"/>
        </top>
        <bottom style="medium">
          <color indexed="64"/>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alignment horizontal="right" vertical="bottom" textRotation="0" wrapText="0" indent="0" justifyLastLine="0" shrinkToFit="0" readingOrder="0"/>
    </dxf>
    <dxf>
      <numFmt numFmtId="0" formatCode="General"/>
    </dxf>
    <dxf>
      <numFmt numFmtId="0" formatCode="General"/>
    </dxf>
    <dxf>
      <border diagonalUp="0" diagonalDown="0">
        <left style="medium">
          <color indexed="64"/>
        </left>
        <right style="medium">
          <color indexed="64"/>
        </right>
        <top/>
        <bottom/>
        <vertical/>
        <horizontal/>
      </border>
    </dxf>
    <dxf>
      <border>
        <top style="medium">
          <color indexed="64"/>
        </top>
      </border>
    </dxf>
    <dxf>
      <border diagonalUp="0" diagonalDown="0">
        <left style="medium">
          <color indexed="64"/>
        </left>
        <right style="medium">
          <color indexed="64"/>
        </right>
        <top style="medium">
          <color indexed="64"/>
        </top>
        <bottom style="medium">
          <color indexed="64"/>
        </bottom>
      </border>
    </dxf>
    <dxf>
      <alignment horizontal="right" vertical="bottom" textRotation="0" wrapText="0" indent="0" justifyLastLine="0" shrinkToFit="0" readingOrder="0"/>
    </dxf>
    <dxf>
      <border>
        <bottom style="medium">
          <color indexed="64"/>
        </bottom>
      </border>
    </dxf>
    <dxf>
      <alignment horizontal="left" vertical="top" textRotation="0" wrapText="1" indent="0" justifyLastLine="0" shrinkToFit="0" readingOrder="0"/>
      <border diagonalUp="0" diagonalDown="0" outline="0">
        <left/>
        <right/>
        <top/>
        <bottom/>
      </border>
    </dxf>
    <dxf>
      <numFmt numFmtId="13" formatCode="0%"/>
      <border diagonalUp="0" diagonalDown="0">
        <left/>
        <right style="medium">
          <color indexed="64"/>
        </right>
        <top/>
        <bottom/>
      </border>
    </dxf>
    <dxf>
      <numFmt numFmtId="0" formatCode="General"/>
    </dxf>
    <dxf>
      <numFmt numFmtId="0" formatCode="General"/>
      <alignment horizontal="right" vertical="bottom" textRotation="0" wrapText="0" indent="0" justifyLastLine="0" shrinkToFit="0" readingOrder="0"/>
    </dxf>
    <dxf>
      <numFmt numFmtId="0" formatCode="General"/>
      <alignment horizontal="right" textRotation="0" indent="0" justifyLastLine="0" shrinkToFit="0" readingOrder="0"/>
    </dxf>
    <dxf>
      <numFmt numFmtId="0" formatCode="General"/>
    </dxf>
    <dxf>
      <numFmt numFmtId="0" formatCode="General"/>
    </dxf>
    <dxf>
      <border diagonalUp="0" diagonalDown="0">
        <left style="medium">
          <color indexed="64"/>
        </left>
        <right/>
        <top/>
        <bottom/>
        <vertical/>
        <horizontal/>
      </border>
    </dxf>
    <dxf>
      <border>
        <top style="medium">
          <color indexed="64"/>
        </top>
      </border>
    </dxf>
    <dxf>
      <border diagonalUp="0" diagonalDown="0">
        <left style="thin">
          <color auto="1"/>
        </left>
        <right style="thin">
          <color auto="1"/>
        </right>
        <top/>
        <bottom/>
        <vertical style="thin">
          <color auto="1"/>
        </vertical>
        <horizontal style="thin">
          <color auto="1"/>
        </horizontal>
      </border>
    </dxf>
    <dxf>
      <border>
        <bottom style="medium">
          <color indexed="64"/>
        </bottom>
      </border>
    </dxf>
    <dxf>
      <alignment horizontal="left" vertical="top" textRotation="0" wrapText="1" indent="0" justifyLastLine="0" shrinkToFit="0" readingOrder="0"/>
      <border diagonalUp="0" diagonalDown="0">
        <left style="medium">
          <color auto="1"/>
        </left>
        <right style="medium">
          <color auto="1"/>
        </right>
        <top/>
        <bottom/>
        <vertical style="medium">
          <color auto="1"/>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2.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1.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sz="1600" b="1"/>
              <a:t>Percentage Compliance Per LA 29/11/2018</a:t>
            </a:r>
            <a:endParaRPr lang="en-IE" sz="1600" b="1"/>
          </a:p>
          <a:p>
            <a:pPr>
              <a:defRPr/>
            </a:pPr>
            <a:endParaRPr lang="en-US"/>
          </a:p>
        </c:rich>
      </c:tx>
      <c:layout>
        <c:manualLayout>
          <c:xMode val="edge"/>
          <c:yMode val="edge"/>
          <c:x val="0.36816209903113728"/>
          <c:y val="1.38621066036019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Overview!$Q$2</c:f>
              <c:strCache>
                <c:ptCount val="1"/>
                <c:pt idx="0">
                  <c:v>% Registered</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Overview!$J$3:$J$33</c:f>
              <c:strCache>
                <c:ptCount val="31"/>
                <c:pt idx="0">
                  <c:v>Galway City Council</c:v>
                </c:pt>
                <c:pt idx="1">
                  <c:v>Galway County Council</c:v>
                </c:pt>
                <c:pt idx="2">
                  <c:v>Laois County Council</c:v>
                </c:pt>
                <c:pt idx="3">
                  <c:v>Waterford City &amp;County Council</c:v>
                </c:pt>
                <c:pt idx="4">
                  <c:v>Cork County Council</c:v>
                </c:pt>
                <c:pt idx="5">
                  <c:v>Limerick City &amp; County Council</c:v>
                </c:pt>
                <c:pt idx="6">
                  <c:v>Roscommon County Council</c:v>
                </c:pt>
                <c:pt idx="7">
                  <c:v>Wicklow County Council</c:v>
                </c:pt>
                <c:pt idx="8">
                  <c:v>Tipperary County Council</c:v>
                </c:pt>
                <c:pt idx="9">
                  <c:v>Mayo County Council</c:v>
                </c:pt>
                <c:pt idx="10">
                  <c:v>Clare County Council</c:v>
                </c:pt>
                <c:pt idx="11">
                  <c:v>Leitrim County Council</c:v>
                </c:pt>
                <c:pt idx="12">
                  <c:v>Louth County Council</c:v>
                </c:pt>
                <c:pt idx="13">
                  <c:v>Dun Laoghaire Rathdown</c:v>
                </c:pt>
                <c:pt idx="14">
                  <c:v>Dublin City Council</c:v>
                </c:pt>
                <c:pt idx="15">
                  <c:v>South Dublin County Council</c:v>
                </c:pt>
                <c:pt idx="16">
                  <c:v>Meath County Council</c:v>
                </c:pt>
                <c:pt idx="17">
                  <c:v>Longford County Council</c:v>
                </c:pt>
                <c:pt idx="18">
                  <c:v>Donegal County Council</c:v>
                </c:pt>
                <c:pt idx="19">
                  <c:v>Fingal County Council</c:v>
                </c:pt>
                <c:pt idx="20">
                  <c:v>Cork City Council</c:v>
                </c:pt>
                <c:pt idx="21">
                  <c:v>Sligo County Council</c:v>
                </c:pt>
                <c:pt idx="22">
                  <c:v>Westmeath County Council</c:v>
                </c:pt>
                <c:pt idx="23">
                  <c:v>Wexford County Council</c:v>
                </c:pt>
                <c:pt idx="24">
                  <c:v>Monaghan County Council</c:v>
                </c:pt>
                <c:pt idx="25">
                  <c:v>Kerry County Council</c:v>
                </c:pt>
                <c:pt idx="26">
                  <c:v>Carlow County Council</c:v>
                </c:pt>
                <c:pt idx="27">
                  <c:v>Offaly County Council</c:v>
                </c:pt>
                <c:pt idx="28">
                  <c:v>Cavan County Council</c:v>
                </c:pt>
                <c:pt idx="29">
                  <c:v>Kildare County Council</c:v>
                </c:pt>
                <c:pt idx="30">
                  <c:v>Kilkenny County Council</c:v>
                </c:pt>
              </c:strCache>
            </c:strRef>
          </c:cat>
          <c:val>
            <c:numRef>
              <c:f>Overview!$Q$3:$Q$33</c:f>
              <c:numCache>
                <c:formatCode>0%</c:formatCode>
                <c:ptCount val="31"/>
                <c:pt idx="0">
                  <c:v>1</c:v>
                </c:pt>
                <c:pt idx="1">
                  <c:v>1</c:v>
                </c:pt>
                <c:pt idx="2">
                  <c:v>1</c:v>
                </c:pt>
                <c:pt idx="3">
                  <c:v>1</c:v>
                </c:pt>
                <c:pt idx="4">
                  <c:v>0.99344262295081964</c:v>
                </c:pt>
                <c:pt idx="5">
                  <c:v>0.99333333333333329</c:v>
                </c:pt>
                <c:pt idx="6">
                  <c:v>0.98076923076923073</c:v>
                </c:pt>
                <c:pt idx="7">
                  <c:v>0.98058252427184467</c:v>
                </c:pt>
                <c:pt idx="8">
                  <c:v>0.97599999999999998</c:v>
                </c:pt>
                <c:pt idx="9">
                  <c:v>0.97520661157024791</c:v>
                </c:pt>
                <c:pt idx="10">
                  <c:v>0.97435897435897434</c:v>
                </c:pt>
                <c:pt idx="11">
                  <c:v>0.97368421052631582</c:v>
                </c:pt>
                <c:pt idx="12">
                  <c:v>0.97297297297297303</c:v>
                </c:pt>
                <c:pt idx="13">
                  <c:v>0.96721311475409832</c:v>
                </c:pt>
                <c:pt idx="14">
                  <c:v>0.9642857142857143</c:v>
                </c:pt>
                <c:pt idx="15">
                  <c:v>0.96296296296296291</c:v>
                </c:pt>
                <c:pt idx="16">
                  <c:v>0.94285714285714284</c:v>
                </c:pt>
                <c:pt idx="17">
                  <c:v>0.93181818181818177</c:v>
                </c:pt>
                <c:pt idx="18">
                  <c:v>0.90721649484536082</c:v>
                </c:pt>
                <c:pt idx="19">
                  <c:v>0.90697674418604646</c:v>
                </c:pt>
                <c:pt idx="20">
                  <c:v>0.89473684210526316</c:v>
                </c:pt>
                <c:pt idx="21">
                  <c:v>0.88461538461538458</c:v>
                </c:pt>
                <c:pt idx="22">
                  <c:v>0.87142857142857144</c:v>
                </c:pt>
                <c:pt idx="23">
                  <c:v>0.86458333333333337</c:v>
                </c:pt>
                <c:pt idx="24">
                  <c:v>0.86</c:v>
                </c:pt>
                <c:pt idx="25">
                  <c:v>0.85897435897435892</c:v>
                </c:pt>
                <c:pt idx="26">
                  <c:v>0.8571428571428571</c:v>
                </c:pt>
                <c:pt idx="27">
                  <c:v>0.85416666666666663</c:v>
                </c:pt>
                <c:pt idx="28">
                  <c:v>0.85074626865671643</c:v>
                </c:pt>
                <c:pt idx="29">
                  <c:v>0.84962406015037595</c:v>
                </c:pt>
                <c:pt idx="30">
                  <c:v>0.84210526315789469</c:v>
                </c:pt>
              </c:numCache>
            </c:numRef>
          </c:val>
        </c:ser>
        <c:dLbls>
          <c:showLegendKey val="0"/>
          <c:showVal val="1"/>
          <c:showCatName val="0"/>
          <c:showSerName val="0"/>
          <c:showPercent val="0"/>
          <c:showBubbleSize val="0"/>
        </c:dLbls>
        <c:gapWidth val="219"/>
        <c:overlap val="-27"/>
        <c:axId val="478986240"/>
        <c:axId val="615045304"/>
      </c:barChart>
      <c:catAx>
        <c:axId val="4789862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5045304"/>
        <c:crosses val="autoZero"/>
        <c:auto val="1"/>
        <c:lblAlgn val="ctr"/>
        <c:lblOffset val="100"/>
        <c:noMultiLvlLbl val="0"/>
      </c:catAx>
      <c:valAx>
        <c:axId val="615045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478986240"/>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r>
              <a:rPr lang="en-US"/>
              <a:t>Eastern-Midland Region </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title>
    <c:autoTitleDeleted val="0"/>
    <c:plotArea>
      <c:layout/>
      <c:barChart>
        <c:barDir val="col"/>
        <c:grouping val="clustered"/>
        <c:varyColors val="0"/>
        <c:ser>
          <c:idx val="0"/>
          <c:order val="0"/>
          <c:tx>
            <c:strRef>
              <c:f>Overview!$H$2</c:f>
              <c:strCache>
                <c:ptCount val="1"/>
                <c:pt idx="0">
                  <c:v>% Registered</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2">
                          <a:lumMod val="35000"/>
                          <a:lumOff val="65000"/>
                        </a:schemeClr>
                      </a:solidFill>
                    </a:ln>
                    <a:effectLst/>
                  </c:spPr>
                </c15:leaderLines>
              </c:ext>
            </c:extLst>
          </c:dLbls>
          <c:cat>
            <c:strRef>
              <c:f>Overview!$A$3:$A$14</c:f>
              <c:strCache>
                <c:ptCount val="12"/>
                <c:pt idx="0">
                  <c:v>Laois County Council</c:v>
                </c:pt>
                <c:pt idx="1">
                  <c:v>Wicklow County Council</c:v>
                </c:pt>
                <c:pt idx="2">
                  <c:v>Louth County Council</c:v>
                </c:pt>
                <c:pt idx="3">
                  <c:v>Dun Laoghaire Rathdown</c:v>
                </c:pt>
                <c:pt idx="4">
                  <c:v>Dublin City Council</c:v>
                </c:pt>
                <c:pt idx="5">
                  <c:v>South Dublin County Council</c:v>
                </c:pt>
                <c:pt idx="6">
                  <c:v>Meath County Council</c:v>
                </c:pt>
                <c:pt idx="7">
                  <c:v>Longford County Council</c:v>
                </c:pt>
                <c:pt idx="8">
                  <c:v>Fingal County Council</c:v>
                </c:pt>
                <c:pt idx="9">
                  <c:v>Westmeath County Council</c:v>
                </c:pt>
                <c:pt idx="10">
                  <c:v>Offaly County Council</c:v>
                </c:pt>
                <c:pt idx="11">
                  <c:v>Kildare County Council</c:v>
                </c:pt>
              </c:strCache>
            </c:strRef>
          </c:cat>
          <c:val>
            <c:numRef>
              <c:f>Overview!$H$3:$H$14</c:f>
              <c:numCache>
                <c:formatCode>0%</c:formatCode>
                <c:ptCount val="12"/>
                <c:pt idx="0">
                  <c:v>1</c:v>
                </c:pt>
                <c:pt idx="1">
                  <c:v>0.98058252427184467</c:v>
                </c:pt>
                <c:pt idx="2">
                  <c:v>0.97297297297297303</c:v>
                </c:pt>
                <c:pt idx="3">
                  <c:v>0.96721311475409832</c:v>
                </c:pt>
                <c:pt idx="4">
                  <c:v>0.9642857142857143</c:v>
                </c:pt>
                <c:pt idx="5">
                  <c:v>0.96296296296296291</c:v>
                </c:pt>
                <c:pt idx="6">
                  <c:v>0.94285714285714284</c:v>
                </c:pt>
                <c:pt idx="7">
                  <c:v>0.93181818181818177</c:v>
                </c:pt>
                <c:pt idx="8">
                  <c:v>0.90697674418604646</c:v>
                </c:pt>
                <c:pt idx="9">
                  <c:v>0.87142857142857144</c:v>
                </c:pt>
                <c:pt idx="10">
                  <c:v>0.85416666666666663</c:v>
                </c:pt>
                <c:pt idx="11">
                  <c:v>0.84962406015037595</c:v>
                </c:pt>
              </c:numCache>
            </c:numRef>
          </c:val>
        </c:ser>
        <c:dLbls>
          <c:dLblPos val="inEnd"/>
          <c:showLegendKey val="0"/>
          <c:showVal val="1"/>
          <c:showCatName val="0"/>
          <c:showSerName val="0"/>
          <c:showPercent val="0"/>
          <c:showBubbleSize val="0"/>
        </c:dLbls>
        <c:gapWidth val="100"/>
        <c:overlap val="-24"/>
        <c:axId val="615047264"/>
        <c:axId val="615047656"/>
      </c:barChart>
      <c:catAx>
        <c:axId val="615047264"/>
        <c:scaling>
          <c:orientation val="minMax"/>
        </c:scaling>
        <c:delete val="0"/>
        <c:axPos val="b"/>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5047656"/>
        <c:crosses val="autoZero"/>
        <c:auto val="1"/>
        <c:lblAlgn val="ctr"/>
        <c:lblOffset val="100"/>
        <c:noMultiLvlLbl val="0"/>
      </c:catAx>
      <c:valAx>
        <c:axId val="615047656"/>
        <c:scaling>
          <c:orientation val="minMax"/>
        </c:scaling>
        <c:delete val="0"/>
        <c:axPos val="l"/>
        <c:majorGridlines>
          <c:spPr>
            <a:ln w="9525" cap="flat" cmpd="sng" algn="ctr">
              <a:solidFill>
                <a:schemeClr val="tx2">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1504726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accent6">
          <a:lumMod val="50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17</xdr:col>
      <xdr:colOff>276225</xdr:colOff>
      <xdr:row>1</xdr:row>
      <xdr:rowOff>361949</xdr:rowOff>
    </xdr:from>
    <xdr:to>
      <xdr:col>29</xdr:col>
      <xdr:colOff>571500</xdr:colOff>
      <xdr:row>31</xdr:row>
      <xdr:rowOff>111125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1428751</xdr:colOff>
      <xdr:row>15</xdr:row>
      <xdr:rowOff>157843</xdr:rowOff>
    </xdr:from>
    <xdr:to>
      <xdr:col>6</xdr:col>
      <xdr:colOff>0</xdr:colOff>
      <xdr:row>33</xdr:row>
      <xdr:rowOff>157843</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repak09\NASSHARE\GOVERNMENT%20AND%20REGULATORY%20MANAGEMENT\Tyre%20scheme\WERLA%20EOLs\01%20Potential%20Members\WERLA%20Report\EOL%20-%20JC.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repak09\NASSHARE\GOVERNMENT%20AND%20REGULATORY%20MANAGEMENT\Tyre%20scheme\WERLA%20EOLs\01%20Potential%20Members\WERLA%20Removed\Removed%20WERLA%20Lis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ster Summary"/>
      <sheetName val="Registered Members"/>
      <sheetName val="AllTyreOutlets"/>
      <sheetName val="Chains"/>
      <sheetName val="Jan 19th"/>
      <sheetName val="Sheet2"/>
      <sheetName val="Sheet1"/>
      <sheetName val="Other Groupings"/>
      <sheetName val="25th Jan 2016"/>
      <sheetName val="No Longer Trading"/>
      <sheetName val="Dropdowns"/>
      <sheetName val="NI Based"/>
      <sheetName val="Counties"/>
      <sheetName val="Car Manufacturers Head Office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moved "/>
    </sheetNames>
    <sheetDataSet>
      <sheetData sheetId="0"/>
    </sheetDataSet>
  </externalBook>
</externalLink>
</file>

<file path=xl/tables/table1.xml><?xml version="1.0" encoding="utf-8"?>
<table xmlns="http://schemas.openxmlformats.org/spreadsheetml/2006/main" id="1" name="Table2" displayName="Table2" ref="A2:H15" totalsRowCount="1" headerRowDxfId="56" totalsRowDxfId="54" headerRowBorderDxfId="55" totalsRowBorderDxfId="53">
  <autoFilter ref="A2:H14"/>
  <sortState ref="A3:H14">
    <sortCondition descending="1" ref="H14"/>
  </sortState>
  <tableColumns count="8">
    <tableColumn id="1" name="LA" totalsRowLabel="Total " dataDxfId="52" totalsRowDxfId="16"/>
    <tableColumn id="4" name="Members " totalsRowFunction="sum" dataDxfId="51" totalsRowDxfId="15">
      <calculatedColumnFormula>VLOOKUP(Table2[[#This Row],[LA]],$J:$Q,2,FALSE)</calculatedColumnFormula>
    </tableColumn>
    <tableColumn id="6" name="Members Premises " totalsRowFunction="sum" dataDxfId="50" totalsRowDxfId="14">
      <calculatedColumnFormula>VLOOKUP(Table2[[#This Row],[LA]],$J:$Q,3,FALSE)</calculatedColumnFormula>
    </tableColumn>
    <tableColumn id="9" name="Revoked Members" totalsRowFunction="sum" dataDxfId="49" totalsRowDxfId="13">
      <calculatedColumnFormula>'[2]Removed '!B236</calculatedColumnFormula>
    </tableColumn>
    <tableColumn id="3" name="Obligated &amp; (Reinstated) " totalsRowFunction="sum" dataDxfId="48" totalsRowDxfId="12">
      <calculatedColumnFormula>'Wicklow Co'!B12</calculatedColumnFormula>
    </tableColumn>
    <tableColumn id="8" name="Potential/ Unregistered " totalsRowFunction="sum" totalsRowDxfId="11"/>
    <tableColumn id="2" name="Total " dataDxfId="47" totalsRowDxfId="10">
      <calculatedColumnFormula>Table2[[#This Row],[Potential/ Unregistered ]]+Table2[[#This Row],[Members Premises ]]</calculatedColumnFormula>
    </tableColumn>
    <tableColumn id="7" name="% Registered" totalsRowFunction="average" dataDxfId="46" totalsRowDxfId="9">
      <calculatedColumnFormula>Table2[[#This Row],[Members Premises ]]/G3</calculatedColumnFormula>
    </tableColumn>
  </tableColumns>
  <tableStyleInfo name="TableStyleMedium7" showFirstColumn="0" showLastColumn="0" showRowStripes="1" showColumnStripes="0"/>
</table>
</file>

<file path=xl/tables/table2.xml><?xml version="1.0" encoding="utf-8"?>
<table xmlns="http://schemas.openxmlformats.org/spreadsheetml/2006/main" id="3" name="Table216" displayName="Table216" ref="J2:Q34" totalsRowCount="1" headerRowDxfId="45" dataDxfId="43" headerRowBorderDxfId="44" tableBorderDxfId="42" totalsRowBorderDxfId="41">
  <autoFilter ref="J2:Q33"/>
  <sortState ref="J3:Q33">
    <sortCondition descending="1" ref="Q33"/>
  </sortState>
  <tableColumns count="8">
    <tableColumn id="1" name="LA" totalsRowLabel="Total " dataDxfId="40" totalsRowDxfId="7"/>
    <tableColumn id="2" name="Members" totalsRowFunction="sum" dataDxfId="39" totalsRowDxfId="6"/>
    <tableColumn id="3" name="Member Premises " totalsRowFunction="sum" dataDxfId="38" totalsRowDxfId="5"/>
    <tableColumn id="6" name="Revoked Members" totalsRowFunction="sum" dataDxfId="37" totalsRowDxfId="4"/>
    <tableColumn id="7" name="Obligated &amp; Reinstated" totalsRowFunction="sum" dataDxfId="36" totalsRowDxfId="3"/>
    <tableColumn id="4" name="Potential Members " totalsRowFunction="sum" dataDxfId="35" totalsRowDxfId="2"/>
    <tableColumn id="8" name="Total" totalsRowFunction="sum" dataDxfId="34" totalsRowDxfId="1"/>
    <tableColumn id="5" name="% Registered" totalsRowFunction="average" dataDxfId="8" totalsRowDxfId="0">
      <calculatedColumnFormula>Table216[[#This Row],[Member Premises ]]/Table216[[#This Row],[Total]]</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Paper">
      <a:dk1>
        <a:sysClr val="windowText" lastClr="000000"/>
      </a:dk1>
      <a:lt1>
        <a:sysClr val="window" lastClr="FFFFFF"/>
      </a:lt1>
      <a:dk2>
        <a:srgbClr val="444D26"/>
      </a:dk2>
      <a:lt2>
        <a:srgbClr val="FEFAC9"/>
      </a:lt2>
      <a:accent1>
        <a:srgbClr val="A5B592"/>
      </a:accent1>
      <a:accent2>
        <a:srgbClr val="F3A447"/>
      </a:accent2>
      <a:accent3>
        <a:srgbClr val="E7BC29"/>
      </a:accent3>
      <a:accent4>
        <a:srgbClr val="D092A7"/>
      </a:accent4>
      <a:accent5>
        <a:srgbClr val="9C85C0"/>
      </a:accent5>
      <a:accent6>
        <a:srgbClr val="809EC2"/>
      </a:accent6>
      <a:hlink>
        <a:srgbClr val="8E58B6"/>
      </a:hlink>
      <a:folHlink>
        <a:srgbClr val="7F6F6F"/>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sales@moloneymotors.ie" TargetMode="External"/><Relationship Id="rId1" Type="http://schemas.openxmlformats.org/officeDocument/2006/relationships/hyperlink" Target="mailto:dempseyauto@gmail.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mailto:jrroche221@gmail.com" TargetMode="External"/><Relationship Id="rId2" Type="http://schemas.openxmlformats.org/officeDocument/2006/relationships/hyperlink" Target="mailto:info@subaru.ie?subject=Enquiry%20from%20Subaru.ie%20contact%20page" TargetMode="External"/><Relationship Id="rId1" Type="http://schemas.openxmlformats.org/officeDocument/2006/relationships/hyperlink" Target="mailto:derek@weldonmotors.ie" TargetMode="External"/><Relationship Id="rId5" Type="http://schemas.openxmlformats.org/officeDocument/2006/relationships/printerSettings" Target="../printerSettings/printerSettings4.bin"/><Relationship Id="rId4" Type="http://schemas.openxmlformats.org/officeDocument/2006/relationships/hyperlink" Target="mailto:info@newirelandmotors.ie"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mailto:info@audinaas.ie" TargetMode="External"/><Relationship Id="rId2" Type="http://schemas.openxmlformats.org/officeDocument/2006/relationships/hyperlink" Target="mailto:sales@aormotors.ie" TargetMode="External"/><Relationship Id="rId1" Type="http://schemas.openxmlformats.org/officeDocument/2006/relationships/hyperlink" Target="mailto:info@plrrepairs.com" TargetMode="External"/><Relationship Id="rId5" Type="http://schemas.openxmlformats.org/officeDocument/2006/relationships/printerSettings" Target="../printerSettings/printerSettings5.bin"/><Relationship Id="rId4" Type="http://schemas.openxmlformats.org/officeDocument/2006/relationships/hyperlink" Target="mailto:altomotorsservice@gmail.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sales@newlinemotors.ie"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mailto:peninsulatyres@gmail.com"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pageSetUpPr fitToPage="1"/>
  </sheetPr>
  <dimension ref="A1:AF65"/>
  <sheetViews>
    <sheetView showGridLines="0" tabSelected="1" showWhiteSpace="0" zoomScale="70" zoomScaleNormal="70" zoomScaleSheetLayoutView="40" zoomScalePageLayoutView="50" workbookViewId="0">
      <selection activeCell="N37" sqref="N37"/>
    </sheetView>
  </sheetViews>
  <sheetFormatPr defaultRowHeight="15"/>
  <cols>
    <col min="1" max="1" width="29.28515625" style="4" customWidth="1"/>
    <col min="2" max="2" width="17" style="4" bestFit="1" customWidth="1"/>
    <col min="3" max="3" width="17.28515625" style="4" bestFit="1" customWidth="1"/>
    <col min="4" max="4" width="14.42578125" style="4" customWidth="1"/>
    <col min="5" max="5" width="15.42578125" style="4" customWidth="1"/>
    <col min="6" max="6" width="15.5703125" style="4" customWidth="1"/>
    <col min="7" max="7" width="13.28515625" style="4" hidden="1" customWidth="1"/>
    <col min="8" max="8" width="15.28515625" style="4" customWidth="1"/>
    <col min="9" max="9" width="9.5703125" style="4" customWidth="1"/>
    <col min="10" max="10" width="33.7109375" style="4" customWidth="1"/>
    <col min="11" max="11" width="13.85546875" style="4" customWidth="1"/>
    <col min="12" max="12" width="13.42578125" style="4" customWidth="1"/>
    <col min="13" max="13" width="13" style="4" customWidth="1"/>
    <col min="14" max="14" width="17.140625" style="4" customWidth="1"/>
    <col min="15" max="15" width="14.5703125" style="4" customWidth="1"/>
    <col min="16" max="16" width="15.85546875" style="4" hidden="1" customWidth="1"/>
    <col min="17" max="17" width="15.85546875" style="4" customWidth="1"/>
    <col min="18" max="18" width="31.7109375" style="4" bestFit="1" customWidth="1"/>
    <col min="19" max="19" width="30.140625" style="4" bestFit="1" customWidth="1"/>
    <col min="20" max="16384" width="9.140625" style="4"/>
  </cols>
  <sheetData>
    <row r="1" spans="1:17" customFormat="1" ht="24" thickBot="1">
      <c r="A1" s="130" t="s">
        <v>456</v>
      </c>
      <c r="B1" s="131"/>
      <c r="C1" s="131"/>
      <c r="D1" s="131"/>
      <c r="E1" s="131"/>
      <c r="F1" s="131"/>
      <c r="G1" s="131"/>
      <c r="H1" s="132"/>
      <c r="J1" s="130" t="s">
        <v>407</v>
      </c>
      <c r="K1" s="131"/>
      <c r="L1" s="131"/>
      <c r="M1" s="131"/>
      <c r="N1" s="131"/>
      <c r="O1" s="131"/>
      <c r="P1" s="131"/>
      <c r="Q1" s="132"/>
    </row>
    <row r="2" spans="1:17" customFormat="1" ht="30.75" thickBot="1">
      <c r="A2" s="82" t="s">
        <v>367</v>
      </c>
      <c r="B2" s="83" t="s">
        <v>403</v>
      </c>
      <c r="C2" s="83" t="s">
        <v>448</v>
      </c>
      <c r="D2" s="51" t="s">
        <v>404</v>
      </c>
      <c r="E2" s="53" t="s">
        <v>445</v>
      </c>
      <c r="F2" s="55" t="s">
        <v>447</v>
      </c>
      <c r="G2" s="55" t="s">
        <v>406</v>
      </c>
      <c r="H2" s="84" t="s">
        <v>405</v>
      </c>
      <c r="J2" s="82" t="s">
        <v>367</v>
      </c>
      <c r="K2" s="85" t="s">
        <v>408</v>
      </c>
      <c r="L2" s="85" t="s">
        <v>459</v>
      </c>
      <c r="M2" s="52" t="s">
        <v>404</v>
      </c>
      <c r="N2" s="54" t="s">
        <v>411</v>
      </c>
      <c r="O2" s="56" t="s">
        <v>460</v>
      </c>
      <c r="P2" s="56" t="s">
        <v>461</v>
      </c>
      <c r="Q2" s="86" t="s">
        <v>405</v>
      </c>
    </row>
    <row r="3" spans="1:17" customFormat="1">
      <c r="A3" s="39" t="s">
        <v>318</v>
      </c>
      <c r="B3" s="35">
        <f>VLOOKUP(Table2[[#This Row],[LA]],$J:$Q,2,FALSE)</f>
        <v>55</v>
      </c>
      <c r="C3" s="35">
        <f>VLOOKUP(Table2[[#This Row],[LA]],$J:$Q,3,FALSE)</f>
        <v>59</v>
      </c>
      <c r="D3" s="90">
        <f>'Laois Co'!B5</f>
        <v>3</v>
      </c>
      <c r="E3" s="36">
        <f>'Laois Co'!B10</f>
        <v>0</v>
      </c>
      <c r="F3" s="35">
        <f>'Laois Co'!B1</f>
        <v>0</v>
      </c>
      <c r="G3" s="35">
        <f>Table2[[#This Row],[Potential/ Unregistered ]]+Table2[[#This Row],[Members Premises ]]</f>
        <v>59</v>
      </c>
      <c r="H3" s="78">
        <f>Table2[[#This Row],[Members Premises ]]/G3</f>
        <v>1</v>
      </c>
      <c r="J3" s="97" t="s">
        <v>391</v>
      </c>
      <c r="K3" s="25">
        <v>26</v>
      </c>
      <c r="L3" s="25">
        <v>37</v>
      </c>
      <c r="M3" s="33">
        <v>1</v>
      </c>
      <c r="N3" s="33" t="s">
        <v>526</v>
      </c>
      <c r="O3" s="31">
        <v>0</v>
      </c>
      <c r="P3" s="31">
        <v>37</v>
      </c>
      <c r="Q3" s="100">
        <f>Table216[[#This Row],[Member Premises ]]/Table216[[#This Row],[Total]]</f>
        <v>1</v>
      </c>
    </row>
    <row r="4" spans="1:17" customFormat="1">
      <c r="A4" s="38" t="s">
        <v>307</v>
      </c>
      <c r="B4" s="32">
        <f>VLOOKUP(Table2[[#This Row],[LA]],$J:$Q,2,FALSE)</f>
        <v>95</v>
      </c>
      <c r="C4" s="32">
        <f>VLOOKUP(Table2[[#This Row],[LA]],$J:$Q,3,FALSE)</f>
        <v>101</v>
      </c>
      <c r="D4" s="33">
        <f>'Wicklow Co'!B6</f>
        <v>4</v>
      </c>
      <c r="E4" s="31">
        <f>'Wicklow Co'!B12</f>
        <v>1</v>
      </c>
      <c r="F4" s="32">
        <f>'Wicklow Co'!B1</f>
        <v>2</v>
      </c>
      <c r="G4" s="32">
        <f>Table2[[#This Row],[Potential/ Unregistered ]]+Table2[[#This Row],[Members Premises ]]</f>
        <v>103</v>
      </c>
      <c r="H4" s="78">
        <f>Table2[[#This Row],[Members Premises ]]/G4</f>
        <v>0.98058252427184467</v>
      </c>
      <c r="J4" s="98" t="s">
        <v>392</v>
      </c>
      <c r="K4" s="25">
        <v>118</v>
      </c>
      <c r="L4" s="25">
        <v>124</v>
      </c>
      <c r="M4" s="31" t="s">
        <v>526</v>
      </c>
      <c r="N4" s="33" t="s">
        <v>526</v>
      </c>
      <c r="O4" s="31">
        <v>0</v>
      </c>
      <c r="P4" s="31">
        <v>124</v>
      </c>
      <c r="Q4" s="100">
        <f>Table216[[#This Row],[Member Premises ]]/Table216[[#This Row],[Total]]</f>
        <v>1</v>
      </c>
    </row>
    <row r="5" spans="1:17" customFormat="1">
      <c r="A5" s="38" t="s">
        <v>326</v>
      </c>
      <c r="B5" s="25">
        <f>VLOOKUP(Table2[[#This Row],[LA]],$J:$Q,2,FALSE)</f>
        <v>65</v>
      </c>
      <c r="C5" s="25">
        <f>VLOOKUP(Table2[[#This Row],[LA]],$J:$Q,3,FALSE)</f>
        <v>72</v>
      </c>
      <c r="D5" s="33">
        <f>'Louth Co'!B6</f>
        <v>1</v>
      </c>
      <c r="E5" s="31">
        <f>'Louth Co'!B9</f>
        <v>2</v>
      </c>
      <c r="F5" s="25">
        <f>'Louth Co'!B1</f>
        <v>2</v>
      </c>
      <c r="G5" s="25">
        <f>Table2[[#This Row],[Potential/ Unregistered ]]+Table2[[#This Row],[Members Premises ]]</f>
        <v>74</v>
      </c>
      <c r="H5" s="78">
        <f>Table2[[#This Row],[Members Premises ]]/G5</f>
        <v>0.97297297297297303</v>
      </c>
      <c r="J5" s="98" t="s">
        <v>318</v>
      </c>
      <c r="K5" s="25">
        <v>55</v>
      </c>
      <c r="L5" s="25">
        <v>59</v>
      </c>
      <c r="M5" s="31">
        <v>3</v>
      </c>
      <c r="N5" s="31" t="s">
        <v>526</v>
      </c>
      <c r="O5" s="31">
        <v>0</v>
      </c>
      <c r="P5" s="31">
        <v>59</v>
      </c>
      <c r="Q5" s="100">
        <f>Table216[[#This Row],[Member Premises ]]/Table216[[#This Row],[Total]]</f>
        <v>1</v>
      </c>
    </row>
    <row r="6" spans="1:17" customFormat="1">
      <c r="A6" s="38" t="s">
        <v>368</v>
      </c>
      <c r="B6" s="25">
        <f>VLOOKUP(Table2[[#This Row],[LA]],$J:$Q,2,FALSE)</f>
        <v>48</v>
      </c>
      <c r="C6" s="25">
        <f>VLOOKUP(Table2[[#This Row],[LA]],$J:$Q,3,FALSE)</f>
        <v>59</v>
      </c>
      <c r="D6" s="33">
        <f>'Dun Laoghaire Rathdown '!B6</f>
        <v>2</v>
      </c>
      <c r="E6" s="31">
        <f>'Dun Laoghaire Rathdown '!B10</f>
        <v>0</v>
      </c>
      <c r="F6" s="25">
        <f>'Dun Laoghaire Rathdown '!B1</f>
        <v>2</v>
      </c>
      <c r="G6" s="25">
        <f>Table2[[#This Row],[Potential/ Unregistered ]]+Table2[[#This Row],[Members Premises ]]</f>
        <v>61</v>
      </c>
      <c r="H6" s="78">
        <f>Table2[[#This Row],[Members Premises ]]/G6</f>
        <v>0.96721311475409832</v>
      </c>
      <c r="J6" s="98" t="s">
        <v>468</v>
      </c>
      <c r="K6" s="32">
        <v>59</v>
      </c>
      <c r="L6" s="32">
        <v>65</v>
      </c>
      <c r="M6" s="33">
        <v>2</v>
      </c>
      <c r="N6" s="33" t="s">
        <v>526</v>
      </c>
      <c r="O6" s="31">
        <v>0</v>
      </c>
      <c r="P6" s="31">
        <v>65</v>
      </c>
      <c r="Q6" s="100">
        <f>Table216[[#This Row],[Member Premises ]]/Table216[[#This Row],[Total]]</f>
        <v>1</v>
      </c>
    </row>
    <row r="7" spans="1:17" customFormat="1">
      <c r="A7" s="38" t="s">
        <v>19</v>
      </c>
      <c r="B7" s="25">
        <f>VLOOKUP(Table2[[#This Row],[LA]],$J:$Q,2,FALSE)</f>
        <v>136</v>
      </c>
      <c r="C7" s="25">
        <f>VLOOKUP(Table2[[#This Row],[LA]],$J:$Q,3,FALSE)</f>
        <v>162</v>
      </c>
      <c r="D7" s="31">
        <f>'Dublin City Co'!B10</f>
        <v>3</v>
      </c>
      <c r="E7" s="31">
        <f>'Dublin City Co'!B15</f>
        <v>4</v>
      </c>
      <c r="F7" s="25">
        <f>'Dublin City Co'!B1</f>
        <v>6</v>
      </c>
      <c r="G7" s="25">
        <f>Table2[[#This Row],[Potential/ Unregistered ]]+Table2[[#This Row],[Members Premises ]]</f>
        <v>168</v>
      </c>
      <c r="H7" s="78">
        <f>Table2[[#This Row],[Members Premises ]]/G7</f>
        <v>0.9642857142857143</v>
      </c>
      <c r="J7" s="98" t="s">
        <v>389</v>
      </c>
      <c r="K7" s="25">
        <v>284</v>
      </c>
      <c r="L7" s="25">
        <v>303</v>
      </c>
      <c r="M7" s="33">
        <v>6</v>
      </c>
      <c r="N7" s="33" t="s">
        <v>526</v>
      </c>
      <c r="O7" s="31">
        <v>2</v>
      </c>
      <c r="P7" s="31">
        <v>305</v>
      </c>
      <c r="Q7" s="100">
        <f>Table216[[#This Row],[Member Premises ]]/Table216[[#This Row],[Total]]</f>
        <v>0.99344262295081964</v>
      </c>
    </row>
    <row r="8" spans="1:17" customFormat="1">
      <c r="A8" s="38" t="s">
        <v>168</v>
      </c>
      <c r="B8" s="32">
        <f>VLOOKUP(Table2[[#This Row],[LA]],$J:$Q,2,FALSE)</f>
        <v>105</v>
      </c>
      <c r="C8" s="32">
        <f>VLOOKUP(Table2[[#This Row],[LA]],$J:$Q,3,FALSE)</f>
        <v>130</v>
      </c>
      <c r="D8" s="33">
        <f>'South Dublin Co'!B9</f>
        <v>3</v>
      </c>
      <c r="E8" s="31">
        <f>'South Dublin Co'!B15</f>
        <v>1</v>
      </c>
      <c r="F8" s="32">
        <f>'South Dublin Co'!B1</f>
        <v>5</v>
      </c>
      <c r="G8" s="32">
        <f>Table2[[#This Row],[Potential/ Unregistered ]]+Table2[[#This Row],[Members Premises ]]</f>
        <v>135</v>
      </c>
      <c r="H8" s="78">
        <f>Table2[[#This Row],[Members Premises ]]/G8</f>
        <v>0.96296296296296291</v>
      </c>
      <c r="J8" s="98" t="s">
        <v>396</v>
      </c>
      <c r="K8" s="32">
        <v>135</v>
      </c>
      <c r="L8" s="32">
        <v>149</v>
      </c>
      <c r="M8" s="33">
        <v>4</v>
      </c>
      <c r="N8" s="33" t="s">
        <v>526</v>
      </c>
      <c r="O8" s="31">
        <v>1</v>
      </c>
      <c r="P8" s="31">
        <v>150</v>
      </c>
      <c r="Q8" s="100">
        <f>Table216[[#This Row],[Member Premises ]]/Table216[[#This Row],[Total]]</f>
        <v>0.99333333333333329</v>
      </c>
    </row>
    <row r="9" spans="1:17" customFormat="1">
      <c r="A9" s="38" t="s">
        <v>146</v>
      </c>
      <c r="B9" s="25">
        <f>VLOOKUP(Table2[[#This Row],[LA]],$J:$Q,2,FALSE)</f>
        <v>120</v>
      </c>
      <c r="C9" s="25">
        <f>VLOOKUP(Table2[[#This Row],[LA]],$J:$Q,3,FALSE)</f>
        <v>132</v>
      </c>
      <c r="D9" s="33">
        <f>'Meath Co'!B13</f>
        <v>0</v>
      </c>
      <c r="E9" s="31">
        <f>'Meath Co'!B15</f>
        <v>0</v>
      </c>
      <c r="F9" s="25">
        <f>'Meath Co'!B1</f>
        <v>8</v>
      </c>
      <c r="G9" s="25">
        <f>Table2[[#This Row],[Potential/ Unregistered ]]+Table2[[#This Row],[Members Premises ]]</f>
        <v>140</v>
      </c>
      <c r="H9" s="78">
        <f>Table2[[#This Row],[Members Premises ]]/G9</f>
        <v>0.94285714285714284</v>
      </c>
      <c r="J9" s="98" t="s">
        <v>399</v>
      </c>
      <c r="K9" s="25">
        <v>46</v>
      </c>
      <c r="L9" s="25">
        <v>51</v>
      </c>
      <c r="M9" s="33" t="s">
        <v>526</v>
      </c>
      <c r="N9" s="33" t="s">
        <v>526</v>
      </c>
      <c r="O9" s="31">
        <v>1</v>
      </c>
      <c r="P9" s="31">
        <v>52</v>
      </c>
      <c r="Q9" s="100">
        <f>Table216[[#This Row],[Member Premises ]]/Table216[[#This Row],[Total]]</f>
        <v>0.98076923076923073</v>
      </c>
    </row>
    <row r="10" spans="1:17" customFormat="1" ht="14.25" customHeight="1">
      <c r="A10" s="38" t="s">
        <v>189</v>
      </c>
      <c r="B10" s="25">
        <f>VLOOKUP(Table2[[#This Row],[LA]],$J:$Q,2,FALSE)</f>
        <v>39</v>
      </c>
      <c r="C10" s="25">
        <f>VLOOKUP(Table2[[#This Row],[LA]],$J:$Q,3,FALSE)</f>
        <v>41</v>
      </c>
      <c r="D10" s="33">
        <f>'Longford Co'!B7</f>
        <v>0</v>
      </c>
      <c r="E10" s="31">
        <f>'Longford Co'!B9</f>
        <v>2</v>
      </c>
      <c r="F10" s="25">
        <f>'Longford Co'!B1</f>
        <v>3</v>
      </c>
      <c r="G10" s="25">
        <f>Table2[[#This Row],[Potential/ Unregistered ]]+Table2[[#This Row],[Members Premises ]]</f>
        <v>44</v>
      </c>
      <c r="H10" s="78">
        <f>Table2[[#This Row],[Members Premises ]]/G10</f>
        <v>0.93181818181818177</v>
      </c>
      <c r="J10" s="98" t="s">
        <v>307</v>
      </c>
      <c r="K10" s="25">
        <v>95</v>
      </c>
      <c r="L10" s="25">
        <v>101</v>
      </c>
      <c r="M10" s="33">
        <v>4</v>
      </c>
      <c r="N10" s="33">
        <v>1</v>
      </c>
      <c r="O10" s="31">
        <v>2</v>
      </c>
      <c r="P10" s="31">
        <v>103</v>
      </c>
      <c r="Q10" s="100">
        <f>Table216[[#This Row],[Member Premises ]]/Table216[[#This Row],[Total]]</f>
        <v>0.98058252427184467</v>
      </c>
    </row>
    <row r="11" spans="1:17" customFormat="1">
      <c r="A11" s="38" t="s">
        <v>243</v>
      </c>
      <c r="B11" s="31">
        <f>VLOOKUP(Table2[[#This Row],[LA]],$J:$Q,2,FALSE)</f>
        <v>136</v>
      </c>
      <c r="C11" s="25">
        <f>VLOOKUP(Table2[[#This Row],[LA]],$J:$Q,3,FALSE)</f>
        <v>156</v>
      </c>
      <c r="D11" s="33">
        <f>'Fingal Co'!B20</f>
        <v>2</v>
      </c>
      <c r="E11" s="31">
        <f>'Fingal Co'!B24</f>
        <v>0</v>
      </c>
      <c r="F11" s="32">
        <f>'Fingal Co'!B1</f>
        <v>16</v>
      </c>
      <c r="G11" s="32">
        <f>Table2[[#This Row],[Potential/ Unregistered ]]+Table2[[#This Row],[Members Premises ]]</f>
        <v>172</v>
      </c>
      <c r="H11" s="78">
        <f>Table2[[#This Row],[Members Premises ]]/G11</f>
        <v>0.90697674418604646</v>
      </c>
      <c r="J11" s="98" t="s">
        <v>401</v>
      </c>
      <c r="K11" s="25">
        <v>117</v>
      </c>
      <c r="L11" s="25">
        <v>122</v>
      </c>
      <c r="M11" s="33">
        <v>2</v>
      </c>
      <c r="N11" s="33">
        <v>2</v>
      </c>
      <c r="O11" s="31">
        <v>3</v>
      </c>
      <c r="P11" s="31">
        <v>125</v>
      </c>
      <c r="Q11" s="100">
        <f>Table216[[#This Row],[Member Premises ]]/Table216[[#This Row],[Total]]</f>
        <v>0.97599999999999998</v>
      </c>
    </row>
    <row r="12" spans="1:17" customFormat="1">
      <c r="A12" s="38" t="s">
        <v>202</v>
      </c>
      <c r="B12" s="25">
        <f>VLOOKUP(Table2[[#This Row],[LA]],$J:$Q,2,FALSE)</f>
        <v>59</v>
      </c>
      <c r="C12" s="25">
        <f>VLOOKUP(Table2[[#This Row],[LA]],$J:$Q,3,FALSE)</f>
        <v>61</v>
      </c>
      <c r="D12" s="33">
        <f>'Westmeath Co'!B13</f>
        <v>1</v>
      </c>
      <c r="E12" s="31">
        <f>'Westmeath Co'!B16</f>
        <v>1</v>
      </c>
      <c r="F12" s="25">
        <f>'Westmeath Co'!B1</f>
        <v>9</v>
      </c>
      <c r="G12" s="25">
        <f>Table2[[#This Row],[Potential/ Unregistered ]]+Table2[[#This Row],[Members Premises ]]</f>
        <v>70</v>
      </c>
      <c r="H12" s="78">
        <f>Table2[[#This Row],[Members Premises ]]/G12</f>
        <v>0.87142857142857144</v>
      </c>
      <c r="J12" s="98" t="s">
        <v>397</v>
      </c>
      <c r="K12" s="25">
        <v>105</v>
      </c>
      <c r="L12" s="25">
        <v>118</v>
      </c>
      <c r="M12" s="33">
        <v>2</v>
      </c>
      <c r="N12" s="33">
        <v>1</v>
      </c>
      <c r="O12" s="31">
        <v>3</v>
      </c>
      <c r="P12" s="31">
        <v>121</v>
      </c>
      <c r="Q12" s="100">
        <f>Table216[[#This Row],[Member Premises ]]/Table216[[#This Row],[Total]]</f>
        <v>0.97520661157024791</v>
      </c>
    </row>
    <row r="13" spans="1:17" customFormat="1">
      <c r="A13" s="38" t="s">
        <v>346</v>
      </c>
      <c r="B13" s="25">
        <f>VLOOKUP(Table2[[#This Row],[LA]],$J:$Q,2,FALSE)</f>
        <v>40</v>
      </c>
      <c r="C13" s="25">
        <f>VLOOKUP(Table2[[#This Row],[LA]],$J:$Q,3,FALSE)</f>
        <v>41</v>
      </c>
      <c r="D13" s="33">
        <f>'Offaly Co'!B11</f>
        <v>2</v>
      </c>
      <c r="E13" s="31">
        <f>'Offaly Co'!B15</f>
        <v>0</v>
      </c>
      <c r="F13" s="25">
        <f>'Offaly Co'!B1</f>
        <v>7</v>
      </c>
      <c r="G13" s="25">
        <f>Table2[[#This Row],[Potential/ Unregistered ]]+Table2[[#This Row],[Members Premises ]]</f>
        <v>48</v>
      </c>
      <c r="H13" s="78">
        <f>Table2[[#This Row],[Members Premises ]]/G13</f>
        <v>0.85416666666666663</v>
      </c>
      <c r="J13" s="98" t="s">
        <v>387</v>
      </c>
      <c r="K13" s="25">
        <v>73</v>
      </c>
      <c r="L13" s="25">
        <v>76</v>
      </c>
      <c r="M13" s="33" t="s">
        <v>526</v>
      </c>
      <c r="N13" s="33">
        <v>3</v>
      </c>
      <c r="O13" s="31">
        <v>2</v>
      </c>
      <c r="P13" s="31">
        <v>78</v>
      </c>
      <c r="Q13" s="100">
        <f>Table216[[#This Row],[Member Premises ]]/Table216[[#This Row],[Total]]</f>
        <v>0.97435897435897434</v>
      </c>
    </row>
    <row r="14" spans="1:17" customFormat="1" ht="15.75" thickBot="1">
      <c r="A14" s="34" t="s">
        <v>62</v>
      </c>
      <c r="B14" s="89">
        <f>VLOOKUP(Table2[[#This Row],[LA]],$J:$Q,2,FALSE)</f>
        <v>104</v>
      </c>
      <c r="C14" s="89">
        <f>VLOOKUP(Table2[[#This Row],[LA]],$J:$Q,3,FALSE)</f>
        <v>113</v>
      </c>
      <c r="D14" s="42">
        <f>'Kildare Co'!B24</f>
        <v>2</v>
      </c>
      <c r="E14" s="58">
        <f>'Kildare Co'!B28</f>
        <v>0</v>
      </c>
      <c r="F14" s="88">
        <f>'Kildare Co'!B1</f>
        <v>20</v>
      </c>
      <c r="G14" s="88">
        <f>Table2[[#This Row],[Potential/ Unregistered ]]+Table2[[#This Row],[Members Premises ]]</f>
        <v>133</v>
      </c>
      <c r="H14" s="79">
        <f>Table2[[#This Row],[Members Premises ]]/G14</f>
        <v>0.84962406015037595</v>
      </c>
      <c r="J14" s="98" t="s">
        <v>395</v>
      </c>
      <c r="K14" s="25">
        <v>37</v>
      </c>
      <c r="L14" s="25">
        <v>37</v>
      </c>
      <c r="M14" s="33">
        <v>2</v>
      </c>
      <c r="N14" s="33">
        <v>2</v>
      </c>
      <c r="O14" s="31">
        <v>1</v>
      </c>
      <c r="P14" s="31">
        <v>38</v>
      </c>
      <c r="Q14" s="100">
        <f>Table216[[#This Row],[Member Premises ]]/Table216[[#This Row],[Total]]</f>
        <v>0.97368421052631582</v>
      </c>
    </row>
    <row r="15" spans="1:17" customFormat="1" ht="15.75" thickBot="1">
      <c r="A15" s="43" t="s">
        <v>406</v>
      </c>
      <c r="B15" s="44">
        <f>SUBTOTAL(109,Table2[[Members ]])</f>
        <v>1002</v>
      </c>
      <c r="C15" s="44">
        <f>SUBTOTAL(109,Table2[[Members Premises ]])</f>
        <v>1127</v>
      </c>
      <c r="D15" s="45">
        <f>SUBTOTAL(109,Table2[Revoked Members])</f>
        <v>23</v>
      </c>
      <c r="E15" s="44">
        <f>SUBTOTAL(109,Table2[Obligated &amp; (Reinstated) ])</f>
        <v>11</v>
      </c>
      <c r="F15" s="44">
        <f>SUBTOTAL(109,Table2[Potential/ Unregistered ])</f>
        <v>80</v>
      </c>
      <c r="G15" s="44"/>
      <c r="H15" s="46">
        <f>SUBTOTAL(101,Table2[% Registered])</f>
        <v>0.93374072136288155</v>
      </c>
      <c r="J15" s="98" t="s">
        <v>326</v>
      </c>
      <c r="K15" s="32">
        <v>65</v>
      </c>
      <c r="L15" s="32">
        <v>72</v>
      </c>
      <c r="M15" s="31">
        <v>1</v>
      </c>
      <c r="N15" s="33">
        <v>2</v>
      </c>
      <c r="O15" s="31">
        <v>2</v>
      </c>
      <c r="P15" s="31">
        <v>74</v>
      </c>
      <c r="Q15" s="100">
        <f>Table216[[#This Row],[Member Premises ]]/Table216[[#This Row],[Total]]</f>
        <v>0.97297297297297303</v>
      </c>
    </row>
    <row r="16" spans="1:17" customFormat="1">
      <c r="J16" s="98" t="s">
        <v>368</v>
      </c>
      <c r="K16" s="25">
        <v>48</v>
      </c>
      <c r="L16" s="25">
        <v>59</v>
      </c>
      <c r="M16" s="33">
        <v>2</v>
      </c>
      <c r="N16" s="33" t="s">
        <v>526</v>
      </c>
      <c r="O16" s="31">
        <v>2</v>
      </c>
      <c r="P16" s="31">
        <v>61</v>
      </c>
      <c r="Q16" s="100">
        <f>Table216[[#This Row],[Member Premises ]]/Table216[[#This Row],[Total]]</f>
        <v>0.96721311475409832</v>
      </c>
    </row>
    <row r="17" spans="5:17" customFormat="1">
      <c r="J17" s="98" t="s">
        <v>19</v>
      </c>
      <c r="K17" s="25">
        <v>136</v>
      </c>
      <c r="L17" s="25">
        <v>162</v>
      </c>
      <c r="M17" s="33">
        <v>3</v>
      </c>
      <c r="N17" s="31">
        <v>4</v>
      </c>
      <c r="O17" s="31">
        <v>6</v>
      </c>
      <c r="P17" s="31">
        <v>168</v>
      </c>
      <c r="Q17" s="100">
        <f>Table216[[#This Row],[Member Premises ]]/Table216[[#This Row],[Total]]</f>
        <v>0.9642857142857143</v>
      </c>
    </row>
    <row r="18" spans="5:17" customFormat="1">
      <c r="J18" s="98" t="s">
        <v>168</v>
      </c>
      <c r="K18" s="25">
        <v>105</v>
      </c>
      <c r="L18" s="25">
        <v>130</v>
      </c>
      <c r="M18" s="33">
        <v>3</v>
      </c>
      <c r="N18" s="33">
        <v>1</v>
      </c>
      <c r="O18" s="31">
        <v>5</v>
      </c>
      <c r="P18" s="31">
        <v>135</v>
      </c>
      <c r="Q18" s="100">
        <f>Table216[[#This Row],[Member Premises ]]/Table216[[#This Row],[Total]]</f>
        <v>0.96296296296296291</v>
      </c>
    </row>
    <row r="19" spans="5:17" customFormat="1">
      <c r="E19" s="50"/>
      <c r="J19" s="98" t="s">
        <v>146</v>
      </c>
      <c r="K19" s="25">
        <v>120</v>
      </c>
      <c r="L19" s="25">
        <v>132</v>
      </c>
      <c r="M19" s="31" t="s">
        <v>526</v>
      </c>
      <c r="N19" s="33" t="s">
        <v>526</v>
      </c>
      <c r="O19" s="31">
        <v>8</v>
      </c>
      <c r="P19" s="31">
        <v>140</v>
      </c>
      <c r="Q19" s="100">
        <f>Table216[[#This Row],[Member Premises ]]/Table216[[#This Row],[Total]]</f>
        <v>0.94285714285714284</v>
      </c>
    </row>
    <row r="20" spans="5:17" customFormat="1">
      <c r="E20" s="50"/>
      <c r="J20" s="98" t="s">
        <v>189</v>
      </c>
      <c r="K20" s="25">
        <v>39</v>
      </c>
      <c r="L20" s="25">
        <v>41</v>
      </c>
      <c r="M20" s="33" t="s">
        <v>526</v>
      </c>
      <c r="N20" s="33">
        <v>2</v>
      </c>
      <c r="O20" s="31">
        <v>3</v>
      </c>
      <c r="P20" s="31">
        <v>44</v>
      </c>
      <c r="Q20" s="100">
        <f>Table216[[#This Row],[Member Premises ]]/Table216[[#This Row],[Total]]</f>
        <v>0.93181818181818177</v>
      </c>
    </row>
    <row r="21" spans="5:17" customFormat="1">
      <c r="E21" s="50"/>
      <c r="J21" s="98" t="s">
        <v>390</v>
      </c>
      <c r="K21" s="32">
        <v>84</v>
      </c>
      <c r="L21" s="32">
        <v>88</v>
      </c>
      <c r="M21" s="31" t="s">
        <v>526</v>
      </c>
      <c r="N21" s="33">
        <v>1</v>
      </c>
      <c r="O21" s="31">
        <v>9</v>
      </c>
      <c r="P21" s="31">
        <v>97</v>
      </c>
      <c r="Q21" s="100">
        <f>Table216[[#This Row],[Member Premises ]]/Table216[[#This Row],[Total]]</f>
        <v>0.90721649484536082</v>
      </c>
    </row>
    <row r="22" spans="5:17" customFormat="1">
      <c r="E22" s="50"/>
      <c r="J22" s="98" t="s">
        <v>243</v>
      </c>
      <c r="K22" s="33">
        <v>136</v>
      </c>
      <c r="L22" s="32">
        <v>156</v>
      </c>
      <c r="M22" s="31">
        <v>2</v>
      </c>
      <c r="N22" s="33" t="s">
        <v>526</v>
      </c>
      <c r="O22" s="31">
        <v>16</v>
      </c>
      <c r="P22" s="31">
        <v>172</v>
      </c>
      <c r="Q22" s="100">
        <f>Table216[[#This Row],[Member Premises ]]/Table216[[#This Row],[Total]]</f>
        <v>0.90697674418604646</v>
      </c>
    </row>
    <row r="23" spans="5:17" customFormat="1">
      <c r="E23" s="50"/>
      <c r="J23" s="98" t="s">
        <v>388</v>
      </c>
      <c r="K23" s="25">
        <v>38</v>
      </c>
      <c r="L23" s="25">
        <v>51</v>
      </c>
      <c r="M23" s="33">
        <v>3</v>
      </c>
      <c r="N23" s="33" t="s">
        <v>526</v>
      </c>
      <c r="O23" s="31">
        <v>6</v>
      </c>
      <c r="P23" s="31">
        <v>57</v>
      </c>
      <c r="Q23" s="100">
        <f>Table216[[#This Row],[Member Premises ]]/Table216[[#This Row],[Total]]</f>
        <v>0.89473684210526316</v>
      </c>
    </row>
    <row r="24" spans="5:17" customFormat="1">
      <c r="E24" s="50"/>
      <c r="J24" s="98" t="s">
        <v>400</v>
      </c>
      <c r="K24" s="25">
        <v>40</v>
      </c>
      <c r="L24" s="25">
        <v>46</v>
      </c>
      <c r="M24" s="31">
        <v>1</v>
      </c>
      <c r="N24" s="33" t="s">
        <v>526</v>
      </c>
      <c r="O24" s="31">
        <v>6</v>
      </c>
      <c r="P24" s="31">
        <v>52</v>
      </c>
      <c r="Q24" s="100">
        <f>Table216[[#This Row],[Member Premises ]]/Table216[[#This Row],[Total]]</f>
        <v>0.88461538461538458</v>
      </c>
    </row>
    <row r="25" spans="5:17" customFormat="1">
      <c r="E25" s="50"/>
      <c r="J25" s="98" t="s">
        <v>202</v>
      </c>
      <c r="K25" s="25">
        <v>59</v>
      </c>
      <c r="L25" s="25">
        <v>61</v>
      </c>
      <c r="M25" s="33">
        <v>1</v>
      </c>
      <c r="N25" s="33">
        <v>1</v>
      </c>
      <c r="O25" s="31">
        <v>9</v>
      </c>
      <c r="P25" s="31">
        <v>70</v>
      </c>
      <c r="Q25" s="100">
        <f>Table216[[#This Row],[Member Premises ]]/Table216[[#This Row],[Total]]</f>
        <v>0.87142857142857144</v>
      </c>
    </row>
    <row r="26" spans="5:17" customFormat="1">
      <c r="E26" s="50"/>
      <c r="J26" s="98" t="s">
        <v>402</v>
      </c>
      <c r="K26" s="25">
        <v>78</v>
      </c>
      <c r="L26" s="25">
        <v>83</v>
      </c>
      <c r="M26" s="33" t="s">
        <v>526</v>
      </c>
      <c r="N26" s="33">
        <v>2</v>
      </c>
      <c r="O26" s="31">
        <v>13</v>
      </c>
      <c r="P26" s="31">
        <v>96</v>
      </c>
      <c r="Q26" s="100">
        <f>Table216[[#This Row],[Member Premises ]]/Table216[[#This Row],[Total]]</f>
        <v>0.86458333333333337</v>
      </c>
    </row>
    <row r="27" spans="5:17" customFormat="1">
      <c r="E27" s="50"/>
      <c r="J27" s="98" t="s">
        <v>398</v>
      </c>
      <c r="K27" s="25">
        <v>41</v>
      </c>
      <c r="L27" s="25">
        <v>43</v>
      </c>
      <c r="M27" s="33">
        <v>3</v>
      </c>
      <c r="N27" s="33" t="s">
        <v>526</v>
      </c>
      <c r="O27" s="31">
        <v>7</v>
      </c>
      <c r="P27" s="31">
        <v>50</v>
      </c>
      <c r="Q27" s="100">
        <f>Table216[[#This Row],[Member Premises ]]/Table216[[#This Row],[Total]]</f>
        <v>0.86</v>
      </c>
    </row>
    <row r="28" spans="5:17" customFormat="1">
      <c r="E28" s="50"/>
      <c r="J28" s="98" t="s">
        <v>393</v>
      </c>
      <c r="K28" s="25">
        <v>127</v>
      </c>
      <c r="L28" s="25">
        <v>134</v>
      </c>
      <c r="M28" s="31">
        <v>1</v>
      </c>
      <c r="N28" s="33" t="s">
        <v>526</v>
      </c>
      <c r="O28" s="31">
        <v>22</v>
      </c>
      <c r="P28" s="31">
        <v>156</v>
      </c>
      <c r="Q28" s="100">
        <f>Table216[[#This Row],[Member Premises ]]/Table216[[#This Row],[Total]]</f>
        <v>0.85897435897435892</v>
      </c>
    </row>
    <row r="29" spans="5:17" customFormat="1">
      <c r="E29" s="50"/>
      <c r="H29" s="81"/>
      <c r="J29" s="98" t="s">
        <v>385</v>
      </c>
      <c r="K29" s="25">
        <v>26</v>
      </c>
      <c r="L29" s="25">
        <v>30</v>
      </c>
      <c r="M29" s="33">
        <v>2</v>
      </c>
      <c r="N29" s="31" t="s">
        <v>526</v>
      </c>
      <c r="O29" s="31">
        <v>5</v>
      </c>
      <c r="P29" s="31">
        <v>35</v>
      </c>
      <c r="Q29" s="100">
        <f>Table216[[#This Row],[Member Premises ]]/Table216[[#This Row],[Total]]</f>
        <v>0.8571428571428571</v>
      </c>
    </row>
    <row r="30" spans="5:17" customFormat="1">
      <c r="E30" s="50"/>
      <c r="J30" s="98" t="s">
        <v>346</v>
      </c>
      <c r="K30" s="25">
        <v>40</v>
      </c>
      <c r="L30" s="25">
        <v>41</v>
      </c>
      <c r="M30" s="33">
        <v>2</v>
      </c>
      <c r="N30" s="33" t="s">
        <v>526</v>
      </c>
      <c r="O30" s="31">
        <v>7</v>
      </c>
      <c r="P30" s="31">
        <v>48</v>
      </c>
      <c r="Q30" s="100">
        <f>Table216[[#This Row],[Member Premises ]]/Table216[[#This Row],[Total]]</f>
        <v>0.85416666666666663</v>
      </c>
    </row>
    <row r="31" spans="5:17" customFormat="1">
      <c r="J31" s="98" t="s">
        <v>386</v>
      </c>
      <c r="K31" s="25">
        <v>53</v>
      </c>
      <c r="L31" s="25">
        <v>57</v>
      </c>
      <c r="M31" s="33">
        <v>2</v>
      </c>
      <c r="N31" s="33" t="s">
        <v>526</v>
      </c>
      <c r="O31" s="31">
        <v>10</v>
      </c>
      <c r="P31" s="31">
        <v>67</v>
      </c>
      <c r="Q31" s="100">
        <f>Table216[[#This Row],[Member Premises ]]/Table216[[#This Row],[Total]]</f>
        <v>0.85074626865671643</v>
      </c>
    </row>
    <row r="32" spans="5:17" customFormat="1">
      <c r="J32" s="98" t="s">
        <v>62</v>
      </c>
      <c r="K32" s="25">
        <v>104</v>
      </c>
      <c r="L32" s="25">
        <v>113</v>
      </c>
      <c r="M32" s="33">
        <v>2</v>
      </c>
      <c r="N32" s="33">
        <v>0</v>
      </c>
      <c r="O32" s="31">
        <v>20</v>
      </c>
      <c r="P32" s="31">
        <f>150-17</f>
        <v>133</v>
      </c>
      <c r="Q32" s="100">
        <f>Table216[[#This Row],[Member Premises ]]/Table216[[#This Row],[Total]]</f>
        <v>0.84962406015037595</v>
      </c>
    </row>
    <row r="33" spans="1:32" customFormat="1" ht="15.75" thickBot="1">
      <c r="J33" s="99" t="s">
        <v>394</v>
      </c>
      <c r="K33" s="25">
        <v>62</v>
      </c>
      <c r="L33" s="25">
        <v>64</v>
      </c>
      <c r="M33" s="31">
        <v>2</v>
      </c>
      <c r="N33" s="33">
        <v>4</v>
      </c>
      <c r="O33" s="31">
        <v>12</v>
      </c>
      <c r="P33" s="31">
        <v>76</v>
      </c>
      <c r="Q33" s="100">
        <f>Table216[[#This Row],[Member Premises ]]/Table216[[#This Row],[Total]]</f>
        <v>0.84210526315789469</v>
      </c>
    </row>
    <row r="34" spans="1:32" customFormat="1">
      <c r="J34" s="35" t="s">
        <v>406</v>
      </c>
      <c r="K34" s="35">
        <f>SUBTOTAL(109,Table216[Members])</f>
        <v>2551</v>
      </c>
      <c r="L34" s="35">
        <f>SUBTOTAL(109,Table216[[Member Premises ]])</f>
        <v>2805</v>
      </c>
      <c r="M34" s="36">
        <f>SUBTOTAL(109,Table216[Revoked Members])</f>
        <v>56</v>
      </c>
      <c r="N34" s="36">
        <f>SUBTOTAL(109,Table216[Obligated &amp; Reinstated])</f>
        <v>26</v>
      </c>
      <c r="O34" s="35">
        <f>SUBTOTAL(109,Table216[[Potential Members ]])</f>
        <v>183</v>
      </c>
      <c r="P34" s="35">
        <f>SUBTOTAL(109,Table216[Total])</f>
        <v>2988</v>
      </c>
      <c r="Q34" s="37">
        <f>SUBTOTAL(101,Table216[% Registered])</f>
        <v>0.93199369169982793</v>
      </c>
    </row>
    <row r="35" spans="1:32" customFormat="1" ht="15.75" thickBot="1"/>
    <row r="36" spans="1:32" customFormat="1" ht="54" customHeight="1" thickBot="1">
      <c r="A36" s="127" t="s">
        <v>444</v>
      </c>
      <c r="B36" s="128"/>
      <c r="C36" s="128"/>
      <c r="D36" s="128"/>
      <c r="E36" s="128"/>
      <c r="F36" s="128"/>
      <c r="G36" s="128"/>
      <c r="H36" s="129"/>
    </row>
    <row r="37" spans="1:32" customFormat="1" ht="69.75" customHeight="1" thickBot="1">
      <c r="A37" s="68" t="s">
        <v>403</v>
      </c>
      <c r="B37" s="125" t="s">
        <v>442</v>
      </c>
      <c r="C37" s="125"/>
      <c r="D37" s="125"/>
      <c r="E37" s="125"/>
      <c r="F37" s="125"/>
      <c r="G37" s="125"/>
      <c r="H37" s="126"/>
      <c r="J37" s="4"/>
      <c r="K37" s="4"/>
      <c r="L37" s="4"/>
      <c r="M37" s="4"/>
      <c r="N37" s="4"/>
      <c r="O37" s="4"/>
      <c r="P37" s="4"/>
      <c r="Q37" s="4"/>
    </row>
    <row r="38" spans="1:32" customFormat="1" ht="75" customHeight="1" thickBot="1">
      <c r="A38" s="66" t="s">
        <v>441</v>
      </c>
      <c r="B38" s="125" t="s">
        <v>452</v>
      </c>
      <c r="C38" s="125"/>
      <c r="D38" s="125"/>
      <c r="E38" s="125"/>
      <c r="F38" s="125"/>
      <c r="G38" s="125"/>
      <c r="H38" s="126"/>
      <c r="J38" s="4"/>
      <c r="K38" s="4"/>
      <c r="L38" s="4"/>
      <c r="M38" s="4"/>
      <c r="N38" s="4"/>
      <c r="O38" s="4"/>
      <c r="P38" s="4"/>
      <c r="Q38" s="4"/>
    </row>
    <row r="39" spans="1:32" customFormat="1" ht="86.25" customHeight="1" thickBot="1">
      <c r="A39" s="63" t="s">
        <v>417</v>
      </c>
      <c r="B39" s="133" t="s">
        <v>451</v>
      </c>
      <c r="C39" s="133"/>
      <c r="D39" s="133"/>
      <c r="E39" s="133"/>
      <c r="F39" s="133"/>
      <c r="G39" s="133"/>
      <c r="H39" s="134"/>
      <c r="J39" s="4"/>
      <c r="K39" s="4"/>
      <c r="L39" s="4"/>
      <c r="M39" s="4"/>
      <c r="N39" s="4"/>
      <c r="O39" s="4"/>
      <c r="P39" s="4"/>
      <c r="Q39" s="4"/>
    </row>
    <row r="40" spans="1:32" customFormat="1" ht="153.75" customHeight="1" thickBot="1">
      <c r="A40" s="64" t="s">
        <v>418</v>
      </c>
      <c r="B40" s="125" t="s">
        <v>453</v>
      </c>
      <c r="C40" s="125"/>
      <c r="D40" s="125"/>
      <c r="E40" s="125"/>
      <c r="F40" s="125"/>
      <c r="G40" s="125"/>
      <c r="H40" s="126"/>
      <c r="J40" s="4"/>
      <c r="K40" s="4"/>
      <c r="L40" s="4"/>
      <c r="M40" s="4"/>
      <c r="N40" s="4"/>
      <c r="O40" s="4"/>
      <c r="P40" s="4"/>
      <c r="Q40" s="4"/>
    </row>
    <row r="41" spans="1:32" customFormat="1" ht="79.5" customHeight="1" thickBot="1">
      <c r="A41" s="65" t="s">
        <v>446</v>
      </c>
      <c r="B41" s="133" t="s">
        <v>419</v>
      </c>
      <c r="C41" s="133"/>
      <c r="D41" s="133"/>
      <c r="E41" s="133"/>
      <c r="F41" s="133"/>
      <c r="G41" s="133"/>
      <c r="H41" s="134"/>
      <c r="J41" s="77"/>
      <c r="K41" s="77"/>
      <c r="L41" s="77"/>
      <c r="M41" s="77"/>
      <c r="N41" s="77"/>
      <c r="O41" s="77"/>
      <c r="P41" s="77"/>
      <c r="Q41" s="77"/>
      <c r="R41" s="26"/>
      <c r="S41" s="26"/>
      <c r="T41" s="26"/>
      <c r="U41" s="26"/>
      <c r="V41" s="26"/>
      <c r="W41" s="26"/>
      <c r="X41" s="26"/>
      <c r="Y41" s="26"/>
      <c r="Z41" s="26"/>
      <c r="AA41" s="26"/>
      <c r="AB41" s="26"/>
      <c r="AC41" s="26"/>
      <c r="AD41" s="26"/>
      <c r="AE41" s="26"/>
      <c r="AF41" s="26"/>
    </row>
    <row r="42" spans="1:32" ht="33" customHeight="1" thickBot="1">
      <c r="A42" s="67" t="s">
        <v>405</v>
      </c>
      <c r="B42" s="125" t="s">
        <v>443</v>
      </c>
      <c r="C42" s="125"/>
      <c r="D42" s="125"/>
      <c r="E42" s="125"/>
      <c r="F42" s="125"/>
      <c r="G42" s="125"/>
      <c r="H42" s="126"/>
      <c r="J42" s="77"/>
      <c r="K42" s="77"/>
      <c r="L42" s="77"/>
      <c r="M42" s="77"/>
      <c r="N42" s="77"/>
      <c r="O42" s="77"/>
      <c r="P42" s="77"/>
      <c r="Q42" s="77"/>
      <c r="R42" s="77"/>
      <c r="S42" s="77"/>
      <c r="T42" s="77"/>
      <c r="U42" s="77"/>
      <c r="V42" s="77"/>
      <c r="W42" s="77"/>
      <c r="X42" s="77"/>
      <c r="Y42" s="77"/>
      <c r="Z42" s="77"/>
      <c r="AA42" s="77"/>
      <c r="AB42" s="77"/>
      <c r="AC42" s="77"/>
      <c r="AD42" s="77"/>
      <c r="AE42" s="77"/>
      <c r="AF42" s="77"/>
    </row>
    <row r="43" spans="1:32">
      <c r="A43" s="110"/>
      <c r="B43" s="104"/>
      <c r="C43" s="104"/>
      <c r="D43" s="104"/>
      <c r="E43" s="104"/>
      <c r="F43" s="104"/>
      <c r="G43" s="104"/>
      <c r="H43" s="105"/>
      <c r="J43" s="77"/>
      <c r="K43" s="77"/>
      <c r="L43" s="77"/>
      <c r="M43" s="77"/>
      <c r="N43" s="77"/>
      <c r="O43" s="77"/>
      <c r="P43" s="77"/>
      <c r="Q43" s="77"/>
      <c r="R43" s="77"/>
      <c r="S43" s="77"/>
      <c r="T43" s="77"/>
      <c r="U43" s="77"/>
      <c r="V43" s="77"/>
      <c r="W43" s="77"/>
      <c r="X43" s="77"/>
      <c r="Y43" s="77"/>
      <c r="Z43" s="77"/>
      <c r="AA43" s="77"/>
      <c r="AB43" s="77"/>
      <c r="AC43" s="77"/>
      <c r="AD43" s="77"/>
      <c r="AE43" s="77"/>
      <c r="AF43" s="77"/>
    </row>
    <row r="44" spans="1:32">
      <c r="A44" s="112" t="s">
        <v>544</v>
      </c>
      <c r="B44" s="106" t="s">
        <v>545</v>
      </c>
      <c r="C44" s="106"/>
      <c r="D44" s="106"/>
      <c r="E44" s="106"/>
      <c r="F44" s="106"/>
      <c r="G44" s="106"/>
      <c r="H44" s="107"/>
      <c r="J44" s="77"/>
      <c r="K44" s="77"/>
      <c r="L44" s="77"/>
      <c r="M44" s="77"/>
      <c r="N44" s="77"/>
      <c r="O44" s="77"/>
      <c r="P44" s="77"/>
      <c r="Q44" s="77"/>
      <c r="R44" s="77"/>
      <c r="S44" s="77"/>
      <c r="T44" s="77"/>
      <c r="U44" s="77"/>
      <c r="V44" s="77"/>
      <c r="W44" s="77"/>
      <c r="X44" s="77"/>
      <c r="Y44" s="77"/>
      <c r="Z44" s="77"/>
      <c r="AA44" s="77"/>
      <c r="AB44" s="77"/>
      <c r="AC44" s="77"/>
      <c r="AD44" s="77"/>
      <c r="AE44" s="77"/>
      <c r="AF44" s="77"/>
    </row>
    <row r="45" spans="1:32" ht="15.75" thickBot="1">
      <c r="A45" s="111"/>
      <c r="B45" s="108"/>
      <c r="C45" s="108"/>
      <c r="D45" s="108"/>
      <c r="E45" s="108"/>
      <c r="F45" s="108"/>
      <c r="G45" s="108"/>
      <c r="H45" s="109"/>
      <c r="I45" s="77"/>
      <c r="J45" s="77"/>
      <c r="K45" s="77"/>
      <c r="L45" s="77"/>
      <c r="M45" s="77"/>
      <c r="N45" s="77"/>
      <c r="O45" s="77"/>
      <c r="P45" s="77"/>
      <c r="Q45" s="77"/>
    </row>
    <row r="46" spans="1:32">
      <c r="I46" s="77"/>
      <c r="J46" s="77"/>
      <c r="K46" s="77"/>
      <c r="L46" s="77"/>
      <c r="M46" s="77"/>
      <c r="N46" s="77"/>
      <c r="O46" s="77"/>
      <c r="P46" s="77"/>
      <c r="Q46" s="77"/>
    </row>
    <row r="55" spans="19:32">
      <c r="S55" s="77"/>
      <c r="T55" s="77"/>
      <c r="U55" s="77"/>
      <c r="V55" s="77"/>
    </row>
    <row r="56" spans="19:32">
      <c r="S56" s="77"/>
      <c r="T56" s="77"/>
      <c r="U56" s="77"/>
      <c r="V56" s="77"/>
    </row>
    <row r="57" spans="19:32">
      <c r="S57" s="77"/>
      <c r="T57" s="77"/>
      <c r="U57" s="77"/>
      <c r="V57" s="77"/>
    </row>
    <row r="58" spans="19:32">
      <c r="S58" s="77"/>
      <c r="T58" s="77"/>
      <c r="U58" s="77"/>
      <c r="V58" s="77"/>
    </row>
    <row r="59" spans="19:32">
      <c r="X59" s="77"/>
      <c r="Y59" s="77"/>
      <c r="Z59" s="77"/>
      <c r="AA59" s="77"/>
      <c r="AB59" s="77"/>
      <c r="AC59" s="77"/>
      <c r="AD59" s="77"/>
      <c r="AE59" s="77"/>
      <c r="AF59" s="77"/>
    </row>
    <row r="60" spans="19:32">
      <c r="X60" s="77"/>
      <c r="Y60" s="77"/>
      <c r="Z60" s="77"/>
      <c r="AA60" s="77"/>
      <c r="AB60" s="77"/>
      <c r="AC60" s="77"/>
      <c r="AD60" s="77"/>
      <c r="AE60" s="77"/>
      <c r="AF60" s="77"/>
    </row>
    <row r="61" spans="19:32">
      <c r="X61" s="77"/>
      <c r="Y61" s="77"/>
      <c r="Z61" s="77"/>
      <c r="AA61" s="77"/>
      <c r="AB61" s="77"/>
      <c r="AC61" s="77"/>
      <c r="AD61" s="77"/>
      <c r="AE61" s="77"/>
      <c r="AF61" s="77"/>
    </row>
    <row r="62" spans="19:32">
      <c r="X62" s="77"/>
      <c r="Y62" s="77"/>
      <c r="Z62" s="77"/>
      <c r="AA62" s="77"/>
      <c r="AB62" s="77"/>
      <c r="AC62" s="77"/>
      <c r="AD62" s="77"/>
      <c r="AE62" s="77"/>
      <c r="AF62" s="77"/>
    </row>
    <row r="63" spans="19:32">
      <c r="X63" s="77"/>
      <c r="Y63" s="77"/>
      <c r="Z63" s="77"/>
      <c r="AA63" s="77"/>
      <c r="AB63" s="77"/>
      <c r="AC63" s="77"/>
      <c r="AD63" s="77"/>
      <c r="AE63" s="77"/>
      <c r="AF63" s="77"/>
    </row>
    <row r="64" spans="19:32">
      <c r="T64" s="77"/>
      <c r="U64" s="77"/>
      <c r="V64" s="77"/>
      <c r="W64" s="77"/>
      <c r="X64" s="77"/>
      <c r="Y64" s="77"/>
      <c r="Z64" s="77"/>
      <c r="AA64" s="77"/>
      <c r="AB64" s="77"/>
      <c r="AC64" s="77"/>
      <c r="AD64" s="77"/>
      <c r="AE64" s="77"/>
      <c r="AF64" s="77"/>
    </row>
    <row r="65" spans="20:32">
      <c r="T65" s="77"/>
      <c r="U65" s="77"/>
      <c r="V65" s="77"/>
      <c r="W65" s="77"/>
      <c r="X65" s="77"/>
      <c r="Y65" s="77"/>
      <c r="Z65" s="77"/>
      <c r="AA65" s="77"/>
      <c r="AB65" s="77"/>
      <c r="AC65" s="77"/>
      <c r="AD65" s="77"/>
      <c r="AE65" s="77"/>
      <c r="AF65" s="77"/>
    </row>
  </sheetData>
  <mergeCells count="9">
    <mergeCell ref="B42:H42"/>
    <mergeCell ref="A36:H36"/>
    <mergeCell ref="A1:H1"/>
    <mergeCell ref="J1:Q1"/>
    <mergeCell ref="B39:H39"/>
    <mergeCell ref="B40:H40"/>
    <mergeCell ref="B41:H41"/>
    <mergeCell ref="B37:H37"/>
    <mergeCell ref="B38:H38"/>
  </mergeCells>
  <pageMargins left="0.7" right="0.7" top="0.75" bottom="0.75" header="0.3" footer="0.3"/>
  <pageSetup paperSize="9" scale="29" orientation="landscape" r:id="rId1"/>
  <headerFooter>
    <oddFooter xml:space="preserve">&amp;LRepak ELT &amp;R26/03/2018
</oddFooter>
  </headerFooter>
  <colBreaks count="2" manualBreakCount="2">
    <brk id="9" max="44" man="1"/>
    <brk id="17" max="44" man="1"/>
  </colBreaks>
  <drawing r:id="rId2"/>
  <tableParts count="2">
    <tablePart r:id="rId3"/>
    <tablePart r:id="rId4"/>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8"/>
  <sheetViews>
    <sheetView zoomScale="70" zoomScaleNormal="70" workbookViewId="0">
      <selection activeCell="L25" sqref="L25"/>
    </sheetView>
  </sheetViews>
  <sheetFormatPr defaultRowHeight="15"/>
  <cols>
    <col min="1" max="1" width="30.85546875" bestFit="1" customWidth="1"/>
    <col min="2" max="2" width="43.5703125" customWidth="1"/>
    <col min="3" max="3" width="22.140625" bestFit="1" customWidth="1"/>
    <col min="4" max="4" width="28.140625" bestFit="1" customWidth="1"/>
    <col min="5" max="5" width="11.5703125" bestFit="1" customWidth="1"/>
    <col min="6" max="6" width="19.5703125" bestFit="1" customWidth="1"/>
    <col min="7" max="7" width="18.140625" bestFit="1" customWidth="1"/>
    <col min="8" max="8" width="16.42578125" style="94" bestFit="1" customWidth="1"/>
    <col min="9" max="9" width="14.5703125" bestFit="1" customWidth="1"/>
    <col min="10" max="10" width="27.7109375" bestFit="1" customWidth="1"/>
    <col min="11" max="11" width="16.7109375" bestFit="1" customWidth="1"/>
    <col min="12" max="12" width="111.140625" style="96" bestFit="1" customWidth="1"/>
    <col min="13" max="13" width="14.140625" bestFit="1" customWidth="1"/>
    <col min="14" max="14" width="25.85546875" bestFit="1" customWidth="1"/>
    <col min="15" max="15" width="31.28515625" bestFit="1" customWidth="1"/>
  </cols>
  <sheetData>
    <row r="1" spans="1:15" s="41" customFormat="1" ht="19.5" thickBot="1">
      <c r="A1" s="49" t="s">
        <v>450</v>
      </c>
      <c r="B1" s="71">
        <f>COUNTA(B3:B9)</f>
        <v>7</v>
      </c>
      <c r="C1" s="69"/>
      <c r="D1" s="69"/>
      <c r="E1" s="69"/>
      <c r="F1" s="69"/>
      <c r="H1" s="91"/>
    </row>
    <row r="2" spans="1:15" s="40" customFormat="1" ht="18.75">
      <c r="A2" s="59" t="s">
        <v>0</v>
      </c>
      <c r="B2" s="60" t="s">
        <v>2</v>
      </c>
      <c r="C2" s="60" t="s">
        <v>3</v>
      </c>
      <c r="D2" s="60" t="s">
        <v>4</v>
      </c>
      <c r="E2" s="60" t="s">
        <v>5</v>
      </c>
      <c r="F2" s="60" t="s">
        <v>6</v>
      </c>
      <c r="G2" s="60" t="s">
        <v>7</v>
      </c>
      <c r="H2" s="92" t="s">
        <v>9</v>
      </c>
      <c r="I2" s="60" t="s">
        <v>10</v>
      </c>
      <c r="J2" s="61" t="s">
        <v>11</v>
      </c>
      <c r="K2" s="61" t="s">
        <v>12</v>
      </c>
      <c r="L2" s="40" t="s">
        <v>410</v>
      </c>
      <c r="M2" s="40" t="s">
        <v>473</v>
      </c>
      <c r="O2" s="41"/>
    </row>
    <row r="3" spans="1:15">
      <c r="A3" s="8" t="s">
        <v>346</v>
      </c>
      <c r="B3" s="5" t="s">
        <v>349</v>
      </c>
      <c r="C3" s="5"/>
      <c r="D3" s="5" t="s">
        <v>350</v>
      </c>
      <c r="E3" s="5"/>
      <c r="F3" s="5" t="s">
        <v>348</v>
      </c>
      <c r="G3" s="5" t="s">
        <v>347</v>
      </c>
      <c r="H3" s="9" t="s">
        <v>351</v>
      </c>
      <c r="I3" s="5"/>
      <c r="J3" s="5"/>
      <c r="K3" s="10" t="s">
        <v>375</v>
      </c>
    </row>
    <row r="4" spans="1:15">
      <c r="A4" s="8" t="s">
        <v>346</v>
      </c>
      <c r="B4" s="15" t="s">
        <v>352</v>
      </c>
      <c r="C4" s="5"/>
      <c r="D4" s="14" t="s">
        <v>353</v>
      </c>
      <c r="E4" s="5"/>
      <c r="F4" s="14" t="s">
        <v>354</v>
      </c>
      <c r="G4" s="5" t="s">
        <v>347</v>
      </c>
      <c r="H4" s="9"/>
      <c r="I4" s="5"/>
      <c r="J4" s="5"/>
      <c r="K4" s="10" t="s">
        <v>15</v>
      </c>
    </row>
    <row r="5" spans="1:15">
      <c r="A5" s="8" t="s">
        <v>346</v>
      </c>
      <c r="B5" s="18" t="s">
        <v>320</v>
      </c>
      <c r="C5" s="18" t="s">
        <v>320</v>
      </c>
      <c r="D5" s="18" t="s">
        <v>321</v>
      </c>
      <c r="E5" s="18"/>
      <c r="F5" s="18" t="s">
        <v>322</v>
      </c>
      <c r="G5" s="5" t="s">
        <v>347</v>
      </c>
      <c r="H5" s="18" t="s">
        <v>323</v>
      </c>
      <c r="I5" s="18" t="s">
        <v>324</v>
      </c>
      <c r="J5" s="20" t="s">
        <v>325</v>
      </c>
      <c r="K5" s="20" t="s">
        <v>16</v>
      </c>
    </row>
    <row r="6" spans="1:15">
      <c r="A6" s="8" t="s">
        <v>346</v>
      </c>
      <c r="B6" s="8" t="s">
        <v>355</v>
      </c>
      <c r="C6" s="5"/>
      <c r="D6" s="5"/>
      <c r="E6" s="5"/>
      <c r="F6" s="8" t="s">
        <v>348</v>
      </c>
      <c r="G6" s="5" t="s">
        <v>347</v>
      </c>
      <c r="H6" s="93">
        <v>868890409</v>
      </c>
      <c r="I6" s="5"/>
      <c r="J6" s="23"/>
      <c r="K6" s="10" t="s">
        <v>375</v>
      </c>
      <c r="L6" s="1"/>
    </row>
    <row r="7" spans="1:15">
      <c r="A7" s="5" t="s">
        <v>346</v>
      </c>
      <c r="B7" s="5" t="s">
        <v>356</v>
      </c>
      <c r="C7" s="5" t="s">
        <v>13</v>
      </c>
      <c r="D7" s="5" t="s">
        <v>357</v>
      </c>
      <c r="E7" s="5"/>
      <c r="F7" s="5" t="s">
        <v>358</v>
      </c>
      <c r="G7" s="5" t="s">
        <v>347</v>
      </c>
      <c r="H7" s="11" t="s">
        <v>359</v>
      </c>
      <c r="I7" s="8" t="s">
        <v>360</v>
      </c>
      <c r="J7" s="12" t="s">
        <v>13</v>
      </c>
      <c r="K7" s="10" t="s">
        <v>47</v>
      </c>
    </row>
    <row r="8" spans="1:15">
      <c r="A8" s="8" t="s">
        <v>346</v>
      </c>
      <c r="B8" s="15" t="s">
        <v>361</v>
      </c>
      <c r="C8" s="5" t="s">
        <v>362</v>
      </c>
      <c r="D8" s="14" t="s">
        <v>363</v>
      </c>
      <c r="E8" s="5"/>
      <c r="F8" s="14" t="s">
        <v>217</v>
      </c>
      <c r="G8" s="5" t="s">
        <v>347</v>
      </c>
      <c r="H8" s="9"/>
      <c r="I8" s="5"/>
      <c r="J8" s="5"/>
      <c r="K8" s="10" t="s">
        <v>371</v>
      </c>
    </row>
    <row r="9" spans="1:15">
      <c r="A9" s="8" t="s">
        <v>346</v>
      </c>
      <c r="B9" s="5" t="s">
        <v>364</v>
      </c>
      <c r="C9" s="5" t="s">
        <v>13</v>
      </c>
      <c r="D9" s="5" t="s">
        <v>363</v>
      </c>
      <c r="E9" s="5"/>
      <c r="F9" s="5" t="s">
        <v>217</v>
      </c>
      <c r="G9" s="5" t="s">
        <v>347</v>
      </c>
      <c r="H9" s="11" t="s">
        <v>365</v>
      </c>
      <c r="I9" s="8" t="s">
        <v>13</v>
      </c>
      <c r="J9" s="8" t="s">
        <v>366</v>
      </c>
      <c r="K9" s="10" t="s">
        <v>16</v>
      </c>
    </row>
    <row r="10" spans="1:15" ht="15.75" thickBot="1"/>
    <row r="11" spans="1:15" ht="19.5" thickBot="1">
      <c r="A11" s="57" t="s">
        <v>449</v>
      </c>
      <c r="B11" s="75">
        <f>COUNTA(B12:B13)</f>
        <v>2</v>
      </c>
    </row>
    <row r="12" spans="1:15">
      <c r="A12" s="8" t="s">
        <v>346</v>
      </c>
      <c r="B12" t="s">
        <v>425</v>
      </c>
      <c r="D12" t="s">
        <v>426</v>
      </c>
      <c r="E12" t="s">
        <v>427</v>
      </c>
      <c r="G12" s="5" t="s">
        <v>347</v>
      </c>
      <c r="H12" s="94" t="s">
        <v>439</v>
      </c>
      <c r="K12" t="s">
        <v>15</v>
      </c>
      <c r="L12" s="96" t="s">
        <v>625</v>
      </c>
    </row>
    <row r="13" spans="1:15" s="80" customFormat="1">
      <c r="A13" s="8" t="s">
        <v>346</v>
      </c>
      <c r="B13" t="s">
        <v>483</v>
      </c>
      <c r="G13" s="5"/>
      <c r="H13" s="94"/>
      <c r="K13" s="80" t="s">
        <v>491</v>
      </c>
      <c r="L13" s="96" t="s">
        <v>624</v>
      </c>
    </row>
    <row r="14" spans="1:15" ht="15.75" thickBot="1"/>
    <row r="15" spans="1:15" ht="19.5" thickBot="1">
      <c r="A15" s="47" t="s">
        <v>445</v>
      </c>
      <c r="B15" s="76">
        <f>COUNTA(B17:B17)</f>
        <v>0</v>
      </c>
    </row>
    <row r="18" spans="2:2">
      <c r="B18" s="124"/>
    </row>
  </sheetData>
  <autoFilter ref="A2:L9">
    <sortState ref="A3:L12">
      <sortCondition ref="B2:B12"/>
    </sortState>
  </autoFilter>
  <conditionalFormatting sqref="B20:B1048576 B17 B1:B14">
    <cfRule type="duplicateValues" dxfId="24" priority="5"/>
  </conditionalFormatting>
  <conditionalFormatting sqref="D1">
    <cfRule type="duplicateValues" dxfId="23" priority="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35"/>
  <sheetViews>
    <sheetView zoomScale="70" zoomScaleNormal="70" workbookViewId="0">
      <selection activeCell="H30" sqref="H30"/>
    </sheetView>
  </sheetViews>
  <sheetFormatPr defaultRowHeight="15"/>
  <cols>
    <col min="1" max="1" width="30.85546875" bestFit="1" customWidth="1"/>
    <col min="2" max="2" width="24.5703125" bestFit="1" customWidth="1"/>
    <col min="3" max="3" width="32" bestFit="1" customWidth="1"/>
    <col min="4" max="4" width="31.7109375" bestFit="1" customWidth="1"/>
    <col min="5" max="5" width="27.42578125" bestFit="1" customWidth="1"/>
    <col min="6" max="6" width="20.28515625" bestFit="1" customWidth="1"/>
    <col min="7" max="7" width="18.140625" bestFit="1" customWidth="1"/>
    <col min="8" max="8" width="16.42578125" bestFit="1" customWidth="1"/>
    <col min="9" max="9" width="8.28515625" bestFit="1" customWidth="1"/>
    <col min="10" max="10" width="16.28515625" bestFit="1" customWidth="1"/>
    <col min="11" max="11" width="16.7109375" bestFit="1" customWidth="1"/>
    <col min="12" max="12" width="37.85546875" style="96" bestFit="1" customWidth="1"/>
    <col min="13" max="13" width="33.140625" style="96" bestFit="1" customWidth="1"/>
    <col min="14" max="14" width="25.85546875" bestFit="1" customWidth="1"/>
    <col min="15" max="15" width="31.28515625" bestFit="1" customWidth="1"/>
  </cols>
  <sheetData>
    <row r="1" spans="1:15" s="41" customFormat="1" ht="19.5" thickBot="1">
      <c r="A1" s="49" t="s">
        <v>450</v>
      </c>
      <c r="B1" s="71">
        <f>COUNTA(B3:B7)</f>
        <v>5</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410</v>
      </c>
      <c r="M2" s="40" t="s">
        <v>473</v>
      </c>
      <c r="O2" s="41"/>
    </row>
    <row r="3" spans="1:15">
      <c r="A3" s="8" t="s">
        <v>168</v>
      </c>
      <c r="B3" s="5" t="s">
        <v>41</v>
      </c>
      <c r="C3" s="5"/>
      <c r="D3" s="5" t="s">
        <v>42</v>
      </c>
      <c r="E3" s="5" t="s">
        <v>43</v>
      </c>
      <c r="F3" s="5" t="s">
        <v>44</v>
      </c>
      <c r="G3" s="5" t="s">
        <v>38</v>
      </c>
      <c r="H3" s="5" t="s">
        <v>45</v>
      </c>
      <c r="I3" s="5"/>
      <c r="J3" s="5" t="s">
        <v>46</v>
      </c>
      <c r="K3" s="5" t="s">
        <v>374</v>
      </c>
    </row>
    <row r="4" spans="1:15">
      <c r="A4" s="8" t="s">
        <v>168</v>
      </c>
      <c r="B4" s="7" t="s">
        <v>177</v>
      </c>
      <c r="C4" s="5" t="s">
        <v>177</v>
      </c>
      <c r="D4" s="5"/>
      <c r="E4" s="5"/>
      <c r="F4" s="5" t="s">
        <v>44</v>
      </c>
      <c r="G4" s="5" t="s">
        <v>38</v>
      </c>
      <c r="H4" s="5" t="s">
        <v>178</v>
      </c>
      <c r="I4" s="5" t="s">
        <v>13</v>
      </c>
      <c r="J4" s="5"/>
      <c r="K4" s="5" t="s">
        <v>54</v>
      </c>
      <c r="L4" s="96" t="s">
        <v>466</v>
      </c>
      <c r="M4" s="96" t="s">
        <v>474</v>
      </c>
    </row>
    <row r="5" spans="1:15" s="80" customFormat="1">
      <c r="A5" s="8" t="s">
        <v>168</v>
      </c>
      <c r="B5" s="5" t="s">
        <v>170</v>
      </c>
      <c r="C5" s="5" t="s">
        <v>170</v>
      </c>
      <c r="D5" s="5" t="s">
        <v>171</v>
      </c>
      <c r="E5" s="5" t="s">
        <v>172</v>
      </c>
      <c r="F5" s="5" t="s">
        <v>173</v>
      </c>
      <c r="G5" s="5" t="s">
        <v>174</v>
      </c>
      <c r="H5" s="11" t="s">
        <v>175</v>
      </c>
      <c r="I5" s="8"/>
      <c r="J5" s="12"/>
      <c r="K5" s="10" t="s">
        <v>30</v>
      </c>
      <c r="L5" s="96"/>
      <c r="M5" s="96"/>
    </row>
    <row r="6" spans="1:15" s="80" customFormat="1">
      <c r="A6" s="8" t="s">
        <v>168</v>
      </c>
      <c r="B6" s="7" t="s">
        <v>179</v>
      </c>
      <c r="C6" s="5"/>
      <c r="D6" s="5" t="s">
        <v>180</v>
      </c>
      <c r="E6" s="5"/>
      <c r="F6" s="5" t="s">
        <v>176</v>
      </c>
      <c r="G6" s="5" t="s">
        <v>38</v>
      </c>
      <c r="H6" s="5" t="s">
        <v>181</v>
      </c>
      <c r="I6" s="5"/>
      <c r="J6" s="5"/>
      <c r="K6" s="5" t="s">
        <v>369</v>
      </c>
      <c r="L6" s="96" t="s">
        <v>466</v>
      </c>
      <c r="M6" s="96" t="s">
        <v>474</v>
      </c>
    </row>
    <row r="7" spans="1:15" s="80" customFormat="1">
      <c r="A7" s="8" t="s">
        <v>168</v>
      </c>
      <c r="B7" s="7" t="s">
        <v>183</v>
      </c>
      <c r="C7" s="5"/>
      <c r="D7" s="5" t="s">
        <v>184</v>
      </c>
      <c r="E7" s="5"/>
      <c r="F7" s="5" t="s">
        <v>42</v>
      </c>
      <c r="G7" s="5" t="s">
        <v>38</v>
      </c>
      <c r="H7" s="5" t="s">
        <v>185</v>
      </c>
      <c r="I7" s="5"/>
      <c r="J7" s="5"/>
      <c r="K7" s="5" t="s">
        <v>369</v>
      </c>
      <c r="L7" s="96" t="s">
        <v>466</v>
      </c>
      <c r="M7" s="96" t="s">
        <v>474</v>
      </c>
    </row>
    <row r="8" spans="1:15" ht="15.75" thickBot="1">
      <c r="A8" s="7"/>
      <c r="B8" s="87"/>
      <c r="C8" s="5"/>
      <c r="D8" s="5"/>
      <c r="E8" s="5"/>
      <c r="F8" s="5"/>
      <c r="G8" s="5"/>
      <c r="H8" s="5"/>
      <c r="I8" s="5"/>
      <c r="J8" s="10"/>
      <c r="K8" s="10"/>
    </row>
    <row r="9" spans="1:15" ht="19.5" thickBot="1">
      <c r="A9" s="57" t="s">
        <v>449</v>
      </c>
      <c r="B9" s="75">
        <f>COUNTA(B10:B12)</f>
        <v>3</v>
      </c>
      <c r="C9" s="80"/>
      <c r="D9" s="80"/>
      <c r="E9" s="80"/>
      <c r="F9" s="80"/>
      <c r="G9" s="80"/>
      <c r="H9" s="80"/>
      <c r="I9" s="80"/>
      <c r="J9" s="80"/>
      <c r="K9" s="26"/>
      <c r="L9" s="102"/>
      <c r="M9" s="102"/>
    </row>
    <row r="10" spans="1:15">
      <c r="A10" s="7" t="s">
        <v>168</v>
      </c>
      <c r="B10" s="4" t="s">
        <v>428</v>
      </c>
      <c r="D10" s="4" t="s">
        <v>429</v>
      </c>
      <c r="E10" s="4" t="s">
        <v>484</v>
      </c>
      <c r="K10" s="26" t="s">
        <v>618</v>
      </c>
      <c r="L10" s="103" t="s">
        <v>480</v>
      </c>
    </row>
    <row r="11" spans="1:15" s="80" customFormat="1">
      <c r="A11" s="80" t="s">
        <v>168</v>
      </c>
      <c r="B11" s="4" t="s">
        <v>485</v>
      </c>
      <c r="K11" s="26" t="s">
        <v>491</v>
      </c>
      <c r="L11" s="103" t="s">
        <v>482</v>
      </c>
    </row>
    <row r="12" spans="1:15">
      <c r="A12" s="80" t="s">
        <v>168</v>
      </c>
      <c r="B12" s="5" t="s">
        <v>500</v>
      </c>
      <c r="D12" t="s">
        <v>501</v>
      </c>
      <c r="E12" t="s">
        <v>502</v>
      </c>
      <c r="F12" t="s">
        <v>503</v>
      </c>
      <c r="G12" t="s">
        <v>188</v>
      </c>
      <c r="H12" t="s">
        <v>504</v>
      </c>
      <c r="K12" s="26" t="s">
        <v>505</v>
      </c>
      <c r="L12" s="1" t="s">
        <v>479</v>
      </c>
    </row>
    <row r="14" spans="1:15" s="80" customFormat="1" ht="15.75" thickBot="1">
      <c r="B14" s="5"/>
      <c r="K14" s="26"/>
      <c r="L14" s="102"/>
      <c r="M14" s="96"/>
    </row>
    <row r="15" spans="1:15" ht="19.5" thickBot="1">
      <c r="A15" s="47" t="s">
        <v>445</v>
      </c>
      <c r="B15" s="76">
        <f>COUNTA(B16:B17)</f>
        <v>1</v>
      </c>
      <c r="K15" s="26"/>
      <c r="L15" s="102"/>
      <c r="M15" s="102"/>
    </row>
    <row r="16" spans="1:15">
      <c r="A16" t="s">
        <v>469</v>
      </c>
      <c r="B16" t="s">
        <v>470</v>
      </c>
      <c r="C16" t="s">
        <v>471</v>
      </c>
      <c r="G16" t="s">
        <v>188</v>
      </c>
      <c r="K16" t="s">
        <v>374</v>
      </c>
      <c r="L16" s="96" t="s">
        <v>455</v>
      </c>
    </row>
    <row r="18" spans="1:14">
      <c r="A18" s="8"/>
      <c r="D18" s="4"/>
      <c r="E18" s="4"/>
      <c r="F18" s="4"/>
      <c r="G18" s="4"/>
      <c r="H18" s="4"/>
      <c r="I18" s="4"/>
      <c r="J18" s="4"/>
      <c r="K18" s="4"/>
      <c r="L18" s="1"/>
      <c r="N18" s="77"/>
    </row>
    <row r="19" spans="1:14">
      <c r="M19"/>
    </row>
    <row r="20" spans="1:14">
      <c r="A20" s="8"/>
      <c r="B20" s="7"/>
      <c r="C20" s="5"/>
      <c r="D20" s="5"/>
      <c r="E20" s="5"/>
      <c r="F20" s="5"/>
      <c r="G20" s="5"/>
      <c r="H20" s="5"/>
      <c r="I20" s="5"/>
      <c r="J20" s="5"/>
      <c r="K20" s="5"/>
    </row>
    <row r="21" spans="1:14">
      <c r="A21" s="5"/>
      <c r="B21" s="5"/>
      <c r="C21" s="5"/>
      <c r="D21" s="5"/>
      <c r="F21" s="5"/>
      <c r="H21" s="5"/>
      <c r="I21" s="5"/>
      <c r="J21" s="5"/>
      <c r="K21" s="5"/>
    </row>
    <row r="22" spans="1:14">
      <c r="A22" s="8"/>
      <c r="B22" s="7"/>
      <c r="C22" s="5"/>
      <c r="D22" s="5"/>
      <c r="E22" s="5"/>
      <c r="F22" s="5"/>
      <c r="G22" s="5"/>
      <c r="H22" s="5"/>
      <c r="I22" s="5"/>
      <c r="J22" s="5"/>
      <c r="K22" s="5"/>
    </row>
    <row r="23" spans="1:14">
      <c r="A23" s="8"/>
      <c r="B23" s="7"/>
      <c r="C23" s="5"/>
      <c r="D23" s="5"/>
      <c r="E23" s="5"/>
      <c r="F23" s="5"/>
      <c r="G23" s="5"/>
      <c r="H23" s="5"/>
      <c r="I23" s="5"/>
      <c r="J23" s="5"/>
      <c r="K23" s="5"/>
    </row>
    <row r="24" spans="1:14">
      <c r="A24" s="8"/>
      <c r="B24" s="7"/>
      <c r="C24" s="5"/>
      <c r="D24" s="5"/>
      <c r="E24" s="5"/>
      <c r="F24" s="5"/>
      <c r="G24" s="5"/>
      <c r="H24" s="5"/>
      <c r="I24" s="5"/>
      <c r="J24" s="5"/>
      <c r="K24" s="5"/>
    </row>
    <row r="25" spans="1:14">
      <c r="A25" s="8"/>
      <c r="B25" s="7"/>
      <c r="C25" s="5"/>
      <c r="D25" s="5"/>
      <c r="E25" s="5"/>
      <c r="F25" s="5"/>
      <c r="G25" s="5"/>
      <c r="H25" s="5"/>
      <c r="I25" s="5"/>
      <c r="J25" s="5"/>
      <c r="K25" s="5"/>
    </row>
    <row r="26" spans="1:14">
      <c r="A26" s="8"/>
      <c r="B26" s="7"/>
      <c r="C26" s="5"/>
      <c r="D26" s="5"/>
      <c r="E26" s="5"/>
      <c r="F26" s="5"/>
      <c r="G26" s="5"/>
      <c r="H26" s="5"/>
      <c r="I26" s="5"/>
      <c r="J26" s="5"/>
      <c r="K26" s="5"/>
    </row>
    <row r="27" spans="1:14">
      <c r="A27" s="8"/>
      <c r="B27" s="7"/>
      <c r="C27" s="5"/>
      <c r="D27" s="5"/>
      <c r="E27" s="5"/>
      <c r="F27" s="5"/>
      <c r="G27" s="5"/>
      <c r="H27" s="5"/>
      <c r="I27" s="5"/>
      <c r="J27" s="5"/>
      <c r="K27" s="5"/>
    </row>
    <row r="28" spans="1:14">
      <c r="A28" s="5"/>
      <c r="B28" s="5"/>
      <c r="C28" s="5"/>
      <c r="D28" s="5"/>
      <c r="E28" s="5"/>
      <c r="F28" s="5"/>
      <c r="G28" s="5"/>
      <c r="H28" s="11"/>
      <c r="I28" s="8"/>
      <c r="J28" s="12"/>
      <c r="K28" s="10"/>
    </row>
    <row r="29" spans="1:14">
      <c r="A29" s="5"/>
      <c r="B29" s="5"/>
      <c r="C29" s="5"/>
      <c r="D29" s="5"/>
      <c r="E29" s="5"/>
      <c r="F29" s="5"/>
      <c r="G29" s="5"/>
      <c r="H29" s="9"/>
      <c r="I29" s="5"/>
      <c r="J29" s="10"/>
      <c r="K29" s="10"/>
    </row>
    <row r="30" spans="1:14">
      <c r="A30" s="7"/>
      <c r="B30" s="5"/>
      <c r="C30" s="5"/>
      <c r="D30" s="7"/>
      <c r="E30" s="5"/>
      <c r="F30" s="5"/>
      <c r="G30" s="7"/>
      <c r="H30" s="5"/>
      <c r="I30" s="5"/>
      <c r="J30" s="5"/>
      <c r="K30" s="5"/>
    </row>
    <row r="31" spans="1:14">
      <c r="A31" s="5"/>
      <c r="B31" s="5"/>
      <c r="C31" s="5"/>
      <c r="D31" s="5"/>
      <c r="E31" s="5"/>
      <c r="F31" s="5"/>
      <c r="G31" s="5"/>
      <c r="H31" s="5"/>
      <c r="I31" s="5"/>
      <c r="J31" s="5"/>
      <c r="K31" s="5"/>
      <c r="L31" s="101"/>
    </row>
    <row r="32" spans="1:14">
      <c r="A32" s="28"/>
      <c r="B32" s="7"/>
      <c r="C32" s="5"/>
      <c r="D32" s="5"/>
      <c r="E32" s="5"/>
      <c r="F32" s="5"/>
      <c r="G32" s="5"/>
      <c r="H32" s="5"/>
      <c r="I32" s="5"/>
      <c r="J32" s="5"/>
      <c r="K32" s="8"/>
    </row>
    <row r="33" spans="1:12">
      <c r="A33" s="5"/>
      <c r="B33" s="5"/>
      <c r="C33" s="5"/>
      <c r="D33" s="5"/>
      <c r="E33" s="5"/>
      <c r="F33" s="5"/>
      <c r="G33" s="5"/>
      <c r="H33" s="9"/>
      <c r="I33" s="5"/>
      <c r="J33" s="10"/>
      <c r="K33" s="10"/>
      <c r="L33" s="101"/>
    </row>
    <row r="34" spans="1:12">
      <c r="A34" s="5"/>
      <c r="B34" s="5"/>
      <c r="C34" s="5"/>
      <c r="D34" s="5"/>
      <c r="E34" s="5"/>
      <c r="F34" s="5"/>
      <c r="G34" s="5"/>
      <c r="H34" s="5"/>
      <c r="I34" s="5"/>
      <c r="J34" s="6"/>
      <c r="K34" s="10"/>
      <c r="L34" s="101"/>
    </row>
    <row r="35" spans="1:12">
      <c r="A35" s="5"/>
      <c r="B35" s="5"/>
      <c r="C35" s="5"/>
      <c r="D35" s="5"/>
      <c r="E35" s="5"/>
      <c r="F35" s="5"/>
      <c r="G35" s="5"/>
      <c r="H35" s="16"/>
      <c r="I35" s="5"/>
      <c r="J35" s="5"/>
      <c r="K35" s="5"/>
      <c r="L35" s="101"/>
    </row>
  </sheetData>
  <autoFilter ref="A2:M7">
    <sortState ref="A3:M9">
      <sortCondition ref="B2:B9"/>
    </sortState>
  </autoFilter>
  <pageMargins left="0.7" right="0.7" top="0.75" bottom="0.75" header="0.3" footer="0.3"/>
  <pageSetup paperSize="9" scale="26"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22"/>
  <sheetViews>
    <sheetView zoomScale="70" zoomScaleNormal="70" workbookViewId="0">
      <selection activeCell="E51" sqref="E51"/>
    </sheetView>
  </sheetViews>
  <sheetFormatPr defaultRowHeight="15"/>
  <cols>
    <col min="1" max="1" width="29" style="28" bestFit="1" customWidth="1"/>
    <col min="2" max="2" width="28.5703125" style="28" bestFit="1" customWidth="1"/>
    <col min="3" max="3" width="19.7109375" style="28" bestFit="1" customWidth="1"/>
    <col min="4" max="4" width="22.140625" style="28" bestFit="1" customWidth="1"/>
    <col min="5" max="5" width="11.5703125" style="28" bestFit="1" customWidth="1"/>
    <col min="6" max="6" width="19.5703125" style="28" bestFit="1" customWidth="1"/>
    <col min="7" max="7" width="18.140625" style="28" bestFit="1" customWidth="1"/>
    <col min="8" max="8" width="16" style="28" bestFit="1" customWidth="1"/>
    <col min="9" max="9" width="8.28515625" style="28" bestFit="1" customWidth="1"/>
    <col min="10" max="10" width="10.5703125" style="28" bestFit="1" customWidth="1"/>
    <col min="11" max="11" width="16.7109375" style="28" bestFit="1" customWidth="1"/>
    <col min="12" max="12" width="53" style="96" bestFit="1" customWidth="1"/>
    <col min="13" max="13" width="14.140625" style="28" bestFit="1" customWidth="1"/>
    <col min="14" max="14" width="25.85546875" style="28" bestFit="1" customWidth="1"/>
    <col min="15" max="15" width="31.28515625" style="28" bestFit="1" customWidth="1"/>
    <col min="16" max="16384" width="9.140625" style="28"/>
  </cols>
  <sheetData>
    <row r="1" spans="1:15" s="41" customFormat="1" ht="19.5" thickBot="1">
      <c r="A1" s="49" t="s">
        <v>450</v>
      </c>
      <c r="B1" s="71">
        <f>COUNTA(B3:B11)</f>
        <v>9</v>
      </c>
      <c r="C1" s="69"/>
      <c r="D1" s="69"/>
      <c r="E1" s="69"/>
      <c r="F1" s="69"/>
      <c r="H1" s="73"/>
    </row>
    <row r="2" spans="1:15" s="62" customFormat="1" ht="18.75">
      <c r="A2" s="59" t="s">
        <v>0</v>
      </c>
      <c r="B2" s="60" t="s">
        <v>2</v>
      </c>
      <c r="C2" s="60" t="s">
        <v>3</v>
      </c>
      <c r="D2" s="60" t="s">
        <v>4</v>
      </c>
      <c r="E2" s="60" t="s">
        <v>5</v>
      </c>
      <c r="F2" s="60" t="s">
        <v>6</v>
      </c>
      <c r="G2" s="60" t="s">
        <v>7</v>
      </c>
      <c r="H2" s="74" t="s">
        <v>9</v>
      </c>
      <c r="I2" s="60" t="s">
        <v>10</v>
      </c>
      <c r="J2" s="61" t="s">
        <v>11</v>
      </c>
      <c r="K2" s="61" t="s">
        <v>12</v>
      </c>
      <c r="L2" s="40" t="s">
        <v>410</v>
      </c>
      <c r="M2" s="40" t="s">
        <v>473</v>
      </c>
      <c r="N2" s="40"/>
      <c r="O2" s="41"/>
    </row>
    <row r="3" spans="1:15">
      <c r="A3" s="8" t="s">
        <v>202</v>
      </c>
      <c r="B3" s="5" t="s">
        <v>206</v>
      </c>
      <c r="C3" s="5" t="s">
        <v>13</v>
      </c>
      <c r="D3" s="8" t="s">
        <v>207</v>
      </c>
      <c r="E3" s="5"/>
      <c r="F3" s="8" t="s">
        <v>204</v>
      </c>
      <c r="G3" s="5" t="s">
        <v>203</v>
      </c>
      <c r="H3" s="8" t="s">
        <v>208</v>
      </c>
      <c r="I3" s="8" t="s">
        <v>13</v>
      </c>
      <c r="J3" s="12" t="s">
        <v>13</v>
      </c>
      <c r="K3" s="10" t="s">
        <v>15</v>
      </c>
    </row>
    <row r="4" spans="1:15">
      <c r="A4" s="8" t="s">
        <v>202</v>
      </c>
      <c r="B4" s="15" t="s">
        <v>209</v>
      </c>
      <c r="C4" s="5"/>
      <c r="D4" s="15" t="s">
        <v>210</v>
      </c>
      <c r="E4" s="5"/>
      <c r="F4" s="15" t="s">
        <v>204</v>
      </c>
      <c r="G4" s="5" t="s">
        <v>203</v>
      </c>
      <c r="H4" s="5"/>
      <c r="I4" s="5"/>
      <c r="J4" s="5"/>
      <c r="K4" s="5" t="s">
        <v>18</v>
      </c>
    </row>
    <row r="5" spans="1:15">
      <c r="A5" s="8" t="s">
        <v>202</v>
      </c>
      <c r="B5" s="8" t="s">
        <v>211</v>
      </c>
      <c r="C5" s="5"/>
      <c r="D5" s="5" t="s">
        <v>212</v>
      </c>
      <c r="E5" s="5"/>
      <c r="F5" s="8" t="s">
        <v>205</v>
      </c>
      <c r="G5" s="5" t="s">
        <v>203</v>
      </c>
      <c r="H5" s="5" t="s">
        <v>213</v>
      </c>
      <c r="I5" s="5"/>
      <c r="J5" s="6"/>
      <c r="K5" s="10" t="s">
        <v>369</v>
      </c>
    </row>
    <row r="6" spans="1:15">
      <c r="A6" s="8" t="s">
        <v>202</v>
      </c>
      <c r="B6" s="5" t="s">
        <v>516</v>
      </c>
      <c r="C6" s="5"/>
      <c r="D6" s="5" t="s">
        <v>214</v>
      </c>
      <c r="E6" s="5"/>
      <c r="F6" s="5" t="s">
        <v>215</v>
      </c>
      <c r="G6" s="5" t="s">
        <v>203</v>
      </c>
      <c r="H6" s="5" t="s">
        <v>216</v>
      </c>
      <c r="I6" s="5"/>
      <c r="J6" s="10"/>
      <c r="K6" s="10" t="s">
        <v>369</v>
      </c>
    </row>
    <row r="7" spans="1:15">
      <c r="A7" s="8" t="s">
        <v>202</v>
      </c>
      <c r="B7" s="8" t="s">
        <v>218</v>
      </c>
      <c r="C7" s="5"/>
      <c r="D7" s="5" t="s">
        <v>219</v>
      </c>
      <c r="E7" s="5"/>
      <c r="F7" s="8" t="s">
        <v>205</v>
      </c>
      <c r="G7" s="5" t="s">
        <v>203</v>
      </c>
      <c r="H7" s="5" t="s">
        <v>220</v>
      </c>
      <c r="I7" s="5"/>
      <c r="J7" s="23"/>
      <c r="K7" s="10" t="s">
        <v>369</v>
      </c>
    </row>
    <row r="8" spans="1:15">
      <c r="A8" s="5" t="s">
        <v>202</v>
      </c>
      <c r="B8" s="5" t="s">
        <v>221</v>
      </c>
      <c r="C8" s="5" t="s">
        <v>13</v>
      </c>
      <c r="D8" s="8" t="s">
        <v>222</v>
      </c>
      <c r="E8" s="8" t="s">
        <v>223</v>
      </c>
      <c r="F8" s="8" t="s">
        <v>205</v>
      </c>
      <c r="G8" s="5" t="s">
        <v>203</v>
      </c>
      <c r="H8" s="8" t="s">
        <v>224</v>
      </c>
      <c r="I8" s="8" t="s">
        <v>13</v>
      </c>
      <c r="J8" s="12"/>
      <c r="K8" s="10" t="s">
        <v>56</v>
      </c>
    </row>
    <row r="9" spans="1:15">
      <c r="A9" s="7" t="s">
        <v>202</v>
      </c>
      <c r="B9" s="7" t="s">
        <v>225</v>
      </c>
      <c r="C9" s="5"/>
      <c r="D9" s="5"/>
      <c r="E9" s="5"/>
      <c r="F9" s="7" t="s">
        <v>226</v>
      </c>
      <c r="G9" s="5" t="s">
        <v>203</v>
      </c>
      <c r="H9" s="5"/>
      <c r="I9" s="5"/>
      <c r="J9" s="5"/>
      <c r="K9" s="10" t="s">
        <v>144</v>
      </c>
    </row>
    <row r="10" spans="1:15">
      <c r="A10" s="8" t="s">
        <v>202</v>
      </c>
      <c r="B10" s="7" t="s">
        <v>227</v>
      </c>
      <c r="C10" s="5"/>
      <c r="D10" s="5" t="s">
        <v>228</v>
      </c>
      <c r="E10" s="5"/>
      <c r="F10" s="5" t="s">
        <v>204</v>
      </c>
      <c r="G10" s="5" t="s">
        <v>203</v>
      </c>
      <c r="H10" s="5" t="s">
        <v>229</v>
      </c>
      <c r="I10" s="5"/>
      <c r="J10" s="6"/>
      <c r="K10" s="10" t="s">
        <v>375</v>
      </c>
    </row>
    <row r="11" spans="1:15">
      <c r="A11" s="8" t="s">
        <v>202</v>
      </c>
      <c r="B11" s="5" t="s">
        <v>230</v>
      </c>
      <c r="C11" s="5" t="s">
        <v>13</v>
      </c>
      <c r="D11" s="8" t="s">
        <v>231</v>
      </c>
      <c r="E11" s="5"/>
      <c r="F11" s="8" t="s">
        <v>205</v>
      </c>
      <c r="G11" s="5" t="s">
        <v>203</v>
      </c>
      <c r="H11" s="8" t="s">
        <v>13</v>
      </c>
      <c r="I11" s="8" t="s">
        <v>13</v>
      </c>
      <c r="J11" s="12" t="s">
        <v>13</v>
      </c>
      <c r="K11" s="10" t="s">
        <v>15</v>
      </c>
    </row>
    <row r="12" spans="1:15" ht="15.75" thickBot="1">
      <c r="A12" s="8"/>
      <c r="B12" s="8"/>
      <c r="C12" s="5"/>
      <c r="D12" s="5"/>
      <c r="E12" s="5"/>
      <c r="F12" s="8"/>
      <c r="G12" s="5"/>
      <c r="H12" s="5"/>
      <c r="I12" s="5"/>
      <c r="J12" s="6"/>
      <c r="K12" s="10"/>
    </row>
    <row r="13" spans="1:15" ht="19.5" thickBot="1">
      <c r="A13" s="57" t="s">
        <v>404</v>
      </c>
      <c r="B13" s="75">
        <f>COUNTA(#REF!)</f>
        <v>1</v>
      </c>
      <c r="C13" s="5"/>
      <c r="D13" s="8"/>
      <c r="E13" s="5"/>
      <c r="F13" s="8"/>
      <c r="G13" s="5"/>
      <c r="H13" s="8"/>
      <c r="I13" s="8"/>
      <c r="J13" s="12"/>
      <c r="K13" s="10"/>
    </row>
    <row r="14" spans="1:15">
      <c r="A14" s="28" t="s">
        <v>202</v>
      </c>
      <c r="B14" t="s">
        <v>604</v>
      </c>
      <c r="C14" s="28" t="s">
        <v>605</v>
      </c>
      <c r="D14" s="28" t="s">
        <v>606</v>
      </c>
      <c r="F14"/>
      <c r="G14" t="s">
        <v>542</v>
      </c>
      <c r="H14" t="s">
        <v>607</v>
      </c>
      <c r="I14" s="8"/>
      <c r="J14" s="12"/>
      <c r="K14" s="10"/>
      <c r="L14" s="96" t="s">
        <v>620</v>
      </c>
    </row>
    <row r="15" spans="1:15" ht="15.75" thickBot="1">
      <c r="C15" s="5"/>
      <c r="D15" s="8"/>
      <c r="E15" s="5"/>
      <c r="F15" s="8"/>
      <c r="G15" s="5"/>
      <c r="H15" s="8"/>
      <c r="I15" s="8"/>
      <c r="J15" s="12"/>
      <c r="K15" s="10"/>
    </row>
    <row r="16" spans="1:15" ht="19.5" thickBot="1">
      <c r="A16" s="47" t="s">
        <v>411</v>
      </c>
      <c r="B16" s="76">
        <f>COUNTA(B17:B17)</f>
        <v>1</v>
      </c>
    </row>
    <row r="17" spans="1:12">
      <c r="A17" s="8" t="s">
        <v>202</v>
      </c>
      <c r="B17" s="8" t="s">
        <v>539</v>
      </c>
      <c r="C17" s="5"/>
      <c r="D17" s="5" t="s">
        <v>540</v>
      </c>
      <c r="E17" s="5"/>
      <c r="F17" s="8" t="s">
        <v>541</v>
      </c>
      <c r="G17" s="5" t="s">
        <v>542</v>
      </c>
      <c r="H17" s="5"/>
      <c r="I17" s="5"/>
      <c r="J17" s="23"/>
      <c r="K17" s="10"/>
      <c r="L17" s="96" t="s">
        <v>455</v>
      </c>
    </row>
    <row r="22" spans="1:12" customFormat="1">
      <c r="C22" s="28"/>
      <c r="D22" s="28"/>
      <c r="E22" s="28"/>
      <c r="F22" s="28"/>
      <c r="G22" s="28"/>
      <c r="H22" s="28"/>
      <c r="K22" s="28"/>
    </row>
  </sheetData>
  <autoFilter ref="A2:L10">
    <sortState ref="A3:L13">
      <sortCondition ref="B2:B12"/>
    </sortState>
  </autoFilter>
  <conditionalFormatting sqref="D1">
    <cfRule type="duplicateValues" dxfId="22" priority="6"/>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14:formula1>
            <xm:f>[1]Dropdowns!#REF!</xm:f>
          </x14:formula1>
          <xm:sqref>C10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8"/>
  <sheetViews>
    <sheetView zoomScale="90" zoomScaleNormal="90" workbookViewId="0">
      <selection activeCell="D33" sqref="D33"/>
    </sheetView>
  </sheetViews>
  <sheetFormatPr defaultRowHeight="15"/>
  <cols>
    <col min="1" max="1" width="30.85546875" bestFit="1" customWidth="1"/>
    <col min="2" max="2" width="32.140625" bestFit="1" customWidth="1"/>
    <col min="3" max="3" width="19" bestFit="1" customWidth="1"/>
    <col min="4" max="4" width="23.42578125" bestFit="1" customWidth="1"/>
    <col min="5" max="5" width="19.85546875" bestFit="1" customWidth="1"/>
    <col min="6" max="6" width="18.85546875" bestFit="1" customWidth="1"/>
    <col min="7" max="7" width="17.42578125" bestFit="1" customWidth="1"/>
    <col min="8" max="8" width="15.85546875" bestFit="1" customWidth="1"/>
    <col min="9" max="9" width="7.7109375" bestFit="1" customWidth="1"/>
    <col min="10" max="10" width="22" bestFit="1" customWidth="1"/>
    <col min="11" max="11" width="16.140625" bestFit="1" customWidth="1"/>
    <col min="12" max="12" width="112.7109375" style="96" bestFit="1" customWidth="1"/>
    <col min="13" max="13" width="14.140625" bestFit="1" customWidth="1"/>
    <col min="14" max="14" width="25.85546875" bestFit="1" customWidth="1"/>
    <col min="15" max="15" width="31.28515625" bestFit="1" customWidth="1"/>
  </cols>
  <sheetData>
    <row r="1" spans="1:15" s="41" customFormat="1" ht="19.5" thickBot="1">
      <c r="A1" s="49" t="s">
        <v>450</v>
      </c>
      <c r="B1" s="71">
        <f>COUNTA(B3:B4)</f>
        <v>2</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410</v>
      </c>
      <c r="M2" s="40" t="s">
        <v>473</v>
      </c>
      <c r="O2" s="41"/>
    </row>
    <row r="3" spans="1:15">
      <c r="A3" s="17" t="s">
        <v>307</v>
      </c>
      <c r="B3" s="18" t="s">
        <v>145</v>
      </c>
      <c r="C3" s="18" t="s">
        <v>145</v>
      </c>
      <c r="D3" s="18" t="s">
        <v>308</v>
      </c>
      <c r="E3" s="18"/>
      <c r="F3" s="18" t="s">
        <v>309</v>
      </c>
      <c r="G3" s="18" t="s">
        <v>310</v>
      </c>
      <c r="H3" s="18"/>
      <c r="I3" s="18" t="s">
        <v>13</v>
      </c>
      <c r="J3" s="20" t="s">
        <v>311</v>
      </c>
      <c r="K3" s="20" t="s">
        <v>16</v>
      </c>
    </row>
    <row r="4" spans="1:15">
      <c r="A4" s="5" t="s">
        <v>307</v>
      </c>
      <c r="B4" s="5" t="s">
        <v>312</v>
      </c>
      <c r="D4" s="5" t="s">
        <v>498</v>
      </c>
      <c r="E4" s="5"/>
      <c r="F4" s="5"/>
      <c r="G4" s="7" t="s">
        <v>313</v>
      </c>
      <c r="H4" s="11" t="s">
        <v>317</v>
      </c>
      <c r="I4" s="8" t="s">
        <v>13</v>
      </c>
      <c r="J4" s="12"/>
      <c r="K4" s="10" t="s">
        <v>16</v>
      </c>
    </row>
    <row r="5" spans="1:15" ht="15.75" thickBot="1"/>
    <row r="6" spans="1:15" ht="19.5" thickBot="1">
      <c r="A6" s="57" t="s">
        <v>449</v>
      </c>
      <c r="B6" s="75">
        <f>COUNTA(B7:B10)</f>
        <v>4</v>
      </c>
    </row>
    <row r="7" spans="1:15">
      <c r="A7" s="8" t="s">
        <v>307</v>
      </c>
      <c r="B7" t="s">
        <v>430</v>
      </c>
      <c r="D7" t="s">
        <v>431</v>
      </c>
      <c r="E7" t="s">
        <v>432</v>
      </c>
      <c r="F7" t="s">
        <v>316</v>
      </c>
      <c r="G7" t="s">
        <v>313</v>
      </c>
      <c r="K7" s="10" t="s">
        <v>440</v>
      </c>
      <c r="L7" s="96" t="s">
        <v>457</v>
      </c>
    </row>
    <row r="8" spans="1:15">
      <c r="A8" s="8" t="s">
        <v>307</v>
      </c>
      <c r="B8" t="s">
        <v>433</v>
      </c>
      <c r="D8" t="s">
        <v>434</v>
      </c>
      <c r="E8" t="s">
        <v>435</v>
      </c>
      <c r="G8" t="s">
        <v>313</v>
      </c>
      <c r="K8" s="10" t="s">
        <v>440</v>
      </c>
      <c r="L8" s="96" t="s">
        <v>458</v>
      </c>
    </row>
    <row r="9" spans="1:15">
      <c r="A9" s="8" t="s">
        <v>307</v>
      </c>
      <c r="B9" s="4" t="s">
        <v>486</v>
      </c>
      <c r="C9" s="4" t="s">
        <v>486</v>
      </c>
      <c r="D9" s="4" t="s">
        <v>487</v>
      </c>
      <c r="E9" s="4" t="s">
        <v>488</v>
      </c>
      <c r="F9" s="4" t="s">
        <v>489</v>
      </c>
      <c r="G9" s="80" t="s">
        <v>313</v>
      </c>
      <c r="K9" s="10" t="s">
        <v>440</v>
      </c>
      <c r="L9" s="103" t="s">
        <v>479</v>
      </c>
    </row>
    <row r="10" spans="1:15" s="80" customFormat="1">
      <c r="A10" s="8" t="s">
        <v>307</v>
      </c>
      <c r="B10" t="s">
        <v>608</v>
      </c>
      <c r="C10" t="s">
        <v>609</v>
      </c>
      <c r="D10" t="s">
        <v>610</v>
      </c>
      <c r="E10" t="s">
        <v>611</v>
      </c>
      <c r="F10"/>
      <c r="G10" s="80" t="s">
        <v>313</v>
      </c>
      <c r="H10" s="96"/>
      <c r="L10" s="96" t="s">
        <v>621</v>
      </c>
    </row>
    <row r="11" spans="1:15" s="80" customFormat="1" ht="15.75" thickBot="1">
      <c r="L11" s="96"/>
    </row>
    <row r="12" spans="1:15" ht="19.5" thickBot="1">
      <c r="A12" s="47" t="s">
        <v>445</v>
      </c>
      <c r="B12" s="76">
        <f>COUNTA(B13)</f>
        <v>1</v>
      </c>
    </row>
    <row r="13" spans="1:15">
      <c r="A13" t="s">
        <v>307</v>
      </c>
      <c r="B13" t="s">
        <v>554</v>
      </c>
      <c r="D13" t="s">
        <v>555</v>
      </c>
      <c r="E13" t="s">
        <v>556</v>
      </c>
      <c r="F13" t="s">
        <v>557</v>
      </c>
      <c r="G13" t="s">
        <v>558</v>
      </c>
      <c r="H13" t="s">
        <v>559</v>
      </c>
      <c r="K13" t="s">
        <v>375</v>
      </c>
      <c r="L13" s="96" t="s">
        <v>455</v>
      </c>
    </row>
    <row r="18" spans="10:10">
      <c r="J18" s="96"/>
    </row>
  </sheetData>
  <autoFilter ref="A2:L4">
    <sortState ref="A3:L15">
      <sortCondition ref="B2:B15"/>
    </sortState>
  </autoFilter>
  <conditionalFormatting sqref="D1">
    <cfRule type="duplicateValues" dxfId="21" priority="2"/>
  </conditionalFormatting>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M3"/>
  <sheetViews>
    <sheetView zoomScale="40" zoomScaleNormal="40" workbookViewId="0">
      <selection activeCell="G18" sqref="G18"/>
    </sheetView>
  </sheetViews>
  <sheetFormatPr defaultRowHeight="15"/>
  <cols>
    <col min="1" max="1" width="22.7109375" bestFit="1" customWidth="1"/>
    <col min="2" max="2" width="11.5703125" bestFit="1" customWidth="1"/>
    <col min="3" max="3" width="20.85546875" bestFit="1" customWidth="1"/>
    <col min="4" max="4" width="19.140625" bestFit="1" customWidth="1"/>
    <col min="5" max="6" width="9.85546875" bestFit="1" customWidth="1"/>
    <col min="7" max="7" width="20.140625" bestFit="1" customWidth="1"/>
    <col min="8" max="8" width="18" bestFit="1" customWidth="1"/>
    <col min="9" max="9" width="18.7109375" bestFit="1" customWidth="1"/>
    <col min="10" max="10" width="15.5703125" bestFit="1" customWidth="1"/>
    <col min="11" max="11" width="6.5703125" bestFit="1" customWidth="1"/>
    <col min="12" max="12" width="9.42578125" bestFit="1" customWidth="1"/>
    <col min="13" max="13" width="16.5703125" bestFit="1" customWidth="1"/>
  </cols>
  <sheetData>
    <row r="2" spans="1:13">
      <c r="A2" s="1" t="s">
        <v>0</v>
      </c>
      <c r="B2" s="1" t="s">
        <v>1</v>
      </c>
      <c r="C2" s="2" t="s">
        <v>2</v>
      </c>
      <c r="D2" s="2" t="s">
        <v>3</v>
      </c>
      <c r="E2" s="2" t="s">
        <v>4</v>
      </c>
      <c r="F2" s="2" t="s">
        <v>5</v>
      </c>
      <c r="G2" s="2" t="s">
        <v>6</v>
      </c>
      <c r="H2" s="2" t="s">
        <v>7</v>
      </c>
      <c r="I2" s="2" t="s">
        <v>8</v>
      </c>
      <c r="J2" s="2" t="s">
        <v>9</v>
      </c>
      <c r="K2" s="2" t="s">
        <v>10</v>
      </c>
      <c r="L2" s="3" t="s">
        <v>11</v>
      </c>
      <c r="M2" s="3" t="s">
        <v>12</v>
      </c>
    </row>
    <row r="3" spans="1:13">
      <c r="A3" s="4"/>
      <c r="B3" s="4"/>
      <c r="C3" s="7"/>
      <c r="D3" s="4"/>
      <c r="E3" s="4"/>
      <c r="F3" s="4"/>
      <c r="G3" s="4"/>
      <c r="H3" s="4"/>
      <c r="I3" s="4"/>
      <c r="J3" s="4"/>
      <c r="K3" s="4"/>
      <c r="L3" s="4"/>
      <c r="M3" s="4"/>
    </row>
  </sheetData>
  <conditionalFormatting sqref="C2">
    <cfRule type="duplicateValues" dxfId="20" priority="4"/>
  </conditionalFormatting>
  <conditionalFormatting sqref="E2">
    <cfRule type="duplicateValues" dxfId="19" priority="3"/>
  </conditionalFormatting>
  <conditionalFormatting sqref="C3">
    <cfRule type="duplicateValues" dxfId="18" priority="2"/>
  </conditionalFormatting>
  <conditionalFormatting sqref="E3">
    <cfRule type="duplicateValues" dxfId="17"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27"/>
  <sheetViews>
    <sheetView zoomScale="80" zoomScaleNormal="80" workbookViewId="0">
      <selection activeCell="J34" sqref="J34"/>
    </sheetView>
  </sheetViews>
  <sheetFormatPr defaultRowHeight="15"/>
  <cols>
    <col min="1" max="1" width="30.85546875" bestFit="1" customWidth="1"/>
    <col min="2" max="2" width="34.5703125" customWidth="1"/>
    <col min="3" max="3" width="33.140625" bestFit="1" customWidth="1"/>
    <col min="4" max="4" width="41.28515625" bestFit="1" customWidth="1"/>
    <col min="5" max="5" width="25.28515625" bestFit="1" customWidth="1"/>
    <col min="6" max="6" width="19.140625" bestFit="1" customWidth="1"/>
    <col min="7" max="7" width="17.42578125" bestFit="1" customWidth="1"/>
    <col min="8" max="8" width="16" bestFit="1" customWidth="1"/>
    <col min="9" max="9" width="7.85546875" bestFit="1" customWidth="1"/>
    <col min="10" max="10" width="50.85546875" bestFit="1" customWidth="1"/>
    <col min="11" max="11" width="16.140625" bestFit="1" customWidth="1"/>
    <col min="12" max="12" width="54.85546875" style="96" bestFit="1" customWidth="1"/>
    <col min="13" max="13" width="14.140625" style="96" bestFit="1" customWidth="1"/>
    <col min="14" max="14" width="25.85546875" style="96" customWidth="1"/>
    <col min="15" max="15" width="31.28515625" bestFit="1" customWidth="1"/>
  </cols>
  <sheetData>
    <row r="1" spans="1:15" s="40" customFormat="1" ht="20.25" customHeight="1" thickBot="1">
      <c r="A1" s="48" t="s">
        <v>450</v>
      </c>
      <c r="B1" s="72">
        <f>COUNTA(B3:B8)</f>
        <v>6</v>
      </c>
      <c r="C1" s="69"/>
      <c r="D1" s="69"/>
      <c r="E1" s="69"/>
      <c r="F1" s="69"/>
    </row>
    <row r="2" spans="1:15" s="62" customFormat="1" ht="18.75">
      <c r="A2" s="59" t="s">
        <v>0</v>
      </c>
      <c r="B2" s="60" t="s">
        <v>2</v>
      </c>
      <c r="C2" s="60" t="s">
        <v>3</v>
      </c>
      <c r="D2" s="60" t="s">
        <v>4</v>
      </c>
      <c r="E2" s="60" t="s">
        <v>5</v>
      </c>
      <c r="F2" s="60" t="s">
        <v>6</v>
      </c>
      <c r="G2" s="60" t="s">
        <v>7</v>
      </c>
      <c r="H2" s="60" t="s">
        <v>9</v>
      </c>
      <c r="I2" s="60" t="s">
        <v>10</v>
      </c>
      <c r="J2" s="61" t="s">
        <v>11</v>
      </c>
      <c r="K2" s="61" t="s">
        <v>12</v>
      </c>
      <c r="L2" s="60" t="s">
        <v>409</v>
      </c>
      <c r="M2" s="40" t="s">
        <v>473</v>
      </c>
      <c r="N2" s="40"/>
      <c r="O2" s="40"/>
    </row>
    <row r="3" spans="1:15">
      <c r="A3" s="5" t="s">
        <v>19</v>
      </c>
      <c r="B3" s="5" t="s">
        <v>35</v>
      </c>
      <c r="C3" s="5"/>
      <c r="D3" s="5" t="s">
        <v>36</v>
      </c>
      <c r="E3" s="5" t="s">
        <v>37</v>
      </c>
      <c r="F3" s="5"/>
      <c r="G3" s="5" t="s">
        <v>38</v>
      </c>
      <c r="H3" s="13" t="s">
        <v>39</v>
      </c>
      <c r="I3" s="5"/>
      <c r="J3" s="5"/>
      <c r="K3" s="5" t="s">
        <v>371</v>
      </c>
    </row>
    <row r="4" spans="1:15">
      <c r="A4" s="5" t="s">
        <v>19</v>
      </c>
      <c r="B4" s="5" t="s">
        <v>27</v>
      </c>
      <c r="C4" s="5"/>
      <c r="D4" s="5" t="s">
        <v>28</v>
      </c>
      <c r="E4" s="5"/>
      <c r="F4" s="5" t="s">
        <v>29</v>
      </c>
      <c r="G4" s="5" t="s">
        <v>20</v>
      </c>
      <c r="H4" s="13" t="s">
        <v>517</v>
      </c>
      <c r="I4" s="5"/>
      <c r="J4" s="10"/>
      <c r="K4" s="10" t="s">
        <v>373</v>
      </c>
    </row>
    <row r="5" spans="1:15">
      <c r="A5" s="7" t="s">
        <v>19</v>
      </c>
      <c r="B5" s="5" t="s">
        <v>467</v>
      </c>
      <c r="C5" s="5"/>
      <c r="D5" s="5" t="s">
        <v>48</v>
      </c>
      <c r="E5" s="5" t="s">
        <v>49</v>
      </c>
      <c r="F5" s="5" t="s">
        <v>50</v>
      </c>
      <c r="G5" s="5" t="s">
        <v>21</v>
      </c>
      <c r="H5" s="5" t="s">
        <v>51</v>
      </c>
      <c r="I5" s="5"/>
      <c r="J5" s="6" t="s">
        <v>52</v>
      </c>
      <c r="K5" s="5" t="s">
        <v>371</v>
      </c>
      <c r="L5" s="96" t="s">
        <v>465</v>
      </c>
    </row>
    <row r="6" spans="1:15" s="80" customFormat="1">
      <c r="A6" s="7" t="s">
        <v>19</v>
      </c>
      <c r="B6" s="5" t="s">
        <v>57</v>
      </c>
      <c r="C6" s="5"/>
      <c r="D6" s="5" t="s">
        <v>58</v>
      </c>
      <c r="E6" s="5"/>
      <c r="F6" s="5" t="s">
        <v>59</v>
      </c>
      <c r="G6" s="5" t="s">
        <v>55</v>
      </c>
      <c r="H6" s="5" t="s">
        <v>60</v>
      </c>
      <c r="I6" s="5"/>
      <c r="J6" s="6" t="s">
        <v>61</v>
      </c>
      <c r="K6" s="5" t="s">
        <v>369</v>
      </c>
      <c r="L6" s="96"/>
      <c r="M6" s="96"/>
      <c r="N6" s="96"/>
    </row>
    <row r="7" spans="1:15">
      <c r="A7" s="7" t="s">
        <v>19</v>
      </c>
      <c r="B7" s="8" t="s">
        <v>506</v>
      </c>
      <c r="C7" s="80"/>
      <c r="D7" s="8" t="s">
        <v>507</v>
      </c>
      <c r="E7" s="8" t="s">
        <v>508</v>
      </c>
      <c r="F7" s="8" t="s">
        <v>509</v>
      </c>
      <c r="G7" s="8" t="s">
        <v>510</v>
      </c>
      <c r="H7" s="28"/>
      <c r="I7" s="28"/>
      <c r="J7" s="28"/>
      <c r="K7" s="10" t="s">
        <v>505</v>
      </c>
      <c r="L7" s="96" t="s">
        <v>513</v>
      </c>
    </row>
    <row r="8" spans="1:15">
      <c r="A8" s="8" t="s">
        <v>19</v>
      </c>
      <c r="B8" s="7" t="s">
        <v>31</v>
      </c>
      <c r="C8" s="5"/>
      <c r="D8" s="5" t="s">
        <v>32</v>
      </c>
      <c r="E8" s="5"/>
      <c r="F8" s="5" t="s">
        <v>33</v>
      </c>
      <c r="G8" s="5" t="s">
        <v>20</v>
      </c>
      <c r="H8" s="5" t="s">
        <v>34</v>
      </c>
      <c r="I8" s="5"/>
      <c r="J8" s="6"/>
      <c r="K8" s="5" t="s">
        <v>16</v>
      </c>
    </row>
    <row r="9" spans="1:15" s="80" customFormat="1" ht="15.75" thickBot="1">
      <c r="A9" s="7"/>
      <c r="B9" s="8"/>
      <c r="C9" s="8"/>
      <c r="D9" s="8"/>
      <c r="E9" s="8"/>
      <c r="F9" s="28"/>
      <c r="G9" s="8"/>
      <c r="H9" s="28"/>
      <c r="I9" s="28"/>
      <c r="J9" s="28"/>
      <c r="K9" s="10"/>
      <c r="L9" s="96"/>
      <c r="M9" s="96"/>
      <c r="N9" s="96"/>
    </row>
    <row r="10" spans="1:15" ht="19.5" thickBot="1">
      <c r="A10" s="57" t="s">
        <v>404</v>
      </c>
      <c r="B10" s="75">
        <f>COUNTA(B11:B13)</f>
        <v>3</v>
      </c>
      <c r="C10" s="80"/>
      <c r="D10" s="5" t="s">
        <v>454</v>
      </c>
      <c r="E10" s="80"/>
      <c r="F10" s="80"/>
      <c r="G10" s="80"/>
      <c r="H10" s="80"/>
      <c r="I10" s="80"/>
      <c r="J10" s="80"/>
      <c r="K10" s="80"/>
    </row>
    <row r="11" spans="1:15" s="80" customFormat="1">
      <c r="A11" s="80" t="s">
        <v>19</v>
      </c>
      <c r="B11" s="7" t="s">
        <v>475</v>
      </c>
      <c r="C11" s="5" t="s">
        <v>476</v>
      </c>
      <c r="D11" s="5" t="s">
        <v>477</v>
      </c>
      <c r="E11" s="5" t="s">
        <v>182</v>
      </c>
      <c r="F11" s="5" t="s">
        <v>40</v>
      </c>
      <c r="G11" s="80" t="s">
        <v>38</v>
      </c>
      <c r="H11" s="5"/>
      <c r="I11" s="5"/>
      <c r="J11" s="5"/>
      <c r="K11" s="8" t="s">
        <v>144</v>
      </c>
      <c r="L11" s="96" t="s">
        <v>478</v>
      </c>
      <c r="M11" s="96"/>
      <c r="N11" s="96"/>
    </row>
    <row r="12" spans="1:15" s="80" customFormat="1">
      <c r="A12" s="80" t="s">
        <v>19</v>
      </c>
      <c r="B12" s="7" t="s">
        <v>577</v>
      </c>
      <c r="C12" s="5" t="s">
        <v>578</v>
      </c>
      <c r="D12" s="5" t="s">
        <v>579</v>
      </c>
      <c r="E12" s="5"/>
      <c r="F12" s="5"/>
      <c r="G12" s="80" t="s">
        <v>580</v>
      </c>
      <c r="H12" s="5"/>
      <c r="I12" s="5"/>
      <c r="J12" s="5"/>
      <c r="K12" s="8" t="s">
        <v>505</v>
      </c>
      <c r="L12" s="96" t="s">
        <v>612</v>
      </c>
      <c r="M12" s="96"/>
      <c r="N12" s="96"/>
    </row>
    <row r="13" spans="1:15" s="80" customFormat="1">
      <c r="A13" s="80" t="s">
        <v>19</v>
      </c>
      <c r="B13" s="7" t="s">
        <v>581</v>
      </c>
      <c r="C13" s="5" t="s">
        <v>582</v>
      </c>
      <c r="D13" s="5"/>
      <c r="E13" s="5"/>
      <c r="F13" s="5"/>
      <c r="G13" s="80" t="s">
        <v>21</v>
      </c>
      <c r="H13" s="5"/>
      <c r="I13" s="5"/>
      <c r="J13" s="5"/>
      <c r="K13" s="8" t="s">
        <v>376</v>
      </c>
      <c r="L13" s="96" t="s">
        <v>613</v>
      </c>
      <c r="M13" s="96"/>
      <c r="N13" s="96"/>
    </row>
    <row r="14" spans="1:15" s="80" customFormat="1" ht="15.75" thickBot="1">
      <c r="A14" s="8"/>
      <c r="B14" s="7"/>
      <c r="C14" s="5"/>
      <c r="D14" s="5"/>
      <c r="E14" s="5"/>
      <c r="F14" s="5"/>
      <c r="G14" s="5"/>
      <c r="H14" s="5"/>
      <c r="I14" s="5"/>
      <c r="J14" s="5"/>
      <c r="K14" s="5"/>
      <c r="L14" s="96"/>
      <c r="M14" s="96"/>
      <c r="N14" s="96"/>
    </row>
    <row r="15" spans="1:15" ht="19.5" thickBot="1">
      <c r="A15" s="47" t="s">
        <v>445</v>
      </c>
      <c r="B15" s="76">
        <f>COUNTA(B16:B25)</f>
        <v>4</v>
      </c>
      <c r="C15" s="80"/>
      <c r="D15" s="80"/>
      <c r="E15" s="80"/>
      <c r="F15" s="80"/>
      <c r="G15" s="80"/>
      <c r="H15" s="80"/>
      <c r="I15" s="80"/>
      <c r="J15" s="80"/>
      <c r="K15" s="80"/>
    </row>
    <row r="16" spans="1:15" s="26" customFormat="1">
      <c r="A16" s="8" t="s">
        <v>19</v>
      </c>
      <c r="B16" s="8" t="s">
        <v>412</v>
      </c>
      <c r="C16" s="8" t="s">
        <v>413</v>
      </c>
      <c r="D16" s="8" t="s">
        <v>414</v>
      </c>
      <c r="E16" s="8" t="s">
        <v>415</v>
      </c>
      <c r="F16" s="8"/>
      <c r="G16" s="8" t="s">
        <v>20</v>
      </c>
      <c r="H16" s="8" t="s">
        <v>416</v>
      </c>
      <c r="I16" s="8"/>
      <c r="J16" s="8"/>
      <c r="K16" s="8" t="s">
        <v>15</v>
      </c>
      <c r="L16" s="103" t="s">
        <v>455</v>
      </c>
      <c r="M16" s="102"/>
      <c r="N16" s="102"/>
    </row>
    <row r="17" spans="1:14" s="28" customFormat="1">
      <c r="A17" s="8" t="s">
        <v>19</v>
      </c>
      <c r="B17" s="8" t="s">
        <v>462</v>
      </c>
      <c r="C17" s="8"/>
      <c r="D17" s="8" t="s">
        <v>463</v>
      </c>
      <c r="E17" s="8"/>
      <c r="F17" s="8"/>
      <c r="G17" s="8" t="s">
        <v>53</v>
      </c>
      <c r="H17" s="8"/>
      <c r="I17" s="8"/>
      <c r="J17" s="8" t="s">
        <v>464</v>
      </c>
      <c r="K17" s="8" t="s">
        <v>375</v>
      </c>
      <c r="L17" s="103" t="s">
        <v>455</v>
      </c>
      <c r="M17" s="96"/>
      <c r="N17" s="96"/>
    </row>
    <row r="18" spans="1:14">
      <c r="A18" s="8" t="s">
        <v>19</v>
      </c>
      <c r="B18" s="8" t="s">
        <v>493</v>
      </c>
      <c r="C18" s="8"/>
      <c r="D18" s="8" t="s">
        <v>494</v>
      </c>
      <c r="E18" s="8" t="s">
        <v>495</v>
      </c>
      <c r="F18" s="8" t="s">
        <v>496</v>
      </c>
      <c r="G18" s="8" t="s">
        <v>20</v>
      </c>
      <c r="H18" s="8"/>
      <c r="I18" s="8"/>
      <c r="J18" s="8" t="s">
        <v>497</v>
      </c>
      <c r="K18" s="8" t="s">
        <v>384</v>
      </c>
      <c r="L18" s="103" t="s">
        <v>455</v>
      </c>
    </row>
    <row r="19" spans="1:14">
      <c r="A19" t="s">
        <v>19</v>
      </c>
      <c r="B19" t="s">
        <v>518</v>
      </c>
      <c r="D19" t="s">
        <v>519</v>
      </c>
      <c r="G19" t="s">
        <v>188</v>
      </c>
      <c r="K19" s="8" t="s">
        <v>384</v>
      </c>
      <c r="L19" s="103" t="s">
        <v>455</v>
      </c>
    </row>
    <row r="24" spans="1:14">
      <c r="F24" s="96"/>
      <c r="L24"/>
      <c r="M24"/>
      <c r="N24"/>
    </row>
    <row r="25" spans="1:14">
      <c r="F25" s="96"/>
      <c r="L25"/>
      <c r="M25"/>
      <c r="N25"/>
    </row>
    <row r="26" spans="1:14">
      <c r="D26" s="96"/>
      <c r="L26"/>
      <c r="M26"/>
      <c r="N26"/>
    </row>
    <row r="27" spans="1:14">
      <c r="D27" s="96"/>
      <c r="L27"/>
      <c r="M27"/>
      <c r="N27"/>
    </row>
  </sheetData>
  <autoFilter ref="A2:L8"/>
  <hyperlinks>
    <hyperlink ref="J5" r:id="rId1" display="mailto:dempseyauto@gmail.com"/>
    <hyperlink ref="J6" r:id="rId2"/>
  </hyperlinks>
  <pageMargins left="0.7" right="0.7" top="0.75" bottom="0.75" header="0.3" footer="0.3"/>
  <pageSetup paperSize="9" scale="1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6"/>
  <sheetViews>
    <sheetView zoomScale="70" zoomScaleNormal="70" workbookViewId="0">
      <selection activeCell="H33" sqref="H33"/>
    </sheetView>
  </sheetViews>
  <sheetFormatPr defaultColWidth="41.7109375" defaultRowHeight="15"/>
  <cols>
    <col min="1" max="1" width="41" bestFit="1" customWidth="1"/>
    <col min="2" max="2" width="35.42578125" bestFit="1" customWidth="1"/>
    <col min="3" max="3" width="20.28515625" bestFit="1" customWidth="1"/>
    <col min="4" max="4" width="20.140625" bestFit="1" customWidth="1"/>
    <col min="5" max="5" width="11.5703125" bestFit="1" customWidth="1"/>
    <col min="6" max="6" width="19.5703125" bestFit="1" customWidth="1"/>
    <col min="7" max="7" width="18.140625" bestFit="1" customWidth="1"/>
    <col min="8" max="8" width="26.7109375" bestFit="1" customWidth="1"/>
    <col min="9" max="9" width="13" bestFit="1" customWidth="1"/>
    <col min="10" max="10" width="23.140625" bestFit="1" customWidth="1"/>
    <col min="11" max="11" width="16.7109375" bestFit="1" customWidth="1"/>
    <col min="12" max="12" width="68.140625" style="96" bestFit="1" customWidth="1"/>
    <col min="13" max="13" width="68.140625" bestFit="1" customWidth="1"/>
    <col min="14" max="14" width="9.7109375" bestFit="1" customWidth="1"/>
    <col min="15" max="15" width="11.5703125" bestFit="1" customWidth="1"/>
    <col min="17" max="17" width="17.42578125" bestFit="1" customWidth="1"/>
  </cols>
  <sheetData>
    <row r="1" spans="1:15" s="41" customFormat="1" ht="19.5" thickBot="1">
      <c r="A1" s="49" t="s">
        <v>450</v>
      </c>
      <c r="B1" s="71">
        <f>COUNTA(B3:B4)</f>
        <v>2</v>
      </c>
      <c r="C1" s="69"/>
      <c r="D1" s="69"/>
      <c r="E1" s="69"/>
      <c r="F1" s="69"/>
      <c r="G1" s="70"/>
    </row>
    <row r="2" spans="1:15" s="40" customFormat="1" ht="18.75">
      <c r="A2" s="59" t="s">
        <v>0</v>
      </c>
      <c r="B2" s="60" t="s">
        <v>2</v>
      </c>
      <c r="C2" s="60" t="s">
        <v>3</v>
      </c>
      <c r="D2" s="60" t="s">
        <v>4</v>
      </c>
      <c r="E2" s="60" t="s">
        <v>5</v>
      </c>
      <c r="F2" s="60" t="s">
        <v>6</v>
      </c>
      <c r="G2" s="60" t="s">
        <v>7</v>
      </c>
      <c r="H2" s="60" t="s">
        <v>9</v>
      </c>
      <c r="I2" s="60" t="s">
        <v>10</v>
      </c>
      <c r="J2" s="61" t="s">
        <v>11</v>
      </c>
      <c r="K2" s="61" t="s">
        <v>12</v>
      </c>
      <c r="L2" s="40" t="s">
        <v>410</v>
      </c>
      <c r="M2" s="40" t="s">
        <v>473</v>
      </c>
      <c r="O2" s="41"/>
    </row>
    <row r="3" spans="1:15">
      <c r="A3" s="5" t="s">
        <v>232</v>
      </c>
      <c r="B3" s="5" t="s">
        <v>239</v>
      </c>
      <c r="C3" s="5"/>
      <c r="D3" s="5" t="s">
        <v>240</v>
      </c>
      <c r="E3" s="5"/>
      <c r="F3" s="5" t="s">
        <v>241</v>
      </c>
      <c r="G3" s="5" t="s">
        <v>187</v>
      </c>
      <c r="H3" s="24" t="s">
        <v>242</v>
      </c>
      <c r="I3" s="8" t="s">
        <v>13</v>
      </c>
      <c r="J3" s="5"/>
      <c r="K3" s="5" t="s">
        <v>369</v>
      </c>
    </row>
    <row r="4" spans="1:15">
      <c r="A4" s="5" t="s">
        <v>232</v>
      </c>
      <c r="B4" s="5" t="s">
        <v>233</v>
      </c>
      <c r="C4" s="5"/>
      <c r="D4" s="5" t="s">
        <v>234</v>
      </c>
      <c r="E4" s="5" t="s">
        <v>13</v>
      </c>
      <c r="F4" s="5" t="s">
        <v>235</v>
      </c>
      <c r="G4" s="5" t="s">
        <v>26</v>
      </c>
      <c r="H4" s="9" t="s">
        <v>236</v>
      </c>
      <c r="I4" s="5" t="s">
        <v>237</v>
      </c>
      <c r="J4" s="10" t="s">
        <v>238</v>
      </c>
      <c r="K4" s="10" t="s">
        <v>15</v>
      </c>
    </row>
    <row r="5" spans="1:15" s="80" customFormat="1" ht="15.75" thickBot="1">
      <c r="A5" s="8"/>
      <c r="B5" s="5"/>
      <c r="C5" s="5"/>
      <c r="D5" s="5"/>
      <c r="E5" s="5"/>
      <c r="F5" s="5"/>
      <c r="G5" s="5"/>
      <c r="H5" s="8"/>
      <c r="I5" s="8"/>
      <c r="J5" s="12"/>
      <c r="K5" s="10"/>
      <c r="L5" s="96"/>
    </row>
    <row r="6" spans="1:15" ht="19.5" thickBot="1">
      <c r="A6" s="57" t="s">
        <v>404</v>
      </c>
      <c r="B6" s="75">
        <f>COUNTA(B7:B8)</f>
        <v>2</v>
      </c>
      <c r="C6" s="5"/>
      <c r="D6" s="5"/>
      <c r="E6" s="5"/>
      <c r="F6" s="5"/>
      <c r="G6" s="5"/>
      <c r="H6" s="5"/>
      <c r="I6" s="5"/>
      <c r="J6" s="6"/>
      <c r="K6" s="5"/>
    </row>
    <row r="7" spans="1:15">
      <c r="A7" s="8" t="s">
        <v>232</v>
      </c>
      <c r="B7" t="s">
        <v>583</v>
      </c>
      <c r="C7" s="28" t="s">
        <v>584</v>
      </c>
      <c r="D7" t="s">
        <v>585</v>
      </c>
      <c r="E7" t="s">
        <v>586</v>
      </c>
      <c r="F7" s="5"/>
      <c r="G7" s="5"/>
      <c r="H7" t="s">
        <v>587</v>
      </c>
      <c r="I7" s="5"/>
      <c r="J7" s="6"/>
      <c r="K7" s="28" t="s">
        <v>615</v>
      </c>
      <c r="L7" s="96" t="s">
        <v>614</v>
      </c>
    </row>
    <row r="8" spans="1:15" s="80" customFormat="1">
      <c r="A8" s="8" t="s">
        <v>232</v>
      </c>
      <c r="B8" t="s">
        <v>600</v>
      </c>
      <c r="C8" s="28" t="s">
        <v>601</v>
      </c>
      <c r="D8" t="s">
        <v>602</v>
      </c>
      <c r="E8"/>
      <c r="F8"/>
      <c r="G8" t="s">
        <v>603</v>
      </c>
      <c r="H8">
        <v>872645242</v>
      </c>
      <c r="I8"/>
      <c r="J8"/>
      <c r="K8" t="s">
        <v>505</v>
      </c>
      <c r="L8" s="96" t="s">
        <v>619</v>
      </c>
      <c r="M8" s="96"/>
    </row>
    <row r="9" spans="1:15" s="80" customFormat="1" ht="15.75" thickBot="1">
      <c r="A9" s="8"/>
      <c r="C9" s="28"/>
      <c r="L9" s="96"/>
      <c r="M9" s="96"/>
    </row>
    <row r="10" spans="1:15" ht="19.5" thickBot="1">
      <c r="A10" s="47" t="s">
        <v>445</v>
      </c>
      <c r="B10" s="76">
        <f>COUNTA(B11:B11)</f>
        <v>0</v>
      </c>
    </row>
    <row r="11" spans="1:15" s="28" customFormat="1">
      <c r="L11" s="96"/>
    </row>
    <row r="16" spans="1:15">
      <c r="L16"/>
    </row>
  </sheetData>
  <autoFilter ref="A2:L4">
    <sortState ref="A3:L10">
      <sortCondition ref="B2:B9"/>
    </sortState>
  </autoFilter>
  <conditionalFormatting sqref="D1">
    <cfRule type="duplicateValues" dxfId="33" priority="9"/>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P43"/>
  <sheetViews>
    <sheetView zoomScale="70" zoomScaleNormal="70" workbookViewId="0">
      <selection activeCell="E43" sqref="E43"/>
    </sheetView>
  </sheetViews>
  <sheetFormatPr defaultRowHeight="15"/>
  <cols>
    <col min="1" max="1" width="30.85546875" style="5" bestFit="1" customWidth="1"/>
    <col min="2" max="2" width="47.140625" style="5" bestFit="1" customWidth="1"/>
    <col min="3" max="3" width="26.7109375" style="5" bestFit="1" customWidth="1"/>
    <col min="4" max="4" width="23.42578125" style="5" bestFit="1" customWidth="1"/>
    <col min="5" max="5" width="26.42578125" style="5" bestFit="1" customWidth="1"/>
    <col min="6" max="6" width="25" style="5" bestFit="1" customWidth="1"/>
    <col min="7" max="7" width="18.140625" style="5" bestFit="1" customWidth="1"/>
    <col min="8" max="8" width="26.7109375" style="5" bestFit="1" customWidth="1"/>
    <col min="9" max="9" width="12.5703125" style="5" bestFit="1" customWidth="1"/>
    <col min="10" max="10" width="26.85546875" style="5" bestFit="1" customWidth="1"/>
    <col min="11" max="11" width="20.140625" style="5" bestFit="1" customWidth="1"/>
    <col min="12" max="12" width="67.7109375" style="1" bestFit="1" customWidth="1"/>
    <col min="13" max="13" width="17.140625" style="5" bestFit="1" customWidth="1"/>
    <col min="14" max="14" width="30.42578125" style="5" customWidth="1"/>
    <col min="15" max="15" width="31.28515625" style="5" customWidth="1"/>
    <col min="16" max="16384" width="9.140625" style="5"/>
  </cols>
  <sheetData>
    <row r="1" spans="1:15" s="116" customFormat="1" ht="19.5" thickBot="1">
      <c r="A1" s="113" t="s">
        <v>450</v>
      </c>
      <c r="B1" s="114">
        <f>COUNTA(B3:B18)</f>
        <v>16</v>
      </c>
      <c r="C1" s="115"/>
      <c r="D1" s="115"/>
      <c r="E1" s="115"/>
      <c r="F1" s="115"/>
      <c r="H1" s="117"/>
    </row>
    <row r="2" spans="1:15" s="59" customFormat="1" ht="18.75">
      <c r="A2" s="59" t="s">
        <v>0</v>
      </c>
      <c r="B2" s="60" t="s">
        <v>2</v>
      </c>
      <c r="C2" s="60" t="s">
        <v>3</v>
      </c>
      <c r="D2" s="60" t="s">
        <v>4</v>
      </c>
      <c r="E2" s="60" t="s">
        <v>5</v>
      </c>
      <c r="F2" s="60" t="s">
        <v>6</v>
      </c>
      <c r="G2" s="60" t="s">
        <v>7</v>
      </c>
      <c r="H2" s="60" t="s">
        <v>9</v>
      </c>
      <c r="I2" s="60" t="s">
        <v>10</v>
      </c>
      <c r="J2" s="61" t="s">
        <v>11</v>
      </c>
      <c r="K2" s="61" t="s">
        <v>12</v>
      </c>
      <c r="L2" s="59" t="s">
        <v>410</v>
      </c>
      <c r="M2" s="59" t="s">
        <v>473</v>
      </c>
      <c r="O2" s="116"/>
    </row>
    <row r="3" spans="1:15">
      <c r="A3" s="8" t="s">
        <v>243</v>
      </c>
      <c r="B3" s="8" t="s">
        <v>566</v>
      </c>
      <c r="C3" s="5" t="s">
        <v>245</v>
      </c>
      <c r="F3" s="5" t="s">
        <v>246</v>
      </c>
      <c r="G3" s="5" t="s">
        <v>169</v>
      </c>
      <c r="H3" s="11" t="s">
        <v>564</v>
      </c>
      <c r="I3" s="5" t="s">
        <v>13</v>
      </c>
      <c r="J3" s="10" t="s">
        <v>13</v>
      </c>
      <c r="K3" s="10" t="s">
        <v>16</v>
      </c>
      <c r="L3" s="1" t="s">
        <v>565</v>
      </c>
    </row>
    <row r="4" spans="1:15">
      <c r="A4" s="8" t="s">
        <v>243</v>
      </c>
      <c r="B4" s="8" t="s">
        <v>567</v>
      </c>
      <c r="D4" s="5" t="s">
        <v>568</v>
      </c>
      <c r="E4" s="5" t="s">
        <v>569</v>
      </c>
      <c r="F4" s="5" t="s">
        <v>254</v>
      </c>
      <c r="H4" s="5" t="s">
        <v>570</v>
      </c>
      <c r="K4" s="8" t="s">
        <v>369</v>
      </c>
      <c r="L4" s="1" t="s">
        <v>571</v>
      </c>
    </row>
    <row r="5" spans="1:15">
      <c r="A5" s="8" t="s">
        <v>243</v>
      </c>
      <c r="B5" s="8" t="s">
        <v>572</v>
      </c>
      <c r="D5" s="5" t="s">
        <v>280</v>
      </c>
      <c r="F5" s="5" t="s">
        <v>244</v>
      </c>
      <c r="G5" s="5" t="s">
        <v>281</v>
      </c>
      <c r="H5" s="5" t="s">
        <v>282</v>
      </c>
      <c r="J5" s="6" t="s">
        <v>283</v>
      </c>
      <c r="K5" s="8" t="s">
        <v>380</v>
      </c>
      <c r="L5" s="1" t="s">
        <v>573</v>
      </c>
    </row>
    <row r="6" spans="1:15">
      <c r="A6" s="8" t="s">
        <v>243</v>
      </c>
      <c r="B6" s="77" t="s">
        <v>22</v>
      </c>
      <c r="C6" s="4"/>
      <c r="D6" s="4" t="s">
        <v>23</v>
      </c>
      <c r="E6" s="4" t="s">
        <v>24</v>
      </c>
      <c r="F6" s="4" t="s">
        <v>25</v>
      </c>
      <c r="G6" s="4" t="s">
        <v>26</v>
      </c>
      <c r="H6" s="5" t="s">
        <v>561</v>
      </c>
      <c r="K6" s="8" t="s">
        <v>375</v>
      </c>
    </row>
    <row r="7" spans="1:15">
      <c r="A7" s="7" t="s">
        <v>243</v>
      </c>
      <c r="B7" s="8" t="s">
        <v>269</v>
      </c>
      <c r="D7" s="5" t="s">
        <v>25</v>
      </c>
      <c r="F7" s="7" t="s">
        <v>270</v>
      </c>
      <c r="G7" s="7" t="s">
        <v>26</v>
      </c>
      <c r="H7" s="5" t="s">
        <v>271</v>
      </c>
      <c r="K7" s="5" t="s">
        <v>369</v>
      </c>
    </row>
    <row r="8" spans="1:15">
      <c r="A8" s="7" t="s">
        <v>243</v>
      </c>
      <c r="B8" s="8" t="s">
        <v>272</v>
      </c>
      <c r="D8" s="5" t="s">
        <v>273</v>
      </c>
      <c r="E8" s="5" t="s">
        <v>274</v>
      </c>
      <c r="F8" s="5" t="s">
        <v>275</v>
      </c>
      <c r="G8" s="7" t="s">
        <v>26</v>
      </c>
      <c r="H8" s="5" t="s">
        <v>276</v>
      </c>
      <c r="K8" s="5" t="s">
        <v>377</v>
      </c>
    </row>
    <row r="9" spans="1:15">
      <c r="A9" s="5" t="s">
        <v>243</v>
      </c>
      <c r="B9" s="8" t="s">
        <v>248</v>
      </c>
      <c r="C9" s="5" t="s">
        <v>248</v>
      </c>
      <c r="D9" s="5" t="s">
        <v>249</v>
      </c>
      <c r="F9" s="5" t="s">
        <v>250</v>
      </c>
      <c r="G9" s="5" t="s">
        <v>169</v>
      </c>
      <c r="H9" s="9" t="s">
        <v>251</v>
      </c>
      <c r="I9" s="5" t="s">
        <v>252</v>
      </c>
      <c r="J9" s="6" t="s">
        <v>253</v>
      </c>
      <c r="K9" s="10" t="s">
        <v>505</v>
      </c>
    </row>
    <row r="10" spans="1:15">
      <c r="A10" s="8" t="s">
        <v>243</v>
      </c>
      <c r="B10" s="15" t="s">
        <v>277</v>
      </c>
      <c r="C10" s="15" t="s">
        <v>278</v>
      </c>
      <c r="F10" s="15" t="s">
        <v>279</v>
      </c>
      <c r="G10" s="15" t="s">
        <v>26</v>
      </c>
      <c r="K10" s="8" t="s">
        <v>370</v>
      </c>
    </row>
    <row r="11" spans="1:15">
      <c r="A11" s="8" t="s">
        <v>243</v>
      </c>
      <c r="B11" s="8" t="s">
        <v>255</v>
      </c>
      <c r="C11" s="5" t="s">
        <v>255</v>
      </c>
      <c r="D11" s="5" t="s">
        <v>256</v>
      </c>
      <c r="E11" s="5" t="s">
        <v>257</v>
      </c>
      <c r="F11" s="5" t="s">
        <v>247</v>
      </c>
      <c r="G11" s="5" t="s">
        <v>169</v>
      </c>
      <c r="H11" s="9" t="s">
        <v>258</v>
      </c>
      <c r="I11" s="5" t="s">
        <v>258</v>
      </c>
      <c r="J11" s="10" t="s">
        <v>13</v>
      </c>
      <c r="K11" s="10" t="s">
        <v>16</v>
      </c>
    </row>
    <row r="12" spans="1:15">
      <c r="A12" s="8" t="s">
        <v>243</v>
      </c>
      <c r="B12" s="8" t="s">
        <v>259</v>
      </c>
      <c r="C12" s="5" t="s">
        <v>259</v>
      </c>
      <c r="D12" s="5" t="s">
        <v>67</v>
      </c>
      <c r="F12" s="5" t="s">
        <v>247</v>
      </c>
      <c r="G12" s="5" t="s">
        <v>169</v>
      </c>
      <c r="H12" s="5" t="s">
        <v>260</v>
      </c>
      <c r="I12" s="5" t="s">
        <v>261</v>
      </c>
      <c r="J12" s="6" t="s">
        <v>262</v>
      </c>
      <c r="K12" s="10" t="s">
        <v>15</v>
      </c>
    </row>
    <row r="13" spans="1:15">
      <c r="A13" s="8" t="s">
        <v>243</v>
      </c>
      <c r="B13" s="8" t="s">
        <v>287</v>
      </c>
      <c r="D13" s="5" t="s">
        <v>288</v>
      </c>
      <c r="F13" s="5" t="s">
        <v>289</v>
      </c>
      <c r="G13" s="5" t="s">
        <v>186</v>
      </c>
      <c r="H13" s="5" t="s">
        <v>290</v>
      </c>
      <c r="J13" s="6" t="s">
        <v>291</v>
      </c>
      <c r="K13" s="8" t="s">
        <v>369</v>
      </c>
    </row>
    <row r="14" spans="1:15" s="1" customFormat="1">
      <c r="A14" s="8" t="s">
        <v>243</v>
      </c>
      <c r="B14" s="8" t="s">
        <v>285</v>
      </c>
      <c r="C14" s="5"/>
      <c r="D14" s="5" t="s">
        <v>25</v>
      </c>
      <c r="E14" s="5"/>
      <c r="F14" s="7" t="s">
        <v>270</v>
      </c>
      <c r="G14" s="5" t="s">
        <v>20</v>
      </c>
      <c r="H14" s="5"/>
      <c r="I14" s="5"/>
      <c r="J14" s="10"/>
      <c r="K14" s="5" t="s">
        <v>369</v>
      </c>
      <c r="L14" s="1" t="s">
        <v>513</v>
      </c>
    </row>
    <row r="15" spans="1:15">
      <c r="A15" s="8" t="s">
        <v>243</v>
      </c>
      <c r="B15" s="7" t="s">
        <v>292</v>
      </c>
      <c r="C15" s="5" t="s">
        <v>574</v>
      </c>
      <c r="D15" s="5" t="s">
        <v>293</v>
      </c>
      <c r="F15" s="5" t="s">
        <v>286</v>
      </c>
      <c r="G15" s="5" t="s">
        <v>186</v>
      </c>
      <c r="H15" s="5" t="s">
        <v>294</v>
      </c>
      <c r="K15" s="5" t="s">
        <v>381</v>
      </c>
      <c r="L15" s="1" t="s">
        <v>562</v>
      </c>
    </row>
    <row r="16" spans="1:15">
      <c r="A16" s="8" t="s">
        <v>243</v>
      </c>
      <c r="B16" s="8" t="s">
        <v>298</v>
      </c>
      <c r="C16" s="5" t="s">
        <v>13</v>
      </c>
      <c r="D16" s="5" t="s">
        <v>263</v>
      </c>
      <c r="E16" s="5" t="s">
        <v>299</v>
      </c>
      <c r="F16" s="5" t="s">
        <v>300</v>
      </c>
      <c r="G16" s="5" t="s">
        <v>301</v>
      </c>
      <c r="H16" s="9" t="s">
        <v>302</v>
      </c>
      <c r="I16" s="5" t="s">
        <v>303</v>
      </c>
      <c r="J16" s="10" t="s">
        <v>304</v>
      </c>
      <c r="K16" s="10" t="s">
        <v>16</v>
      </c>
    </row>
    <row r="17" spans="1:16">
      <c r="A17" s="5" t="s">
        <v>243</v>
      </c>
      <c r="B17" s="8" t="s">
        <v>563</v>
      </c>
      <c r="D17" s="5" t="s">
        <v>296</v>
      </c>
      <c r="F17" s="5" t="s">
        <v>284</v>
      </c>
      <c r="G17" s="5" t="s">
        <v>295</v>
      </c>
      <c r="H17" s="5" t="s">
        <v>297</v>
      </c>
      <c r="K17" s="5" t="s">
        <v>378</v>
      </c>
      <c r="L17" s="1" t="s">
        <v>575</v>
      </c>
    </row>
    <row r="18" spans="1:16">
      <c r="A18" s="8" t="s">
        <v>243</v>
      </c>
      <c r="B18" s="8" t="s">
        <v>265</v>
      </c>
      <c r="D18" s="5" t="s">
        <v>266</v>
      </c>
      <c r="E18" s="5" t="s">
        <v>264</v>
      </c>
      <c r="F18" s="5" t="s">
        <v>250</v>
      </c>
      <c r="G18" s="5" t="s">
        <v>169</v>
      </c>
      <c r="H18" s="9" t="s">
        <v>267</v>
      </c>
      <c r="I18" s="5" t="s">
        <v>268</v>
      </c>
      <c r="K18" s="5" t="s">
        <v>576</v>
      </c>
    </row>
    <row r="19" spans="1:16" ht="15.75" thickBot="1">
      <c r="A19" s="8"/>
      <c r="C19" s="118"/>
      <c r="D19" s="118"/>
      <c r="E19" s="118"/>
      <c r="F19" s="118"/>
    </row>
    <row r="20" spans="1:16" ht="19.5" thickBot="1">
      <c r="A20" s="119" t="s">
        <v>449</v>
      </c>
      <c r="B20" s="120">
        <f>COUNTA(B21:B22)</f>
        <v>2</v>
      </c>
    </row>
    <row r="21" spans="1:16" s="4" customFormat="1">
      <c r="A21" s="8" t="s">
        <v>243</v>
      </c>
      <c r="B21" s="8" t="s">
        <v>527</v>
      </c>
      <c r="D21" s="8"/>
      <c r="F21" s="8"/>
      <c r="G21" s="8"/>
      <c r="H21" s="8"/>
      <c r="I21" s="8"/>
      <c r="J21" s="12"/>
      <c r="K21" s="12" t="s">
        <v>375</v>
      </c>
      <c r="L21" s="103" t="s">
        <v>528</v>
      </c>
    </row>
    <row r="22" spans="1:16" s="4" customFormat="1">
      <c r="A22" s="8" t="s">
        <v>243</v>
      </c>
      <c r="B22" t="s">
        <v>588</v>
      </c>
      <c r="C22" s="28" t="s">
        <v>589</v>
      </c>
      <c r="D22" t="s">
        <v>284</v>
      </c>
      <c r="E22"/>
      <c r="F22"/>
      <c r="G22" t="s">
        <v>295</v>
      </c>
      <c r="H22" t="s">
        <v>590</v>
      </c>
      <c r="I22" s="8"/>
      <c r="J22" s="12"/>
      <c r="K22" s="12" t="s">
        <v>623</v>
      </c>
      <c r="L22" s="96" t="s">
        <v>616</v>
      </c>
    </row>
    <row r="23" spans="1:16" ht="15.75" thickBot="1"/>
    <row r="24" spans="1:16" ht="19.5" thickBot="1">
      <c r="A24" s="121" t="s">
        <v>445</v>
      </c>
      <c r="B24" s="122">
        <v>0</v>
      </c>
    </row>
    <row r="27" spans="1:16" customFormat="1">
      <c r="C27" s="5"/>
      <c r="D27" s="5"/>
      <c r="E27" s="5"/>
      <c r="F27" s="5"/>
      <c r="G27" s="5"/>
      <c r="H27" s="5"/>
      <c r="K27" s="5"/>
      <c r="P27" s="5"/>
    </row>
    <row r="28" spans="1:16" ht="15" customHeight="1"/>
    <row r="30" spans="1:16">
      <c r="B30" s="123"/>
      <c r="C30" s="123"/>
      <c r="D30" s="123"/>
      <c r="E30" s="123"/>
    </row>
    <row r="31" spans="1:16">
      <c r="B31" s="123"/>
      <c r="C31" s="123"/>
      <c r="D31" s="123"/>
      <c r="E31" s="123"/>
    </row>
    <row r="33" spans="2:2">
      <c r="B33" s="4"/>
    </row>
    <row r="34" spans="2:2">
      <c r="B34" s="4"/>
    </row>
    <row r="35" spans="2:2">
      <c r="B35" s="4"/>
    </row>
    <row r="36" spans="2:2">
      <c r="B36" s="4"/>
    </row>
    <row r="37" spans="2:2">
      <c r="B37" s="4"/>
    </row>
    <row r="38" spans="2:2">
      <c r="B38" s="4"/>
    </row>
    <row r="39" spans="2:2">
      <c r="B39" s="4"/>
    </row>
    <row r="40" spans="2:2">
      <c r="B40" s="4"/>
    </row>
    <row r="41" spans="2:2">
      <c r="B41" s="4"/>
    </row>
    <row r="42" spans="2:2">
      <c r="B42" s="4"/>
    </row>
    <row r="43" spans="2:2">
      <c r="B43" s="4"/>
    </row>
  </sheetData>
  <autoFilter ref="A2:M18"/>
  <conditionalFormatting sqref="B21">
    <cfRule type="duplicateValues" dxfId="32" priority="7"/>
  </conditionalFormatting>
  <conditionalFormatting sqref="B21">
    <cfRule type="duplicateValues" dxfId="31" priority="5"/>
    <cfRule type="duplicateValues" dxfId="30" priority="6"/>
  </conditionalFormatting>
  <conditionalFormatting sqref="B1:B21 B23:B1048576">
    <cfRule type="duplicateValues" dxfId="29" priority="1"/>
  </conditionalFormatting>
  <hyperlinks>
    <hyperlink ref="J9" r:id="rId1"/>
    <hyperlink ref="J12" r:id="rId2" display="mailto:info@subaru.ie?subject=Enquiry%20from%20Subaru.ie%20contact%20page"/>
    <hyperlink ref="J5" r:id="rId3" display="mailto:jrroche221@gmail.com"/>
    <hyperlink ref="J13" r:id="rId4" display="mailto:info@newirelandmotors.ie"/>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pageSetUpPr fitToPage="1"/>
  </sheetPr>
  <dimension ref="A1:O28"/>
  <sheetViews>
    <sheetView zoomScale="80" zoomScaleNormal="80" workbookViewId="0">
      <selection activeCell="B3" sqref="B3:B22"/>
    </sheetView>
  </sheetViews>
  <sheetFormatPr defaultRowHeight="15"/>
  <cols>
    <col min="1" max="1" width="30.85546875" bestFit="1" customWidth="1"/>
    <col min="2" max="2" width="33.140625" bestFit="1" customWidth="1"/>
    <col min="3" max="3" width="30.5703125" bestFit="1" customWidth="1"/>
    <col min="4" max="4" width="40.7109375" bestFit="1" customWidth="1"/>
    <col min="5" max="5" width="26.7109375" bestFit="1" customWidth="1"/>
    <col min="6" max="6" width="19.42578125" bestFit="1" customWidth="1"/>
    <col min="7" max="7" width="17.42578125" bestFit="1" customWidth="1"/>
    <col min="8" max="8" width="25.140625" bestFit="1" customWidth="1"/>
    <col min="9" max="9" width="12.7109375" bestFit="1" customWidth="1"/>
    <col min="10" max="10" width="33" bestFit="1" customWidth="1"/>
    <col min="11" max="11" width="23.42578125" bestFit="1" customWidth="1"/>
    <col min="12" max="12" width="89.140625" style="96" bestFit="1" customWidth="1"/>
    <col min="13" max="13" width="14.140625" bestFit="1" customWidth="1"/>
    <col min="14" max="14" width="25.85546875" bestFit="1" customWidth="1"/>
    <col min="15" max="15" width="31.28515625" bestFit="1" customWidth="1"/>
  </cols>
  <sheetData>
    <row r="1" spans="1:15" s="41" customFormat="1" ht="19.5" thickBot="1">
      <c r="A1" s="49" t="s">
        <v>450</v>
      </c>
      <c r="B1" s="71">
        <f>COUNTA(B3:B22)</f>
        <v>20</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410</v>
      </c>
      <c r="M2" s="40" t="s">
        <v>473</v>
      </c>
      <c r="O2" s="41"/>
    </row>
    <row r="3" spans="1:15">
      <c r="A3" s="17" t="s">
        <v>62</v>
      </c>
      <c r="B3" s="18" t="s">
        <v>68</v>
      </c>
      <c r="C3" s="18"/>
      <c r="D3" s="18" t="s">
        <v>69</v>
      </c>
      <c r="E3" s="18" t="s">
        <v>70</v>
      </c>
      <c r="F3" s="18" t="s">
        <v>71</v>
      </c>
      <c r="G3" s="18" t="s">
        <v>63</v>
      </c>
      <c r="H3" s="18" t="s">
        <v>72</v>
      </c>
      <c r="I3" s="18"/>
      <c r="J3" s="19" t="s">
        <v>73</v>
      </c>
      <c r="K3" s="18" t="s">
        <v>15</v>
      </c>
    </row>
    <row r="4" spans="1:15">
      <c r="A4" s="17" t="s">
        <v>62</v>
      </c>
      <c r="B4" s="18" t="s">
        <v>74</v>
      </c>
      <c r="C4" s="18"/>
      <c r="D4" s="18" t="s">
        <v>75</v>
      </c>
      <c r="E4" s="18"/>
      <c r="F4" s="18" t="s">
        <v>76</v>
      </c>
      <c r="G4" s="18" t="s">
        <v>63</v>
      </c>
      <c r="H4" s="18" t="s">
        <v>77</v>
      </c>
      <c r="I4" s="18"/>
      <c r="J4" s="19" t="s">
        <v>78</v>
      </c>
      <c r="K4" s="20" t="s">
        <v>15</v>
      </c>
    </row>
    <row r="5" spans="1:15">
      <c r="A5" s="17" t="s">
        <v>62</v>
      </c>
      <c r="B5" s="18" t="s">
        <v>80</v>
      </c>
      <c r="C5" s="18"/>
      <c r="D5" s="18" t="s">
        <v>81</v>
      </c>
      <c r="E5" s="18"/>
      <c r="F5" s="18" t="s">
        <v>65</v>
      </c>
      <c r="G5" s="18" t="s">
        <v>63</v>
      </c>
      <c r="H5" s="18" t="s">
        <v>82</v>
      </c>
      <c r="I5" s="18"/>
      <c r="J5" s="19" t="s">
        <v>83</v>
      </c>
      <c r="K5" s="20" t="s">
        <v>383</v>
      </c>
    </row>
    <row r="6" spans="1:15">
      <c r="A6" s="17" t="s">
        <v>62</v>
      </c>
      <c r="B6" s="18" t="s">
        <v>84</v>
      </c>
      <c r="C6" s="18"/>
      <c r="D6" s="18" t="s">
        <v>64</v>
      </c>
      <c r="E6" s="18"/>
      <c r="F6" s="18" t="s">
        <v>65</v>
      </c>
      <c r="G6" s="18" t="s">
        <v>63</v>
      </c>
      <c r="H6" s="18" t="s">
        <v>85</v>
      </c>
      <c r="I6" s="18"/>
      <c r="J6" s="18"/>
      <c r="K6" s="18" t="s">
        <v>372</v>
      </c>
    </row>
    <row r="7" spans="1:15">
      <c r="A7" s="17" t="s">
        <v>62</v>
      </c>
      <c r="B7" s="17" t="s">
        <v>86</v>
      </c>
      <c r="C7" s="18"/>
      <c r="D7" s="18" t="s">
        <v>87</v>
      </c>
      <c r="E7" s="18"/>
      <c r="F7" s="17" t="s">
        <v>88</v>
      </c>
      <c r="G7" s="18" t="s">
        <v>63</v>
      </c>
      <c r="H7" s="18" t="s">
        <v>89</v>
      </c>
      <c r="I7" s="18"/>
      <c r="J7" s="18"/>
      <c r="K7" s="18" t="s">
        <v>15</v>
      </c>
    </row>
    <row r="8" spans="1:15">
      <c r="A8" s="17" t="s">
        <v>62</v>
      </c>
      <c r="B8" s="17" t="s">
        <v>91</v>
      </c>
      <c r="C8" s="18"/>
      <c r="D8" s="18" t="s">
        <v>92</v>
      </c>
      <c r="E8" s="18"/>
      <c r="F8" s="17" t="s">
        <v>93</v>
      </c>
      <c r="G8" s="18" t="s">
        <v>63</v>
      </c>
      <c r="H8" s="18" t="s">
        <v>94</v>
      </c>
      <c r="I8" s="18"/>
      <c r="J8" s="21"/>
      <c r="K8" s="18" t="s">
        <v>15</v>
      </c>
    </row>
    <row r="9" spans="1:15">
      <c r="A9" s="17" t="s">
        <v>62</v>
      </c>
      <c r="B9" s="18" t="s">
        <v>95</v>
      </c>
      <c r="C9" s="18"/>
      <c r="D9" s="18" t="s">
        <v>96</v>
      </c>
      <c r="E9" s="18"/>
      <c r="F9" s="18" t="s">
        <v>79</v>
      </c>
      <c r="G9" s="18" t="s">
        <v>63</v>
      </c>
      <c r="H9" s="18" t="s">
        <v>97</v>
      </c>
      <c r="I9" s="18"/>
      <c r="J9" s="19"/>
      <c r="K9" s="20" t="s">
        <v>369</v>
      </c>
    </row>
    <row r="10" spans="1:15" s="96" customFormat="1">
      <c r="A10" s="18" t="s">
        <v>62</v>
      </c>
      <c r="B10" s="18" t="s">
        <v>98</v>
      </c>
      <c r="C10" s="18" t="s">
        <v>98</v>
      </c>
      <c r="D10" s="18" t="s">
        <v>511</v>
      </c>
      <c r="E10" s="18" t="s">
        <v>512</v>
      </c>
      <c r="F10" s="18" t="s">
        <v>66</v>
      </c>
      <c r="G10" s="18" t="s">
        <v>63</v>
      </c>
      <c r="H10" s="18" t="s">
        <v>13</v>
      </c>
      <c r="I10" s="18" t="s">
        <v>13</v>
      </c>
      <c r="J10" s="20" t="s">
        <v>13</v>
      </c>
      <c r="K10" s="20" t="s">
        <v>16</v>
      </c>
      <c r="L10" s="96" t="s">
        <v>513</v>
      </c>
    </row>
    <row r="11" spans="1:15">
      <c r="A11" s="18" t="s">
        <v>62</v>
      </c>
      <c r="B11" s="18" t="s">
        <v>99</v>
      </c>
      <c r="C11" s="18" t="s">
        <v>99</v>
      </c>
      <c r="D11" s="18" t="s">
        <v>100</v>
      </c>
      <c r="E11" s="18" t="s">
        <v>17</v>
      </c>
      <c r="F11" s="18" t="s">
        <v>101</v>
      </c>
      <c r="G11" s="18" t="s">
        <v>63</v>
      </c>
      <c r="H11" s="18" t="s">
        <v>102</v>
      </c>
      <c r="I11" s="18" t="s">
        <v>13</v>
      </c>
      <c r="J11" s="20" t="s">
        <v>13</v>
      </c>
      <c r="K11" s="20" t="s">
        <v>15</v>
      </c>
    </row>
    <row r="12" spans="1:15">
      <c r="A12" s="8" t="s">
        <v>307</v>
      </c>
      <c r="B12" s="5" t="s">
        <v>314</v>
      </c>
      <c r="C12" s="5"/>
      <c r="D12" s="5"/>
      <c r="E12" s="5"/>
      <c r="F12" s="5" t="s">
        <v>309</v>
      </c>
      <c r="G12" s="7" t="s">
        <v>313</v>
      </c>
      <c r="H12" s="5" t="s">
        <v>315</v>
      </c>
      <c r="I12" s="5"/>
      <c r="J12" s="5"/>
      <c r="K12" s="10" t="s">
        <v>16</v>
      </c>
      <c r="L12" s="1" t="s">
        <v>499</v>
      </c>
    </row>
    <row r="13" spans="1:15">
      <c r="A13" s="17" t="s">
        <v>62</v>
      </c>
      <c r="B13" s="18" t="s">
        <v>103</v>
      </c>
      <c r="C13" s="18" t="s">
        <v>103</v>
      </c>
      <c r="D13" s="18" t="s">
        <v>104</v>
      </c>
      <c r="E13" s="18" t="s">
        <v>105</v>
      </c>
      <c r="F13" s="18" t="s">
        <v>71</v>
      </c>
      <c r="G13" s="18" t="s">
        <v>63</v>
      </c>
      <c r="H13" s="18" t="s">
        <v>106</v>
      </c>
      <c r="I13" s="18" t="s">
        <v>107</v>
      </c>
      <c r="J13" s="20"/>
      <c r="K13" s="20" t="s">
        <v>16</v>
      </c>
    </row>
    <row r="14" spans="1:15">
      <c r="A14" s="17" t="s">
        <v>62</v>
      </c>
      <c r="B14" s="18" t="s">
        <v>108</v>
      </c>
      <c r="C14" s="18"/>
      <c r="D14" s="18" t="s">
        <v>109</v>
      </c>
      <c r="E14" s="18"/>
      <c r="F14" s="18" t="s">
        <v>65</v>
      </c>
      <c r="G14" s="18" t="s">
        <v>63</v>
      </c>
      <c r="H14" s="18" t="s">
        <v>110</v>
      </c>
      <c r="I14" s="18"/>
      <c r="J14" s="20"/>
      <c r="K14" s="20" t="s">
        <v>15</v>
      </c>
    </row>
    <row r="15" spans="1:15">
      <c r="A15" s="17" t="s">
        <v>62</v>
      </c>
      <c r="B15" s="18" t="s">
        <v>112</v>
      </c>
      <c r="C15" s="18" t="s">
        <v>112</v>
      </c>
      <c r="D15" s="18" t="s">
        <v>14</v>
      </c>
      <c r="E15" s="18"/>
      <c r="F15" s="18" t="s">
        <v>113</v>
      </c>
      <c r="G15" s="18" t="s">
        <v>63</v>
      </c>
      <c r="H15" s="18" t="s">
        <v>114</v>
      </c>
      <c r="I15" s="18" t="s">
        <v>13</v>
      </c>
      <c r="J15" s="20" t="s">
        <v>13</v>
      </c>
      <c r="K15" s="20" t="s">
        <v>15</v>
      </c>
    </row>
    <row r="16" spans="1:15">
      <c r="A16" s="17" t="s">
        <v>62</v>
      </c>
      <c r="B16" s="15" t="s">
        <v>115</v>
      </c>
      <c r="C16" s="18"/>
      <c r="D16" s="14" t="s">
        <v>116</v>
      </c>
      <c r="E16" s="18"/>
      <c r="F16" s="14" t="s">
        <v>117</v>
      </c>
      <c r="G16" s="18" t="s">
        <v>63</v>
      </c>
      <c r="H16" s="18"/>
      <c r="I16" s="18"/>
      <c r="J16" s="18"/>
      <c r="K16" s="18" t="s">
        <v>16</v>
      </c>
    </row>
    <row r="17" spans="1:12">
      <c r="A17" s="17" t="s">
        <v>62</v>
      </c>
      <c r="B17" s="18" t="s">
        <v>118</v>
      </c>
      <c r="C17" s="18" t="s">
        <v>119</v>
      </c>
      <c r="D17" s="18" t="s">
        <v>90</v>
      </c>
      <c r="E17" s="18"/>
      <c r="F17" s="18" t="s">
        <v>66</v>
      </c>
      <c r="G17" s="18" t="s">
        <v>63</v>
      </c>
      <c r="H17" s="18" t="s">
        <v>120</v>
      </c>
      <c r="I17" s="18" t="s">
        <v>121</v>
      </c>
      <c r="J17" s="20" t="s">
        <v>122</v>
      </c>
      <c r="K17" s="20" t="s">
        <v>56</v>
      </c>
    </row>
    <row r="18" spans="1:12">
      <c r="A18" s="17" t="s">
        <v>62</v>
      </c>
      <c r="B18" s="17" t="s">
        <v>123</v>
      </c>
      <c r="C18" s="18"/>
      <c r="D18" s="18" t="s">
        <v>124</v>
      </c>
      <c r="E18" s="18"/>
      <c r="F18" s="18" t="s">
        <v>125</v>
      </c>
      <c r="G18" s="18" t="s">
        <v>63</v>
      </c>
      <c r="H18" s="18" t="s">
        <v>126</v>
      </c>
      <c r="I18" s="18"/>
      <c r="J18" s="22"/>
      <c r="K18" s="20" t="s">
        <v>15</v>
      </c>
    </row>
    <row r="19" spans="1:12">
      <c r="A19" s="17" t="s">
        <v>62</v>
      </c>
      <c r="B19" s="18" t="s">
        <v>127</v>
      </c>
      <c r="C19" s="18"/>
      <c r="D19" s="18" t="s">
        <v>128</v>
      </c>
      <c r="E19" s="18" t="s">
        <v>64</v>
      </c>
      <c r="F19" s="18" t="s">
        <v>65</v>
      </c>
      <c r="G19" s="18" t="s">
        <v>63</v>
      </c>
      <c r="H19" s="18" t="s">
        <v>129</v>
      </c>
      <c r="I19" s="18"/>
      <c r="J19" s="19" t="s">
        <v>130</v>
      </c>
      <c r="K19" s="20" t="s">
        <v>384</v>
      </c>
    </row>
    <row r="20" spans="1:12">
      <c r="A20" s="17" t="s">
        <v>62</v>
      </c>
      <c r="B20" s="17" t="s">
        <v>132</v>
      </c>
      <c r="C20" s="18"/>
      <c r="D20" s="18" t="s">
        <v>133</v>
      </c>
      <c r="E20" s="18"/>
      <c r="F20" s="17" t="s">
        <v>101</v>
      </c>
      <c r="G20" s="18" t="s">
        <v>63</v>
      </c>
      <c r="H20" s="18" t="s">
        <v>134</v>
      </c>
      <c r="I20" s="18"/>
      <c r="J20" s="19"/>
      <c r="K20" s="18" t="s">
        <v>16</v>
      </c>
    </row>
    <row r="21" spans="1:12">
      <c r="A21" s="17" t="s">
        <v>62</v>
      </c>
      <c r="B21" s="18" t="s">
        <v>135</v>
      </c>
      <c r="C21" s="18" t="s">
        <v>136</v>
      </c>
      <c r="D21" s="18" t="s">
        <v>137</v>
      </c>
      <c r="E21" s="18"/>
      <c r="F21" s="18" t="s">
        <v>111</v>
      </c>
      <c r="G21" s="18" t="s">
        <v>63</v>
      </c>
      <c r="H21" s="18" t="s">
        <v>138</v>
      </c>
      <c r="I21" s="18" t="s">
        <v>13</v>
      </c>
      <c r="J21" s="20" t="s">
        <v>13</v>
      </c>
      <c r="K21" s="20" t="s">
        <v>16</v>
      </c>
    </row>
    <row r="22" spans="1:12">
      <c r="A22" s="17" t="s">
        <v>62</v>
      </c>
      <c r="B22" s="15" t="s">
        <v>139</v>
      </c>
      <c r="C22" s="18"/>
      <c r="D22" s="18" t="s">
        <v>140</v>
      </c>
      <c r="E22" s="18"/>
      <c r="F22" s="18" t="s">
        <v>141</v>
      </c>
      <c r="G22" s="18" t="s">
        <v>63</v>
      </c>
      <c r="H22" s="18" t="s">
        <v>142</v>
      </c>
      <c r="I22" s="18"/>
      <c r="J22" s="18"/>
      <c r="K22" s="18" t="s">
        <v>382</v>
      </c>
    </row>
    <row r="23" spans="1:12" s="80" customFormat="1" ht="15.75" thickBot="1">
      <c r="A23" s="8"/>
      <c r="B23" s="5"/>
      <c r="C23" s="5"/>
      <c r="D23" s="5"/>
      <c r="E23" s="5"/>
      <c r="F23" s="5"/>
      <c r="G23" s="7"/>
      <c r="H23" s="5"/>
      <c r="I23" s="5"/>
      <c r="J23" s="5"/>
      <c r="K23" s="10"/>
      <c r="L23" s="96"/>
    </row>
    <row r="24" spans="1:12" ht="19.5" thickBot="1">
      <c r="A24" s="57" t="s">
        <v>449</v>
      </c>
      <c r="B24" s="75">
        <f>COUNTA(B25:B26)</f>
        <v>2</v>
      </c>
    </row>
    <row r="25" spans="1:12" s="80" customFormat="1">
      <c r="A25" s="80" t="s">
        <v>62</v>
      </c>
      <c r="B25" t="s">
        <v>481</v>
      </c>
      <c r="D25" s="80" t="s">
        <v>109</v>
      </c>
      <c r="E25" s="80" t="s">
        <v>65</v>
      </c>
      <c r="G25" s="80" t="s">
        <v>63</v>
      </c>
      <c r="H25" s="80" t="s">
        <v>490</v>
      </c>
      <c r="K25" s="80" t="s">
        <v>491</v>
      </c>
      <c r="L25" s="96" t="s">
        <v>492</v>
      </c>
    </row>
    <row r="26" spans="1:12">
      <c r="A26" t="s">
        <v>62</v>
      </c>
      <c r="B26" t="s">
        <v>420</v>
      </c>
      <c r="D26" t="s">
        <v>421</v>
      </c>
      <c r="E26" t="s">
        <v>131</v>
      </c>
      <c r="F26" t="s">
        <v>113</v>
      </c>
      <c r="G26" t="s">
        <v>63</v>
      </c>
      <c r="H26" t="s">
        <v>437</v>
      </c>
      <c r="K26" t="s">
        <v>436</v>
      </c>
      <c r="L26" s="96" t="s">
        <v>472</v>
      </c>
    </row>
    <row r="27" spans="1:12" s="80" customFormat="1" ht="15.75" thickBot="1">
      <c r="L27" s="96"/>
    </row>
    <row r="28" spans="1:12" ht="19.5" thickBot="1">
      <c r="A28" s="47" t="s">
        <v>445</v>
      </c>
      <c r="B28" s="76">
        <f>COUNTA(B29:B29)</f>
        <v>0</v>
      </c>
    </row>
  </sheetData>
  <autoFilter ref="A2:L21">
    <sortState ref="A3:L42">
      <sortCondition ref="B2:B41"/>
    </sortState>
  </autoFilter>
  <conditionalFormatting sqref="B26:B1048576 B24 B1:B21">
    <cfRule type="duplicateValues" dxfId="28" priority="1"/>
  </conditionalFormatting>
  <hyperlinks>
    <hyperlink ref="J19" r:id="rId1"/>
    <hyperlink ref="J4" r:id="rId2"/>
    <hyperlink ref="J5" r:id="rId3"/>
    <hyperlink ref="J3" r:id="rId4" display="mailto:altomotorsservice@gmail.com"/>
  </hyperlinks>
  <pageMargins left="0.7" right="0.7" top="0.75" bottom="0.75" header="0.3" footer="0.3"/>
  <pageSetup paperSize="9" scale="18" orientation="portrait"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0"/>
  <sheetViews>
    <sheetView zoomScale="90" zoomScaleNormal="90" workbookViewId="0">
      <selection activeCell="C1" sqref="C1:C1048576"/>
    </sheetView>
  </sheetViews>
  <sheetFormatPr defaultColWidth="22.140625" defaultRowHeight="15"/>
  <cols>
    <col min="12" max="12" width="22.140625" style="96"/>
  </cols>
  <sheetData>
    <row r="1" spans="1:15" s="41" customFormat="1" ht="19.5" thickBot="1">
      <c r="A1" s="49" t="s">
        <v>450</v>
      </c>
      <c r="B1" s="71">
        <f>COUNTA(B3)</f>
        <v>0</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410</v>
      </c>
      <c r="M2" s="40" t="s">
        <v>473</v>
      </c>
      <c r="O2" s="41"/>
    </row>
    <row r="4" spans="1:15" ht="15.75" thickBot="1"/>
    <row r="5" spans="1:15" ht="19.5" thickBot="1">
      <c r="A5" s="57" t="s">
        <v>449</v>
      </c>
      <c r="B5" s="75">
        <f>COUNTA(B6:B8)</f>
        <v>3</v>
      </c>
    </row>
    <row r="6" spans="1:15">
      <c r="A6" t="s">
        <v>318</v>
      </c>
      <c r="B6" t="s">
        <v>422</v>
      </c>
      <c r="C6" t="s">
        <v>423</v>
      </c>
      <c r="D6" t="s">
        <v>424</v>
      </c>
      <c r="G6" s="5" t="s">
        <v>319</v>
      </c>
      <c r="H6" t="s">
        <v>438</v>
      </c>
      <c r="K6" s="10" t="s">
        <v>15</v>
      </c>
      <c r="L6" s="96" t="s">
        <v>534</v>
      </c>
    </row>
    <row r="7" spans="1:15" s="80" customFormat="1">
      <c r="A7" s="80" t="s">
        <v>318</v>
      </c>
      <c r="B7" s="80" t="s">
        <v>529</v>
      </c>
      <c r="C7" s="80" t="s">
        <v>529</v>
      </c>
      <c r="D7" s="80" t="s">
        <v>530</v>
      </c>
      <c r="E7" s="80" t="s">
        <v>531</v>
      </c>
      <c r="G7" s="5" t="s">
        <v>319</v>
      </c>
      <c r="H7" s="10" t="s">
        <v>532</v>
      </c>
      <c r="K7" s="80" t="s">
        <v>380</v>
      </c>
      <c r="L7" s="96" t="s">
        <v>533</v>
      </c>
    </row>
    <row r="8" spans="1:15" s="80" customFormat="1">
      <c r="A8" s="80" t="s">
        <v>318</v>
      </c>
      <c r="B8" t="s">
        <v>591</v>
      </c>
      <c r="C8" t="s">
        <v>591</v>
      </c>
      <c r="D8" s="28" t="s">
        <v>592</v>
      </c>
      <c r="E8" t="s">
        <v>593</v>
      </c>
      <c r="F8" t="s">
        <v>594</v>
      </c>
      <c r="G8" s="5" t="s">
        <v>319</v>
      </c>
      <c r="H8" t="s">
        <v>595</v>
      </c>
      <c r="K8" s="80" t="s">
        <v>376</v>
      </c>
      <c r="L8" s="96" t="s">
        <v>617</v>
      </c>
    </row>
    <row r="9" spans="1:15" ht="15.75" thickBot="1"/>
    <row r="10" spans="1:15" ht="19.5" thickBot="1">
      <c r="A10" s="47" t="s">
        <v>445</v>
      </c>
      <c r="B10" s="76">
        <f>COUNTA(B11:B11)</f>
        <v>0</v>
      </c>
    </row>
  </sheetData>
  <autoFilter ref="A2:L3">
    <sortState ref="A3:M11">
      <sortCondition ref="B2:B11"/>
    </sortState>
  </autoFilter>
  <conditionalFormatting sqref="D1">
    <cfRule type="duplicateValues" dxfId="27" priority="1"/>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1"/>
  <sheetViews>
    <sheetView zoomScale="70" zoomScaleNormal="70" workbookViewId="0">
      <selection activeCell="L35" sqref="L35"/>
    </sheetView>
  </sheetViews>
  <sheetFormatPr defaultColWidth="31.28515625" defaultRowHeight="15"/>
  <cols>
    <col min="1" max="1" width="30.85546875" bestFit="1" customWidth="1"/>
    <col min="2" max="2" width="25" bestFit="1" customWidth="1"/>
    <col min="3" max="3" width="19.7109375" bestFit="1" customWidth="1"/>
    <col min="4" max="4" width="25.28515625" bestFit="1" customWidth="1"/>
    <col min="5" max="5" width="16.42578125" bestFit="1" customWidth="1"/>
    <col min="6" max="6" width="19.5703125" bestFit="1" customWidth="1"/>
    <col min="7" max="7" width="18.140625" bestFit="1" customWidth="1"/>
    <col min="8" max="8" width="16.42578125" bestFit="1" customWidth="1"/>
    <col min="9" max="9" width="8.28515625" bestFit="1" customWidth="1"/>
    <col min="10" max="10" width="24.42578125" bestFit="1" customWidth="1"/>
    <col min="11" max="11" width="16.7109375" bestFit="1" customWidth="1"/>
    <col min="12" max="12" width="125" style="96" bestFit="1" customWidth="1"/>
    <col min="13" max="13" width="14.140625" bestFit="1" customWidth="1"/>
    <col min="14" max="14" width="25.85546875" bestFit="1" customWidth="1"/>
    <col min="15" max="15" width="31.28515625" bestFit="1" customWidth="1"/>
  </cols>
  <sheetData>
    <row r="1" spans="1:15" s="41" customFormat="1" ht="19.5" thickBot="1">
      <c r="A1" s="49" t="s">
        <v>450</v>
      </c>
      <c r="B1" s="71">
        <f>COUNTA(B3:B5)</f>
        <v>3</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410</v>
      </c>
      <c r="M2" s="40" t="s">
        <v>473</v>
      </c>
      <c r="O2" s="41"/>
    </row>
    <row r="3" spans="1:15">
      <c r="A3" s="8" t="s">
        <v>189</v>
      </c>
      <c r="B3" s="5" t="s">
        <v>193</v>
      </c>
      <c r="C3" s="5"/>
      <c r="D3" s="5"/>
      <c r="E3" s="5"/>
      <c r="F3" s="5" t="s">
        <v>192</v>
      </c>
      <c r="G3" s="5" t="s">
        <v>190</v>
      </c>
      <c r="H3" s="5" t="s">
        <v>194</v>
      </c>
      <c r="I3" s="5"/>
      <c r="J3" s="5"/>
      <c r="K3" s="10" t="s">
        <v>16</v>
      </c>
    </row>
    <row r="4" spans="1:15">
      <c r="A4" s="8" t="s">
        <v>189</v>
      </c>
      <c r="B4" s="5" t="s">
        <v>195</v>
      </c>
      <c r="C4" s="5"/>
      <c r="D4" s="5" t="s">
        <v>196</v>
      </c>
      <c r="E4" s="5"/>
      <c r="F4" s="5" t="s">
        <v>197</v>
      </c>
      <c r="G4" s="5" t="s">
        <v>190</v>
      </c>
      <c r="H4" s="5" t="s">
        <v>198</v>
      </c>
      <c r="I4" s="5"/>
      <c r="J4" s="6" t="s">
        <v>199</v>
      </c>
      <c r="K4" s="10" t="s">
        <v>369</v>
      </c>
    </row>
    <row r="5" spans="1:15">
      <c r="A5" s="8" t="s">
        <v>189</v>
      </c>
      <c r="B5" s="7" t="s">
        <v>514</v>
      </c>
      <c r="C5" s="5"/>
      <c r="D5" s="5" t="s">
        <v>200</v>
      </c>
      <c r="E5" s="5"/>
      <c r="F5" s="5" t="s">
        <v>191</v>
      </c>
      <c r="G5" s="5" t="s">
        <v>190</v>
      </c>
      <c r="H5" s="5" t="s">
        <v>201</v>
      </c>
      <c r="I5" s="5"/>
      <c r="J5" s="5"/>
      <c r="K5" s="10" t="s">
        <v>16</v>
      </c>
    </row>
    <row r="6" spans="1:15" ht="15.75" thickBot="1"/>
    <row r="7" spans="1:15" ht="19.5" thickBot="1">
      <c r="A7" s="57" t="s">
        <v>404</v>
      </c>
      <c r="B7" s="75">
        <f>COUNTA(B8)</f>
        <v>0</v>
      </c>
    </row>
    <row r="8" spans="1:15" ht="15.75" thickBot="1">
      <c r="A8" s="8"/>
      <c r="B8" s="7"/>
    </row>
    <row r="9" spans="1:15" ht="19.5" thickBot="1">
      <c r="A9" s="47" t="s">
        <v>445</v>
      </c>
      <c r="B9" s="76">
        <f>COUNTA(B10:B26)</f>
        <v>2</v>
      </c>
    </row>
    <row r="10" spans="1:15">
      <c r="A10" t="s">
        <v>189</v>
      </c>
      <c r="B10" t="s">
        <v>520</v>
      </c>
      <c r="D10" t="s">
        <v>521</v>
      </c>
      <c r="E10" t="s">
        <v>522</v>
      </c>
      <c r="G10" t="s">
        <v>523</v>
      </c>
      <c r="H10" t="s">
        <v>524</v>
      </c>
      <c r="K10" t="s">
        <v>16</v>
      </c>
      <c r="L10" s="96" t="s">
        <v>525</v>
      </c>
    </row>
    <row r="11" spans="1:15">
      <c r="A11" t="s">
        <v>189</v>
      </c>
      <c r="B11" t="s">
        <v>535</v>
      </c>
      <c r="D11" t="s">
        <v>536</v>
      </c>
      <c r="E11" t="s">
        <v>537</v>
      </c>
      <c r="G11" t="s">
        <v>538</v>
      </c>
      <c r="K11" t="s">
        <v>491</v>
      </c>
      <c r="L11" s="96" t="s">
        <v>543</v>
      </c>
    </row>
  </sheetData>
  <autoFilter ref="A2:L5">
    <sortState ref="A3:L5">
      <sortCondition ref="B2:B5"/>
    </sortState>
  </autoFilter>
  <conditionalFormatting sqref="D1">
    <cfRule type="duplicateValues" dxfId="26" priority="2"/>
  </conditionalFormatting>
  <conditionalFormatting sqref="B7">
    <cfRule type="duplicateValues" dxfId="25" priority="1"/>
  </conditionalFormatting>
  <hyperlinks>
    <hyperlink ref="J4"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6"/>
  <sheetViews>
    <sheetView zoomScale="80" zoomScaleNormal="80" workbookViewId="0">
      <selection activeCell="L20" sqref="L19:L20"/>
    </sheetView>
  </sheetViews>
  <sheetFormatPr defaultColWidth="30.5703125" defaultRowHeight="15"/>
  <cols>
    <col min="1" max="1" width="30.85546875" bestFit="1" customWidth="1"/>
    <col min="2" max="2" width="36.28515625" bestFit="1" customWidth="1"/>
    <col min="3" max="3" width="19" bestFit="1" customWidth="1"/>
    <col min="4" max="5" width="18.85546875" bestFit="1" customWidth="1"/>
    <col min="6" max="6" width="19.140625" bestFit="1" customWidth="1"/>
    <col min="7" max="7" width="17.42578125" bestFit="1" customWidth="1"/>
    <col min="8" max="8" width="15.85546875" bestFit="1" customWidth="1"/>
    <col min="9" max="9" width="14" bestFit="1" customWidth="1"/>
    <col min="10" max="10" width="25.7109375" bestFit="1" customWidth="1"/>
    <col min="11" max="11" width="16.140625" bestFit="1" customWidth="1"/>
    <col min="12" max="12" width="42.7109375" style="96" bestFit="1" customWidth="1"/>
    <col min="14" max="14" width="25.85546875" bestFit="1" customWidth="1"/>
    <col min="15" max="15" width="31.28515625" bestFit="1" customWidth="1"/>
  </cols>
  <sheetData>
    <row r="1" spans="1:15" s="41" customFormat="1" ht="19.5" thickBot="1">
      <c r="A1" s="49" t="s">
        <v>450</v>
      </c>
      <c r="B1" s="71">
        <f>COUNTA(B3:B4)</f>
        <v>2</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410</v>
      </c>
      <c r="M2" s="40" t="s">
        <v>473</v>
      </c>
      <c r="O2" s="41"/>
    </row>
    <row r="3" spans="1:15">
      <c r="A3" s="8" t="s">
        <v>326</v>
      </c>
      <c r="B3" s="8" t="s">
        <v>337</v>
      </c>
      <c r="C3" s="5"/>
      <c r="D3" s="5" t="s">
        <v>338</v>
      </c>
      <c r="E3" s="5" t="s">
        <v>335</v>
      </c>
      <c r="F3" s="5" t="s">
        <v>334</v>
      </c>
      <c r="G3" s="5" t="s">
        <v>327</v>
      </c>
      <c r="H3" s="1" t="s">
        <v>339</v>
      </c>
      <c r="I3" s="5"/>
      <c r="J3" s="6" t="s">
        <v>340</v>
      </c>
      <c r="K3" s="5" t="s">
        <v>16</v>
      </c>
      <c r="L3" s="102" t="s">
        <v>455</v>
      </c>
    </row>
    <row r="4" spans="1:15">
      <c r="A4" s="8" t="s">
        <v>326</v>
      </c>
      <c r="B4" s="5" t="s">
        <v>341</v>
      </c>
      <c r="C4" s="5"/>
      <c r="D4" s="5" t="s">
        <v>143</v>
      </c>
      <c r="E4" s="5" t="s">
        <v>336</v>
      </c>
      <c r="F4" s="5" t="s">
        <v>334</v>
      </c>
      <c r="G4" s="5" t="s">
        <v>327</v>
      </c>
      <c r="H4" s="1" t="s">
        <v>342</v>
      </c>
      <c r="I4" s="5"/>
      <c r="J4" s="10"/>
      <c r="K4" s="10" t="s">
        <v>16</v>
      </c>
    </row>
    <row r="5" spans="1:15" ht="15.75" thickBot="1">
      <c r="H5" s="96"/>
    </row>
    <row r="6" spans="1:15" ht="19.5" thickBot="1">
      <c r="A6" s="57" t="s">
        <v>449</v>
      </c>
      <c r="B6" s="75">
        <f>COUNTA(B7)</f>
        <v>1</v>
      </c>
      <c r="H6" s="96"/>
    </row>
    <row r="7" spans="1:15">
      <c r="A7" t="s">
        <v>326</v>
      </c>
      <c r="B7" t="s">
        <v>596</v>
      </c>
      <c r="C7" t="s">
        <v>597</v>
      </c>
      <c r="D7" t="s">
        <v>598</v>
      </c>
      <c r="E7" t="s">
        <v>75</v>
      </c>
      <c r="F7" t="s">
        <v>552</v>
      </c>
      <c r="G7" t="s">
        <v>327</v>
      </c>
      <c r="H7" s="96" t="s">
        <v>599</v>
      </c>
      <c r="K7" t="s">
        <v>491</v>
      </c>
      <c r="L7" s="96" t="s">
        <v>622</v>
      </c>
    </row>
    <row r="8" spans="1:15" ht="15.75" thickBot="1">
      <c r="A8" s="8"/>
      <c r="B8" s="7"/>
      <c r="H8" s="96"/>
    </row>
    <row r="9" spans="1:15" ht="19.5" thickBot="1">
      <c r="A9" s="47" t="s">
        <v>445</v>
      </c>
      <c r="B9" s="76">
        <f>COUNTA(B10:B20)</f>
        <v>2</v>
      </c>
      <c r="H9" s="96"/>
    </row>
    <row r="10" spans="1:15">
      <c r="A10" t="s">
        <v>326</v>
      </c>
      <c r="B10" t="s">
        <v>546</v>
      </c>
      <c r="D10" s="80" t="s">
        <v>547</v>
      </c>
      <c r="E10" s="80" t="s">
        <v>548</v>
      </c>
      <c r="F10" s="80"/>
      <c r="G10" s="80" t="s">
        <v>327</v>
      </c>
      <c r="H10" s="96" t="s">
        <v>549</v>
      </c>
      <c r="K10" t="s">
        <v>623</v>
      </c>
      <c r="L10" s="96" t="s">
        <v>455</v>
      </c>
    </row>
    <row r="11" spans="1:15" s="26" customFormat="1">
      <c r="A11" s="4" t="s">
        <v>326</v>
      </c>
      <c r="B11" s="4" t="s">
        <v>550</v>
      </c>
      <c r="D11" s="26" t="s">
        <v>551</v>
      </c>
      <c r="E11" s="4" t="s">
        <v>552</v>
      </c>
      <c r="F11" s="4"/>
      <c r="G11" s="4" t="s">
        <v>553</v>
      </c>
      <c r="H11" s="1"/>
      <c r="I11" s="4"/>
      <c r="J11" s="4"/>
      <c r="K11" s="4" t="s">
        <v>375</v>
      </c>
      <c r="L11" s="102" t="s">
        <v>455</v>
      </c>
    </row>
    <row r="12" spans="1:15" s="26" customFormat="1">
      <c r="L12" s="102"/>
    </row>
    <row r="13" spans="1:15" s="26" customFormat="1">
      <c r="L13" s="102"/>
    </row>
    <row r="14" spans="1:15" s="26" customFormat="1">
      <c r="L14" s="102"/>
    </row>
    <row r="15" spans="1:15">
      <c r="J15" s="96"/>
    </row>
    <row r="16" spans="1:15" s="26" customFormat="1">
      <c r="L16" s="102"/>
    </row>
  </sheetData>
  <autoFilter ref="A2:L4">
    <sortState ref="A3:L7">
      <sortCondition ref="B2:B7"/>
    </sortState>
  </autoFilter>
  <hyperlinks>
    <hyperlink ref="J3" r:id="rId1" display="mailto:peninsulatyres@gmail.com"/>
  </hyperlinks>
  <pageMargins left="0.7" right="0.7" top="0.75" bottom="0.75" header="0.3" footer="0.3"/>
  <pageSetup paperSize="9" orientation="portrait"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17"/>
  <sheetViews>
    <sheetView zoomScale="70" zoomScaleNormal="70" workbookViewId="0">
      <selection activeCell="N38" sqref="N38"/>
    </sheetView>
  </sheetViews>
  <sheetFormatPr defaultRowHeight="15"/>
  <cols>
    <col min="1" max="1" width="30.85546875" bestFit="1" customWidth="1"/>
    <col min="2" max="2" width="23.42578125" bestFit="1" customWidth="1"/>
    <col min="3" max="3" width="19.7109375" bestFit="1" customWidth="1"/>
    <col min="4" max="4" width="25" bestFit="1" customWidth="1"/>
    <col min="5" max="5" width="12" bestFit="1" customWidth="1"/>
    <col min="6" max="6" width="19.5703125" bestFit="1" customWidth="1"/>
    <col min="7" max="7" width="18.140625" bestFit="1" customWidth="1"/>
    <col min="8" max="8" width="16.42578125" bestFit="1" customWidth="1"/>
    <col min="9" max="9" width="8.28515625" bestFit="1" customWidth="1"/>
    <col min="10" max="10" width="29.140625" bestFit="1" customWidth="1"/>
    <col min="11" max="11" width="16.7109375" bestFit="1" customWidth="1"/>
    <col min="12" max="12" width="18.5703125" bestFit="1" customWidth="1"/>
    <col min="13" max="13" width="14.140625" bestFit="1" customWidth="1"/>
    <col min="14" max="14" width="18.140625" bestFit="1" customWidth="1"/>
    <col min="15" max="15" width="22.28515625" bestFit="1" customWidth="1"/>
  </cols>
  <sheetData>
    <row r="1" spans="1:15" s="41" customFormat="1" ht="19.5" thickBot="1">
      <c r="A1" s="49" t="s">
        <v>450</v>
      </c>
      <c r="B1" s="71">
        <f>COUNTA(B3:B10)</f>
        <v>8</v>
      </c>
      <c r="C1" s="69"/>
      <c r="D1" s="69"/>
      <c r="E1" s="69"/>
      <c r="F1" s="69"/>
    </row>
    <row r="2" spans="1:15" s="40" customFormat="1" ht="18.75">
      <c r="A2" s="59" t="s">
        <v>0</v>
      </c>
      <c r="B2" s="60" t="s">
        <v>2</v>
      </c>
      <c r="C2" s="60" t="s">
        <v>3</v>
      </c>
      <c r="D2" s="60" t="s">
        <v>4</v>
      </c>
      <c r="E2" s="60" t="s">
        <v>5</v>
      </c>
      <c r="F2" s="60" t="s">
        <v>6</v>
      </c>
      <c r="G2" s="60" t="s">
        <v>7</v>
      </c>
      <c r="H2" s="60" t="s">
        <v>9</v>
      </c>
      <c r="I2" s="60" t="s">
        <v>10</v>
      </c>
      <c r="J2" s="61" t="s">
        <v>11</v>
      </c>
      <c r="K2" s="61" t="s">
        <v>12</v>
      </c>
      <c r="L2" s="40" t="s">
        <v>410</v>
      </c>
      <c r="M2" s="40" t="s">
        <v>473</v>
      </c>
      <c r="O2" s="41"/>
    </row>
    <row r="3" spans="1:15">
      <c r="A3" s="8" t="s">
        <v>146</v>
      </c>
      <c r="B3" s="7" t="s">
        <v>149</v>
      </c>
      <c r="C3" s="7"/>
      <c r="D3" s="7" t="s">
        <v>150</v>
      </c>
      <c r="E3" s="7"/>
      <c r="F3" s="7" t="s">
        <v>151</v>
      </c>
      <c r="G3" s="8" t="s">
        <v>147</v>
      </c>
      <c r="H3" s="7" t="s">
        <v>152</v>
      </c>
      <c r="I3" s="7"/>
      <c r="J3" s="7"/>
      <c r="K3" s="29" t="s">
        <v>375</v>
      </c>
    </row>
    <row r="4" spans="1:15">
      <c r="A4" s="8" t="s">
        <v>146</v>
      </c>
      <c r="B4" s="8" t="s">
        <v>328</v>
      </c>
      <c r="C4" s="30"/>
      <c r="D4" s="5" t="s">
        <v>329</v>
      </c>
      <c r="E4" s="5" t="s">
        <v>330</v>
      </c>
      <c r="F4" s="8" t="s">
        <v>331</v>
      </c>
      <c r="G4" s="5" t="s">
        <v>327</v>
      </c>
      <c r="H4" s="5" t="s">
        <v>332</v>
      </c>
      <c r="I4" s="5"/>
      <c r="J4" s="23" t="s">
        <v>333</v>
      </c>
      <c r="K4" s="10" t="s">
        <v>379</v>
      </c>
    </row>
    <row r="5" spans="1:15">
      <c r="A5" s="8" t="s">
        <v>146</v>
      </c>
      <c r="B5" s="8" t="s">
        <v>153</v>
      </c>
      <c r="C5" s="8"/>
      <c r="D5" s="8" t="s">
        <v>154</v>
      </c>
      <c r="E5" s="8" t="s">
        <v>155</v>
      </c>
      <c r="F5" s="8" t="s">
        <v>156</v>
      </c>
      <c r="G5" s="8" t="s">
        <v>147</v>
      </c>
      <c r="H5" s="8"/>
      <c r="I5" s="8"/>
      <c r="J5" s="8"/>
      <c r="K5" s="29" t="s">
        <v>375</v>
      </c>
    </row>
    <row r="6" spans="1:15">
      <c r="A6" s="8" t="s">
        <v>146</v>
      </c>
      <c r="B6" s="8" t="s">
        <v>515</v>
      </c>
      <c r="C6" s="8"/>
      <c r="D6" s="8"/>
      <c r="E6" s="8"/>
      <c r="F6" s="8" t="s">
        <v>157</v>
      </c>
      <c r="G6" s="8" t="s">
        <v>147</v>
      </c>
      <c r="H6" s="8" t="s">
        <v>158</v>
      </c>
      <c r="I6" s="8"/>
      <c r="J6" s="8"/>
      <c r="K6" s="8" t="s">
        <v>16</v>
      </c>
    </row>
    <row r="7" spans="1:15">
      <c r="A7" s="8" t="s">
        <v>146</v>
      </c>
      <c r="B7" s="8" t="s">
        <v>159</v>
      </c>
      <c r="C7" s="8"/>
      <c r="D7" s="8" t="s">
        <v>160</v>
      </c>
      <c r="E7" s="8"/>
      <c r="F7" s="8" t="s">
        <v>148</v>
      </c>
      <c r="G7" s="8" t="s">
        <v>147</v>
      </c>
      <c r="H7" s="8" t="s">
        <v>161</v>
      </c>
      <c r="I7" s="8"/>
      <c r="J7" s="8"/>
      <c r="K7" s="29" t="s">
        <v>375</v>
      </c>
    </row>
    <row r="8" spans="1:15">
      <c r="A8" s="8" t="s">
        <v>146</v>
      </c>
      <c r="B8" s="8" t="s">
        <v>163</v>
      </c>
      <c r="C8" s="8"/>
      <c r="D8" s="8" t="s">
        <v>164</v>
      </c>
      <c r="E8" s="8"/>
      <c r="F8" s="7" t="s">
        <v>151</v>
      </c>
      <c r="G8" s="8" t="s">
        <v>147</v>
      </c>
      <c r="H8" s="8" t="s">
        <v>165</v>
      </c>
      <c r="I8" s="8"/>
      <c r="J8" s="8"/>
      <c r="K8" s="29" t="s">
        <v>375</v>
      </c>
    </row>
    <row r="9" spans="1:15" ht="15.75" customHeight="1">
      <c r="A9" s="8" t="s">
        <v>146</v>
      </c>
      <c r="B9" s="8" t="s">
        <v>343</v>
      </c>
      <c r="C9" s="8"/>
      <c r="D9" s="8" t="s">
        <v>344</v>
      </c>
      <c r="E9" s="8"/>
      <c r="F9" s="8" t="s">
        <v>345</v>
      </c>
      <c r="G9" s="8" t="s">
        <v>147</v>
      </c>
      <c r="H9" s="27"/>
      <c r="I9" s="27"/>
      <c r="J9" s="8"/>
      <c r="K9" s="8" t="s">
        <v>16</v>
      </c>
    </row>
    <row r="10" spans="1:15" s="80" customFormat="1" ht="15.75" customHeight="1">
      <c r="A10" s="8" t="s">
        <v>146</v>
      </c>
      <c r="B10" s="8" t="s">
        <v>167</v>
      </c>
      <c r="C10" s="8"/>
      <c r="D10" s="8" t="s">
        <v>166</v>
      </c>
      <c r="E10" s="8"/>
      <c r="F10" s="8" t="s">
        <v>162</v>
      </c>
      <c r="G10" s="8" t="s">
        <v>147</v>
      </c>
      <c r="H10" s="8"/>
      <c r="I10" s="8"/>
      <c r="J10" s="8"/>
      <c r="K10" s="29" t="s">
        <v>375</v>
      </c>
    </row>
    <row r="11" spans="1:15">
      <c r="A11" s="8" t="s">
        <v>146</v>
      </c>
      <c r="B11" t="s">
        <v>305</v>
      </c>
      <c r="D11" t="s">
        <v>24</v>
      </c>
      <c r="F11" t="s">
        <v>25</v>
      </c>
      <c r="G11" t="s">
        <v>26</v>
      </c>
      <c r="H11" t="s">
        <v>306</v>
      </c>
      <c r="K11" t="s">
        <v>144</v>
      </c>
      <c r="L11" t="s">
        <v>560</v>
      </c>
    </row>
    <row r="12" spans="1:15" s="80" customFormat="1" ht="15.75" thickBot="1">
      <c r="A12" s="8"/>
      <c r="B12" s="5"/>
      <c r="C12" s="5"/>
      <c r="D12" s="95"/>
      <c r="E12" s="5"/>
      <c r="F12" s="5"/>
      <c r="G12" s="8"/>
      <c r="H12" s="5"/>
      <c r="I12" s="5"/>
      <c r="J12" s="5"/>
      <c r="K12" s="10"/>
    </row>
    <row r="13" spans="1:15" ht="19.5" thickBot="1">
      <c r="A13" s="57" t="s">
        <v>449</v>
      </c>
      <c r="B13" s="75">
        <f>COUNTA(B14)</f>
        <v>0</v>
      </c>
    </row>
    <row r="14" spans="1:15" ht="15.75" thickBot="1"/>
    <row r="15" spans="1:15" ht="19.5" thickBot="1">
      <c r="A15" s="47" t="s">
        <v>445</v>
      </c>
      <c r="B15" s="76">
        <f>COUNTA(B16:B16)</f>
        <v>0</v>
      </c>
    </row>
    <row r="17" spans="2:2">
      <c r="B17" s="28"/>
    </row>
  </sheetData>
  <autoFilter ref="A2:L9">
    <sortState ref="A3:L14">
      <sortCondition ref="B2:B13"/>
    </sortState>
  </autoFilter>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14</vt:i4>
      </vt:variant>
      <vt:variant>
        <vt:lpstr>Named Ranges</vt:lpstr>
      </vt:variant>
      <vt:variant>
        <vt:i4>1</vt:i4>
      </vt:variant>
    </vt:vector>
  </HeadingPairs>
  <TitlesOfParts>
    <vt:vector size="15" baseType="lpstr">
      <vt:lpstr>Overview</vt:lpstr>
      <vt:lpstr>Dublin City Co</vt:lpstr>
      <vt:lpstr>Dun Laoghaire Rathdown </vt:lpstr>
      <vt:lpstr>Fingal Co</vt:lpstr>
      <vt:lpstr>Kildare Co</vt:lpstr>
      <vt:lpstr>Laois Co</vt:lpstr>
      <vt:lpstr>Longford Co</vt:lpstr>
      <vt:lpstr>Louth Co</vt:lpstr>
      <vt:lpstr>Meath Co</vt:lpstr>
      <vt:lpstr>Offaly Co</vt:lpstr>
      <vt:lpstr>South Dublin Co</vt:lpstr>
      <vt:lpstr>Westmeath Co</vt:lpstr>
      <vt:lpstr>Wicklow Co</vt:lpstr>
      <vt:lpstr> </vt:lpstr>
      <vt:lpstr>Overview!Print_Area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 Barry</dc:creator>
  <cp:lastModifiedBy>John Coleman</cp:lastModifiedBy>
  <cp:lastPrinted>2018-11-29T15:23:21Z</cp:lastPrinted>
  <dcterms:created xsi:type="dcterms:W3CDTF">2017-12-07T14:35:07Z</dcterms:created>
  <dcterms:modified xsi:type="dcterms:W3CDTF">2018-12-12T13:03:35Z</dcterms:modified>
</cp:coreProperties>
</file>