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Co'!$A$2:$L$11</definedName>
    <definedName name="_xlnm._FilterDatabase" localSheetId="2" hidden="1">'Donegal Co'!$A$2:$L$10</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30" l="1"/>
  <c r="B1" i="28"/>
  <c r="B1" i="2"/>
  <c r="B1" i="26" l="1"/>
  <c r="E3" i="35" l="1"/>
  <c r="B15" i="10" l="1"/>
  <c r="B13" i="30"/>
  <c r="B5" i="22"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1" i="28"/>
  <c r="B1" i="22"/>
  <c r="B4" i="37"/>
  <c r="D11" i="35" l="1"/>
  <c r="E5" i="35"/>
  <c r="B6" i="26" l="1"/>
  <c r="D5" i="35" s="1"/>
  <c r="B1" i="37" l="1"/>
  <c r="B13" i="2"/>
  <c r="D10" i="35" s="1"/>
  <c r="C3" i="35" l="1"/>
  <c r="B3" i="35"/>
  <c r="B5" i="29" l="1"/>
  <c r="D6" i="35" s="1"/>
  <c r="B7" i="29" l="1"/>
  <c r="E6" i="35" s="1"/>
  <c r="E8" i="35"/>
  <c r="D3" i="35" l="1"/>
  <c r="P34" i="35" l="1"/>
  <c r="K34" i="35" l="1"/>
  <c r="L34" i="35"/>
  <c r="M34" i="35"/>
  <c r="N34" i="35"/>
  <c r="O34" i="35"/>
  <c r="F4" i="35"/>
  <c r="F11" i="35"/>
  <c r="C6" i="35"/>
  <c r="C7" i="35"/>
  <c r="B7" i="35"/>
  <c r="C5" i="35" l="1"/>
  <c r="C11" i="35"/>
  <c r="C9" i="35"/>
  <c r="C10" i="35"/>
  <c r="C4" i="35"/>
  <c r="C8" i="35"/>
  <c r="B5" i="35"/>
  <c r="B11" i="35"/>
  <c r="B6" i="35"/>
  <c r="B9" i="35"/>
  <c r="B10" i="35"/>
  <c r="B4" i="35"/>
  <c r="B8" i="35"/>
  <c r="G11" i="35" l="1"/>
  <c r="H11" i="35" s="1"/>
  <c r="G4" i="35"/>
  <c r="H4" i="35" s="1"/>
  <c r="E9" i="35" l="1"/>
  <c r="B10" i="30"/>
  <c r="D9" i="35" s="1"/>
  <c r="B16" i="28" l="1"/>
  <c r="E11" i="35" s="1"/>
  <c r="B9" i="22"/>
  <c r="E7" i="35" s="1"/>
  <c r="D7" i="35"/>
  <c r="B7" i="37"/>
  <c r="B7" i="18"/>
  <c r="B4" i="18"/>
  <c r="D4" i="35" s="1"/>
  <c r="B12" i="10"/>
  <c r="D8" i="35" s="1"/>
  <c r="B17" i="2"/>
  <c r="E10" i="35" s="1"/>
  <c r="E4" i="35" l="1"/>
  <c r="D12" i="35"/>
  <c r="E12" i="35" l="1"/>
  <c r="F9" i="35"/>
  <c r="G9" i="35" s="1"/>
  <c r="H9" i="35" s="1"/>
  <c r="F6" i="35"/>
  <c r="G6" i="35" s="1"/>
  <c r="H6" i="35" s="1"/>
  <c r="F7" i="35"/>
  <c r="G7" i="35" s="1"/>
  <c r="H7" i="35" s="1"/>
  <c r="F3" i="35"/>
  <c r="G3" i="35" s="1"/>
  <c r="F8" i="35"/>
  <c r="G8" i="35" s="1"/>
  <c r="H8" i="35" s="1"/>
  <c r="H3" i="35" l="1"/>
  <c r="F5" i="35"/>
  <c r="G5" i="35" s="1"/>
  <c r="H5" i="35" s="1"/>
  <c r="F10" i="35"/>
  <c r="F12" i="35" l="1"/>
  <c r="G10" i="35"/>
  <c r="B12" i="35"/>
  <c r="C12" i="35"/>
  <c r="H10" i="35" l="1"/>
  <c r="H12" i="35" s="1"/>
  <c r="G12" i="35"/>
</calcChain>
</file>

<file path=xl/sharedStrings.xml><?xml version="1.0" encoding="utf-8"?>
<sst xmlns="http://schemas.openxmlformats.org/spreadsheetml/2006/main" count="653" uniqueCount="308">
  <si>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</si>
  <si>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</si>
  <si>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</si>
  <si>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</si>
  <si>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</si>
  <si>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</si>
  <si>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</si>
  <si>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</si>
  <si>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</si>
  <si>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</si>
  <si>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</si>
  <si>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</si>
  <si>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</si>
  <si>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</si>
  <si>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</si>
  <si>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</si>
  <si>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</si>
  <si>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</si>
  <si>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</si>
  <si>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</si>
  <si>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</si>
  <si>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</si>
  <si>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</si>
  <si>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</si>
  <si>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</si>
  <si>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</si>
  <si>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</si>
  <si>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</si>
  <si>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</si>
  <si>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</si>
  <si>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</si>
  <si>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</si>
  <si>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</si>
  <si>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</si>
  <si>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</si>
  <si>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</si>
  <si>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</si>
  <si>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</si>
  <si>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</si>
  <si>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</si>
  <si>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</si>
  <si>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</si>
  <si>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</si>
  <si>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</si>
  <si>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</si>
  <si>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</si>
  <si>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</si>
  <si>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</si>
  <si>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</si>
  <si>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</si>
  <si>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</si>
  <si>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</si>
  <si>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</si>
  <si>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</si>
  <si>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</si>
  <si>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</si>
  <si>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</si>
  <si>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</si>
  <si>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</si>
  <si>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</si>
  <si>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</si>
  <si>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</si>
  <si>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</si>
  <si>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</si>
  <si>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</si>
  <si>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</si>
  <si>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</si>
  <si>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</si>
  <si>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</si>
  <si>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</si>
  <si>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</si>
  <si>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</si>
  <si>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</si>
  <si>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</si>
  <si>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</si>
  <si>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</si>
  <si>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</si>
  <si>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</si>
  <si>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</si>
  <si>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</si>
  <si>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</si>
  <si>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</si>
  <si>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</si>
  <si>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</si>
  <si>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</si>
  <si>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</si>
  <si>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</si>
  <si>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</si>
  <si>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</si>
  <si>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</si>
  <si>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</si>
  <si>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</si>
  <si>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</si>
  <si>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</si>
  <si>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</si>
  <si>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</si>
  <si>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</si>
  <si>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</si>
  <si>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</si>
  <si>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</si>
  <si>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</si>
  <si>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</si>
  <si>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</si>
  <si>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</si>
  <si>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</si>
  <si>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</si>
  <si>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</si>
  <si>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</si>
  <si>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</si>
  <si>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</si>
  <si>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</si>
  <si>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</si>
  <si>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</si>
  <si>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</si>
  <si>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</si>
  <si>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</si>
  <si>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</si>
  <si>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</si>
  <si>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</si>
  <si>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</si>
  <si>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</si>
  <si>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</si>
  <si>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</si>
  <si>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</si>
  <si>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</si>
  <si>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</si>
  <si>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</si>
  <si>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</si>
  <si>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</si>
  <si>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</si>
  <si>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</si>
  <si>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</si>
  <si>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</si>
  <si>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</si>
  <si>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</si>
  <si>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</si>
  <si>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</si>
  <si>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</si>
  <si>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</si>
  <si>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</si>
  <si>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</si>
  <si>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</si>
  <si>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</si>
  <si>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</si>
  <si>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</si>
  <si>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</si>
  <si>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</si>
  <si>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</si>
  <si>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</si>
  <si>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</si>
  <si>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</si>
  <si>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</si>
  <si>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</si>
  <si>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</si>
  <si>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</si>
  <si>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</si>
  <si>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</si>
  <si>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</si>
  <si>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</si>
  <si>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</si>
  <si>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</si>
  <si>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</si>
  <si>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</si>
  <si>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</si>
  <si>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</si>
  <si>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</si>
  <si>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</si>
  <si>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</si>
  <si>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</si>
  <si>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</si>
  <si>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</si>
  <si>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</si>
  <si>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</si>
  <si>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</si>
  <si>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</si>
  <si>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</si>
  <si>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</si>
  <si>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</si>
  <si>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</si>
  <si>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</si>
  <si>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</si>
  <si>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</si>
  <si>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</si>
  <si>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</si>
  <si>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</si>
  <si>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</si>
  <si>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</si>
  <si>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</si>
  <si>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</si>
  <si>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</si>
  <si>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</si>
  <si>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</si>
  <si>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</si>
  <si>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</si>
  <si>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</si>
  <si>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</si>
  <si>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</si>
  <si>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</si>
  <si>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</si>
  <si>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</si>
  <si>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</si>
  <si>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</si>
  <si>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</si>
  <si>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</si>
  <si>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</si>
  <si>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</si>
  <si>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</si>
  <si>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</si>
  <si>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</si>
  <si>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</si>
  <si>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</si>
  <si>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</si>
  <si>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</si>
  <si>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</si>
  <si>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</si>
  <si>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</si>
  <si>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</si>
  <si>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</si>
  <si>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</si>
  <si>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</si>
  <si>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</si>
  <si>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</si>
  <si>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</si>
  <si>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</si>
  <si>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</si>
  <si>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</si>
  <si>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</si>
  <si>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</si>
  <si>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</si>
  <si>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</si>
  <si>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</si>
  <si>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</si>
  <si>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</si>
  <si>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</si>
  <si>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</si>
  <si>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</si>
  <si>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</si>
  <si>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</si>
  <si>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</si>
  <si>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</si>
  <si>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</si>
  <si>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</si>
  <si>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</si>
  <si>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</si>
  <si>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</si>
  <si>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</si>
  <si>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</si>
  <si>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</si>
  <si>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</si>
  <si>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</si>
  <si>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</si>
  <si>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</si>
  <si>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</si>
  <si>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</si>
  <si>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</si>
  <si>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</si>
  <si>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</si>
  <si>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</si>
  <si>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</si>
  <si>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</si>
  <si>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</si>
  <si>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</si>
  <si>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</si>
  <si>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</si>
  <si>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</si>
  <si>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</si>
  <si>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</si>
  <si>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</si>
  <si>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</si>
  <si>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</si>
  <si>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</si>
  <si>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</si>
  <si>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</si>
  <si>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</si>
  <si>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</si>
  <si>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</si>
  <si>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</si>
  <si>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</si>
  <si>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</si>
  <si>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</si>
  <si>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</si>
  <si>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</si>
  <si>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</si>
  <si>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</si>
  <si>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</si>
  <si>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</si>
  <si>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</si>
  <si>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</si>
  <si>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Non compliant Member 1364 : reporting &amp; fee</t>
  </si>
  <si>
    <t>Non compliant Member 1745 : reporting &amp; fee</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</si>
  <si>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</si>
  <si>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</si>
  <si>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</si>
  <si>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</si>
  <si>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</si>
  <si>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</si>
  <si>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</si>
  <si>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</si>
  <si>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</si>
  <si>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</si>
  <si>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</si>
  <si>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</si>
  <si>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Egans tyres car wash &amp; valeting</t>
  </si>
  <si>
    <t xml:space="preserve">Bridge street </t>
  </si>
  <si>
    <t>Co.Galway</t>
  </si>
  <si>
    <t>@ applegreen shop</t>
  </si>
  <si>
    <t>Dunmore</t>
  </si>
  <si>
    <t xml:space="preserve">Feedback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</si>
</sst>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102">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0" fillId="0" borderId="0" xfId="0" applyFont="1" applyFill="1" applyBorder="1"/>
    <xf numFmtId="0" fontId="19"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19/02/2019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Tipperary County Council</c:v>
                </c:pt>
                <c:pt idx="10">
                  <c:v>Clare County Council</c:v>
                </c:pt>
                <c:pt idx="11">
                  <c:v>Louth County Council</c:v>
                </c:pt>
                <c:pt idx="12">
                  <c:v>Leitrim County Council</c:v>
                </c:pt>
                <c:pt idx="13">
                  <c:v>Dun Laoghaire Rathdown</c:v>
                </c:pt>
                <c:pt idx="14">
                  <c:v>South Dublin County Council</c:v>
                </c:pt>
                <c:pt idx="15">
                  <c:v>Dublin City Council</c:v>
                </c:pt>
                <c:pt idx="16">
                  <c:v>Fingal County Council</c:v>
                </c:pt>
                <c:pt idx="17">
                  <c:v>Longford County Council</c:v>
                </c:pt>
                <c:pt idx="18">
                  <c:v>Meath County Council</c:v>
                </c:pt>
                <c:pt idx="19">
                  <c:v>Donegal County Council</c:v>
                </c:pt>
                <c:pt idx="20">
                  <c:v>Cork City Council</c:v>
                </c:pt>
                <c:pt idx="21">
                  <c:v>Kildare County Council</c:v>
                </c:pt>
                <c:pt idx="22">
                  <c:v>Sligo County Council</c:v>
                </c:pt>
                <c:pt idx="23">
                  <c:v>Westmeath County Council</c:v>
                </c:pt>
                <c:pt idx="24">
                  <c:v>Wexford County Council</c:v>
                </c:pt>
                <c:pt idx="25">
                  <c:v>Cavan County Council</c:v>
                </c:pt>
                <c:pt idx="26">
                  <c:v>Kerry County Council</c:v>
                </c:pt>
                <c:pt idx="27">
                  <c:v>Monaghan County Council</c:v>
                </c:pt>
                <c:pt idx="28">
                  <c:v>Carlow County Council</c:v>
                </c:pt>
                <c:pt idx="29">
                  <c:v>Offaly County Council</c:v>
                </c:pt>
                <c:pt idx="30">
                  <c:v>Kilkenny County Council</c:v>
                </c:pt>
              </c:strCache>
            </c:strRef>
          </c:cat>
          <c:val>
            <c:numRef>
              <c:f>'Overview '!$Q$3:$Q$33</c:f>
              <c:numCache>
                <c:formatCode>0%</c:formatCode>
                <c:ptCount val="31"/>
                <c:pt idx="0">
                  <c:v>1</c:v>
                </c:pt>
                <c:pt idx="1">
                  <c:v>1</c:v>
                </c:pt>
                <c:pt idx="2">
                  <c:v>1</c:v>
                </c:pt>
                <c:pt idx="3">
                  <c:v>1</c:v>
                </c:pt>
                <c:pt idx="4">
                  <c:v>1</c:v>
                </c:pt>
                <c:pt idx="5">
                  <c:v>0.99369085173501581</c:v>
                </c:pt>
                <c:pt idx="6">
                  <c:v>0.98360655737704916</c:v>
                </c:pt>
                <c:pt idx="7">
                  <c:v>0.98148148148148151</c:v>
                </c:pt>
                <c:pt idx="8">
                  <c:v>0.98095238095238091</c:v>
                </c:pt>
                <c:pt idx="9">
                  <c:v>0.97540983606557374</c:v>
                </c:pt>
                <c:pt idx="10">
                  <c:v>0.97530864197530864</c:v>
                </c:pt>
                <c:pt idx="11">
                  <c:v>0.97297297297297303</c:v>
                </c:pt>
                <c:pt idx="12">
                  <c:v>0.97222222222222221</c:v>
                </c:pt>
                <c:pt idx="13">
                  <c:v>0.96721311475409832</c:v>
                </c:pt>
                <c:pt idx="14">
                  <c:v>0.96478873239436624</c:v>
                </c:pt>
                <c:pt idx="15">
                  <c:v>0.95833333333333337</c:v>
                </c:pt>
                <c:pt idx="16">
                  <c:v>0.94186046511627908</c:v>
                </c:pt>
                <c:pt idx="17">
                  <c:v>0.93333333333333335</c:v>
                </c:pt>
                <c:pt idx="18">
                  <c:v>0.93288590604026844</c:v>
                </c:pt>
                <c:pt idx="19">
                  <c:v>0.92</c:v>
                </c:pt>
                <c:pt idx="20">
                  <c:v>0.89090909090909087</c:v>
                </c:pt>
                <c:pt idx="21">
                  <c:v>0.88805970149253732</c:v>
                </c:pt>
                <c:pt idx="22">
                  <c:v>0.8867924528301887</c:v>
                </c:pt>
                <c:pt idx="23">
                  <c:v>0.87142857142857144</c:v>
                </c:pt>
                <c:pt idx="24">
                  <c:v>0.86734693877551017</c:v>
                </c:pt>
                <c:pt idx="25">
                  <c:v>0.86567164179104472</c:v>
                </c:pt>
                <c:pt idx="26">
                  <c:v>0.86250000000000004</c:v>
                </c:pt>
                <c:pt idx="27">
                  <c:v>0.86</c:v>
                </c:pt>
                <c:pt idx="28">
                  <c:v>0.8571428571428571</c:v>
                </c:pt>
                <c:pt idx="29">
                  <c:v>0.8571428571428571</c:v>
                </c:pt>
                <c:pt idx="30">
                  <c:v>0.8441558441558441</c:v>
                </c:pt>
              </c:numCache>
            </c:numRef>
          </c:val>
        </c:ser>
        <c:dLbls>
          <c:showLegendKey val="0"/>
          <c:showVal val="1"/>
          <c:showCatName val="0"/>
          <c:showSerName val="0"/>
          <c:showPercent val="0"/>
          <c:showBubbleSize val="0"/>
        </c:dLbls>
        <c:gapWidth val="219"/>
        <c:overlap val="-27"/>
        <c:axId val="1021233096"/>
        <c:axId val="1021233488"/>
      </c:barChart>
      <c:catAx>
        <c:axId val="102123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1233488"/>
        <c:crosses val="autoZero"/>
        <c:auto val="1"/>
        <c:lblAlgn val="ctr"/>
        <c:lblOffset val="100"/>
        <c:noMultiLvlLbl val="0"/>
      </c:catAx>
      <c:valAx>
        <c:axId val="1021233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1233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Mayo County Council</c:v>
                </c:pt>
                <c:pt idx="3">
                  <c:v>Roscommon County Council</c:v>
                </c:pt>
                <c:pt idx="4">
                  <c:v>Leitrim County Council</c:v>
                </c:pt>
                <c:pt idx="5">
                  <c:v>Donegal County Council</c:v>
                </c:pt>
                <c:pt idx="6">
                  <c:v>Sligo County Council</c:v>
                </c:pt>
                <c:pt idx="7">
                  <c:v>Cavan County Council</c:v>
                </c:pt>
                <c:pt idx="8">
                  <c:v>Monaghan County Council</c:v>
                </c:pt>
              </c:strCache>
            </c:strRef>
          </c:cat>
          <c:val>
            <c:numRef>
              <c:f>'Overview '!$H$3:$H$11</c:f>
              <c:numCache>
                <c:formatCode>0%</c:formatCode>
                <c:ptCount val="9"/>
                <c:pt idx="0">
                  <c:v>1</c:v>
                </c:pt>
                <c:pt idx="1">
                  <c:v>1</c:v>
                </c:pt>
                <c:pt idx="2">
                  <c:v>0.98360655737704916</c:v>
                </c:pt>
                <c:pt idx="3">
                  <c:v>0.98148148148148151</c:v>
                </c:pt>
                <c:pt idx="4">
                  <c:v>0.97222222222222221</c:v>
                </c:pt>
                <c:pt idx="5">
                  <c:v>0.92</c:v>
                </c:pt>
                <c:pt idx="6">
                  <c:v>0.8867924528301887</c:v>
                </c:pt>
                <c:pt idx="7">
                  <c:v>0.86567164179104472</c:v>
                </c:pt>
                <c:pt idx="8">
                  <c:v>0.86</c:v>
                </c:pt>
              </c:numCache>
            </c:numRef>
          </c:val>
        </c:ser>
        <c:dLbls>
          <c:showLegendKey val="0"/>
          <c:showVal val="0"/>
          <c:showCatName val="0"/>
          <c:showSerName val="0"/>
          <c:showPercent val="0"/>
          <c:showBubbleSize val="0"/>
        </c:dLbls>
        <c:gapWidth val="75"/>
        <c:overlap val="40"/>
        <c:axId val="573757912"/>
        <c:axId val="573755168"/>
      </c:barChart>
      <c:catAx>
        <c:axId val="573757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3755168"/>
        <c:crosses val="autoZero"/>
        <c:auto val="1"/>
        <c:lblAlgn val="ctr"/>
        <c:lblOffset val="100"/>
        <c:noMultiLvlLbl val="0"/>
      </c:catAx>
      <c:valAx>
        <c:axId val="57375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3757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Co'!B9</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70" zoomScaleNormal="70" zoomScaleSheetLayoutView="80" workbookViewId="0">
      <selection activeCell="L39" sqref="L39"/>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92" t="s">
        <v>189</v>
      </c>
      <c r="B1" s="93"/>
      <c r="C1" s="93"/>
      <c r="D1" s="93"/>
      <c r="E1" s="93"/>
      <c r="F1" s="93"/>
      <c r="G1" s="93"/>
      <c r="H1" s="94"/>
      <c r="I1" s="22"/>
      <c r="J1" s="92" t="s">
        <v>191</v>
      </c>
      <c r="K1" s="93"/>
      <c r="L1" s="93"/>
      <c r="M1" s="93"/>
      <c r="N1" s="93"/>
      <c r="O1" s="93"/>
      <c r="P1" s="93"/>
      <c r="Q1" s="94"/>
      <c r="S1" s="74"/>
    </row>
    <row r="2" spans="1:19" s="66" customFormat="1" ht="30.75" thickBot="1" x14ac:dyDescent="0.3">
      <c r="A2" s="58" t="s">
        <v>173</v>
      </c>
      <c r="B2" s="59" t="s">
        <v>185</v>
      </c>
      <c r="C2" s="59" t="s">
        <v>215</v>
      </c>
      <c r="D2" s="42" t="s">
        <v>190</v>
      </c>
      <c r="E2" s="63" t="s">
        <v>214</v>
      </c>
      <c r="F2" s="64" t="s">
        <v>172</v>
      </c>
      <c r="G2" s="64" t="s">
        <v>241</v>
      </c>
      <c r="H2" s="65" t="s">
        <v>188</v>
      </c>
      <c r="J2" s="60" t="s">
        <v>173</v>
      </c>
      <c r="K2" s="61" t="s">
        <v>186</v>
      </c>
      <c r="L2" s="61" t="s">
        <v>238</v>
      </c>
      <c r="M2" s="55" t="s">
        <v>190</v>
      </c>
      <c r="N2" s="56" t="s">
        <v>214</v>
      </c>
      <c r="O2" s="57" t="s">
        <v>187</v>
      </c>
      <c r="P2" s="54" t="s">
        <v>239</v>
      </c>
      <c r="Q2" s="67" t="s">
        <v>188</v>
      </c>
    </row>
    <row r="3" spans="1:19" x14ac:dyDescent="0.25">
      <c r="A3" s="25" t="s">
        <v>212</v>
      </c>
      <c r="B3" s="14">
        <f>VLOOKUP(Table2[[#This Row],[LA]],$J:$Q,2,FALSE)</f>
        <v>26</v>
      </c>
      <c r="C3" s="14">
        <f>VLOOKUP(Table2[[#This Row],[LA]],$J:$Q,3,FALSE)</f>
        <v>36</v>
      </c>
      <c r="D3" s="68">
        <f>'Galway City '!B4</f>
        <v>1</v>
      </c>
      <c r="E3" s="24">
        <f>'Galway City '!B7</f>
        <v>0</v>
      </c>
      <c r="F3" s="14">
        <f>'Galway City '!B1</f>
        <v>0</v>
      </c>
      <c r="G3" s="14">
        <f>Table2[[#This Row],[Members Premises]]+Table2[[#This Row],[Potential Members]]</f>
        <v>36</v>
      </c>
      <c r="H3" s="33">
        <f>Table2[[#This Row],[Members Premises]]/Table2[[#This Row],[Column1]]</f>
        <v>1</v>
      </c>
      <c r="J3" s="75" t="s">
        <v>212</v>
      </c>
      <c r="K3" s="13">
        <v>26</v>
      </c>
      <c r="L3" s="13">
        <v>36</v>
      </c>
      <c r="M3" s="16">
        <v>1</v>
      </c>
      <c r="N3" s="23" t="s">
        <v>264</v>
      </c>
      <c r="O3" s="16">
        <v>0</v>
      </c>
      <c r="P3" s="16">
        <v>36</v>
      </c>
      <c r="Q3" s="72">
        <f>Table216[[#This Row],[Member Premises ]]/Table216[[#This Row],[Total]]</f>
        <v>1</v>
      </c>
    </row>
    <row r="4" spans="1:19" x14ac:dyDescent="0.25">
      <c r="A4" s="26" t="s">
        <v>98</v>
      </c>
      <c r="B4" s="12">
        <f>VLOOKUP(Table2[[#This Row],[LA]],$J:$Q,2,FALSE)</f>
        <v>121</v>
      </c>
      <c r="C4" s="12">
        <f>VLOOKUP(Table2[[#This Row],[LA]],$J:$Q,3,FALSE)</f>
        <v>128</v>
      </c>
      <c r="D4" s="16">
        <f>'Galway Co'!B4</f>
        <v>0</v>
      </c>
      <c r="E4" s="16">
        <f>'Galway Co'!B7</f>
        <v>1</v>
      </c>
      <c r="F4" s="12">
        <f>'Galway Co'!B1</f>
        <v>0</v>
      </c>
      <c r="G4" s="12">
        <f>Table2[[#This Row],[Members Premises]]+Table2[[#This Row],[Potential Members]]</f>
        <v>128</v>
      </c>
      <c r="H4" s="34">
        <f>Table2[[#This Row],[Members Premises]]/Table2[[#This Row],[Column1]]</f>
        <v>1</v>
      </c>
      <c r="J4" s="76" t="s">
        <v>98</v>
      </c>
      <c r="K4" s="12">
        <v>121</v>
      </c>
      <c r="L4" s="12">
        <v>128</v>
      </c>
      <c r="M4" s="23" t="s">
        <v>264</v>
      </c>
      <c r="N4" s="23">
        <v>1</v>
      </c>
      <c r="O4" s="16">
        <v>0</v>
      </c>
      <c r="P4" s="16">
        <v>128</v>
      </c>
      <c r="Q4" s="72">
        <f>Table216[[#This Row],[Member Premises ]]/Table216[[#This Row],[Total]]</f>
        <v>1</v>
      </c>
    </row>
    <row r="5" spans="1:19" x14ac:dyDescent="0.25">
      <c r="A5" s="26" t="s">
        <v>105</v>
      </c>
      <c r="B5" s="12">
        <f>VLOOKUP(Table2[[#This Row],[LA]],$J:$Q,2,FALSE)</f>
        <v>107</v>
      </c>
      <c r="C5" s="12">
        <f>VLOOKUP(Table2[[#This Row],[LA]],$J:$Q,3,FALSE)</f>
        <v>120</v>
      </c>
      <c r="D5" s="16">
        <f>'Mayo Co'!B6</f>
        <v>2</v>
      </c>
      <c r="E5" s="16">
        <f>'Mayo Co'!B10</f>
        <v>0</v>
      </c>
      <c r="F5" s="12">
        <f>'Mayo Co'!B1</f>
        <v>2</v>
      </c>
      <c r="G5" s="12">
        <f>Table2[[#This Row],[Members Premises]]+Table2[[#This Row],[Potential Members]]</f>
        <v>122</v>
      </c>
      <c r="H5" s="34">
        <f>Table2[[#This Row],[Members Premises]]/Table2[[#This Row],[Column1]]</f>
        <v>0.98360655737704916</v>
      </c>
      <c r="J5" s="76" t="s">
        <v>201</v>
      </c>
      <c r="K5" s="12">
        <v>55</v>
      </c>
      <c r="L5" s="12">
        <v>58</v>
      </c>
      <c r="M5" s="16">
        <v>3</v>
      </c>
      <c r="N5" s="16" t="s">
        <v>264</v>
      </c>
      <c r="O5" s="16">
        <v>0</v>
      </c>
      <c r="P5" s="16">
        <v>58</v>
      </c>
      <c r="Q5" s="72">
        <f>Table216[[#This Row],[Member Premises ]]/Table216[[#This Row],[Total]]</f>
        <v>1</v>
      </c>
    </row>
    <row r="6" spans="1:19" ht="14.25" customHeight="1" x14ac:dyDescent="0.25">
      <c r="A6" s="26" t="s">
        <v>141</v>
      </c>
      <c r="B6" s="12">
        <f>VLOOKUP(Table2[[#This Row],[LA]],$J:$Q,2,FALSE)</f>
        <v>48</v>
      </c>
      <c r="C6" s="12">
        <f>VLOOKUP(Table2[[#This Row],[LA]],$J:$Q,3,FALSE)</f>
        <v>53</v>
      </c>
      <c r="D6" s="16">
        <f>'Roscommon Co'!B5</f>
        <v>0</v>
      </c>
      <c r="E6" s="16">
        <f>'Roscommon Co'!B7</f>
        <v>0</v>
      </c>
      <c r="F6" s="12">
        <f>'Roscommon Co'!B1</f>
        <v>1</v>
      </c>
      <c r="G6" s="12">
        <f>Table2[[#This Row],[Members Premises]]+Table2[[#This Row],[Potential Members]]</f>
        <v>54</v>
      </c>
      <c r="H6" s="34">
        <f>Table2[[#This Row],[Members Premises]]/Table2[[#This Row],[Column1]]</f>
        <v>0.98148148148148151</v>
      </c>
      <c r="J6" s="76" t="s">
        <v>202</v>
      </c>
      <c r="K6" s="12">
        <v>136</v>
      </c>
      <c r="L6" s="12">
        <v>150</v>
      </c>
      <c r="M6" s="16">
        <v>4</v>
      </c>
      <c r="N6" s="23" t="s">
        <v>264</v>
      </c>
      <c r="O6" s="16">
        <v>0</v>
      </c>
      <c r="P6" s="16">
        <v>150</v>
      </c>
      <c r="Q6" s="72">
        <f>Table216[[#This Row],[Member Premises ]]/Table216[[#This Row],[Total]]</f>
        <v>1</v>
      </c>
    </row>
    <row r="7" spans="1:19" x14ac:dyDescent="0.25">
      <c r="A7" s="26" t="s">
        <v>99</v>
      </c>
      <c r="B7" s="12">
        <f>VLOOKUP(Table2[[#This Row],[LA]],$J:$Q,2,FALSE)</f>
        <v>35</v>
      </c>
      <c r="C7" s="12">
        <f>VLOOKUP(Table2[[#This Row],[LA]],$J:$Q,3,FALSE)</f>
        <v>35</v>
      </c>
      <c r="D7" s="16">
        <f>'Leitrim Co'!B5</f>
        <v>2</v>
      </c>
      <c r="E7" s="16">
        <f>'Leitrim Co'!B9</f>
        <v>3</v>
      </c>
      <c r="F7" s="12">
        <f>'Leitrim Co'!B1</f>
        <v>1</v>
      </c>
      <c r="G7" s="12">
        <f>Table2[[#This Row],[Members Premises]]+Table2[[#This Row],[Potential Members]]</f>
        <v>36</v>
      </c>
      <c r="H7" s="34">
        <f>Table2[[#This Row],[Members Premises]]/Table2[[#This Row],[Column1]]</f>
        <v>0.97222222222222221</v>
      </c>
      <c r="J7" s="76" t="s">
        <v>208</v>
      </c>
      <c r="K7" s="12">
        <v>60</v>
      </c>
      <c r="L7" s="12">
        <v>66</v>
      </c>
      <c r="M7" s="23">
        <v>2</v>
      </c>
      <c r="N7" s="16" t="s">
        <v>264</v>
      </c>
      <c r="O7" s="16">
        <v>0</v>
      </c>
      <c r="P7" s="16">
        <v>66</v>
      </c>
      <c r="Q7" s="72">
        <f>Table216[[#This Row],[Member Premises ]]/Table216[[#This Row],[Total]]</f>
        <v>1</v>
      </c>
    </row>
    <row r="8" spans="1:19" x14ac:dyDescent="0.25">
      <c r="A8" s="26" t="s">
        <v>62</v>
      </c>
      <c r="B8" s="12">
        <f>VLOOKUP(Table2[[#This Row],[LA]],$J:$Q,2,FALSE)</f>
        <v>88</v>
      </c>
      <c r="C8" s="12">
        <f>VLOOKUP(Table2[[#This Row],[LA]],$J:$Q,3,FALSE)</f>
        <v>92</v>
      </c>
      <c r="D8" s="16">
        <f>'Donegal Co'!B12</f>
        <v>0</v>
      </c>
      <c r="E8" s="16">
        <f>'Donegal Co'!B15</f>
        <v>2</v>
      </c>
      <c r="F8" s="12">
        <f>'Donegal Co'!B1</f>
        <v>8</v>
      </c>
      <c r="G8" s="12">
        <f>Table2[[#This Row],[Members Premises]]+Table2[[#This Row],[Potential Members]]</f>
        <v>100</v>
      </c>
      <c r="H8" s="34">
        <f>Table2[[#This Row],[Members Premises]]/Table2[[#This Row],[Column1]]</f>
        <v>0.92</v>
      </c>
      <c r="J8" s="76" t="s">
        <v>196</v>
      </c>
      <c r="K8" s="13">
        <v>294</v>
      </c>
      <c r="L8" s="13">
        <v>315</v>
      </c>
      <c r="M8" s="16">
        <v>6</v>
      </c>
      <c r="N8" s="16" t="s">
        <v>264</v>
      </c>
      <c r="O8" s="16">
        <v>2</v>
      </c>
      <c r="P8" s="16">
        <v>317</v>
      </c>
      <c r="Q8" s="72">
        <f>Table216[[#This Row],[Member Premises ]]/Table216[[#This Row],[Total]]</f>
        <v>0.99369085173501581</v>
      </c>
    </row>
    <row r="9" spans="1:19" x14ac:dyDescent="0.25">
      <c r="A9" s="26" t="s">
        <v>147</v>
      </c>
      <c r="B9" s="12">
        <f>VLOOKUP(Table2[[#This Row],[LA]],$J:$Q,2,FALSE)</f>
        <v>41</v>
      </c>
      <c r="C9" s="12">
        <f>VLOOKUP(Table2[[#This Row],[LA]],$J:$Q,3,FALSE)</f>
        <v>47</v>
      </c>
      <c r="D9" s="16">
        <f>'Sligo Co'!B10</f>
        <v>1</v>
      </c>
      <c r="E9" s="16">
        <f>'Sligo Co'!B13</f>
        <v>1</v>
      </c>
      <c r="F9" s="12">
        <f>'Sligo Co'!B1</f>
        <v>6</v>
      </c>
      <c r="G9" s="12">
        <f>Table2[[#This Row],[Members Premises]]+Table2[[#This Row],[Potential Members]]</f>
        <v>53</v>
      </c>
      <c r="H9" s="34">
        <f>Table2[[#This Row],[Members Premises]]/Table2[[#This Row],[Column1]]</f>
        <v>0.8867924528301887</v>
      </c>
      <c r="J9" s="76" t="s">
        <v>105</v>
      </c>
      <c r="K9" s="12">
        <v>107</v>
      </c>
      <c r="L9" s="12">
        <v>120</v>
      </c>
      <c r="M9" s="23">
        <v>2</v>
      </c>
      <c r="N9" s="23" t="s">
        <v>264</v>
      </c>
      <c r="O9" s="16">
        <v>2</v>
      </c>
      <c r="P9" s="16">
        <v>122</v>
      </c>
      <c r="Q9" s="72">
        <f>Table216[[#This Row],[Member Premises ]]/Table216[[#This Row],[Total]]</f>
        <v>0.98360655737704916</v>
      </c>
    </row>
    <row r="10" spans="1:19" x14ac:dyDescent="0.25">
      <c r="A10" s="26" t="s">
        <v>14</v>
      </c>
      <c r="B10" s="12">
        <f>VLOOKUP(Table2[[#This Row],[LA]],$J:$Q,2,FALSE)</f>
        <v>54</v>
      </c>
      <c r="C10" s="12">
        <f>VLOOKUP(Table2[[#This Row],[LA]],$J:$Q,3,FALSE)</f>
        <v>58</v>
      </c>
      <c r="D10" s="16">
        <f>'Cavan Co'!B13</f>
        <v>2</v>
      </c>
      <c r="E10" s="16">
        <f>'Cavan Co'!B17</f>
        <v>0</v>
      </c>
      <c r="F10" s="12">
        <f>'Cavan Co'!B1</f>
        <v>9</v>
      </c>
      <c r="G10" s="12">
        <f>Table2[[#This Row],[Members Premises]]+Table2[[#This Row],[Potential Members]]</f>
        <v>67</v>
      </c>
      <c r="H10" s="34">
        <f>Table2[[#This Row],[Members Premises]]/Table2[[#This Row],[Column1]]</f>
        <v>0.86567164179104472</v>
      </c>
      <c r="J10" s="76" t="s">
        <v>141</v>
      </c>
      <c r="K10" s="12">
        <v>48</v>
      </c>
      <c r="L10" s="12">
        <v>53</v>
      </c>
      <c r="M10" s="23" t="s">
        <v>264</v>
      </c>
      <c r="N10" s="23" t="s">
        <v>264</v>
      </c>
      <c r="O10" s="16">
        <v>1</v>
      </c>
      <c r="P10" s="16">
        <v>54</v>
      </c>
      <c r="Q10" s="72">
        <f>Table216[[#This Row],[Member Premises ]]/Table216[[#This Row],[Total]]</f>
        <v>0.98148148148148151</v>
      </c>
    </row>
    <row r="11" spans="1:19" ht="15.75" thickBot="1" x14ac:dyDescent="0.3">
      <c r="A11" s="17" t="s">
        <v>117</v>
      </c>
      <c r="B11" s="18">
        <f>VLOOKUP(Table2[[#This Row],[LA]],$J:$Q,2,FALSE)</f>
        <v>41</v>
      </c>
      <c r="C11" s="18">
        <f>VLOOKUP(Table2[[#This Row],[LA]],$J:$Q,3,FALSE)</f>
        <v>43</v>
      </c>
      <c r="D11" s="20">
        <f>'Monaghan Co'!B11</f>
        <v>3</v>
      </c>
      <c r="E11" s="20">
        <f>'Monaghan Co'!B16</f>
        <v>0</v>
      </c>
      <c r="F11" s="18">
        <f>'Monaghan Co'!B1</f>
        <v>7</v>
      </c>
      <c r="G11" s="18">
        <f>Table2[[#This Row],[Members Premises]]+Table2[[#This Row],[Potential Members]]</f>
        <v>50</v>
      </c>
      <c r="H11" s="19">
        <f>Table2[[#This Row],[Members Premises]]/Table2[[#This Row],[Column1]]</f>
        <v>0.86</v>
      </c>
      <c r="J11" s="76" t="s">
        <v>211</v>
      </c>
      <c r="K11" s="12">
        <v>97</v>
      </c>
      <c r="L11" s="12">
        <v>103</v>
      </c>
      <c r="M11" s="23">
        <v>4</v>
      </c>
      <c r="N11" s="16">
        <v>1</v>
      </c>
      <c r="O11" s="16">
        <v>2</v>
      </c>
      <c r="P11" s="16">
        <v>105</v>
      </c>
      <c r="Q11" s="72">
        <f>Table216[[#This Row],[Member Premises ]]/Table216[[#This Row],[Total]]</f>
        <v>0.98095238095238091</v>
      </c>
    </row>
    <row r="12" spans="1:19" ht="15.75" thickBot="1" x14ac:dyDescent="0.3">
      <c r="A12" s="17" t="s">
        <v>171</v>
      </c>
      <c r="B12" s="18">
        <f>SUBTOTAL(109,Table2[[Members ]])</f>
        <v>561</v>
      </c>
      <c r="C12" s="18">
        <f>SUBTOTAL(109,Table2[Members Premises])</f>
        <v>612</v>
      </c>
      <c r="D12" s="20">
        <f>SUBTOTAL(109,Table2[Revoked Members])</f>
        <v>11</v>
      </c>
      <c r="E12" s="18">
        <f>SUBTOTAL(109,Table2[Obligated &amp; Reinstated])</f>
        <v>7</v>
      </c>
      <c r="F12" s="20">
        <f>SUBTOTAL(109,Table2[Potential Members])</f>
        <v>34</v>
      </c>
      <c r="G12" s="20">
        <f>SUBTOTAL(109,Table2[Column1])</f>
        <v>646</v>
      </c>
      <c r="H12" s="19">
        <f>SUBTOTAL(101,Table2[% Registered])</f>
        <v>0.94108603952244296</v>
      </c>
      <c r="J12" s="76" t="s">
        <v>207</v>
      </c>
      <c r="K12" s="12">
        <v>115</v>
      </c>
      <c r="L12" s="12">
        <v>119</v>
      </c>
      <c r="M12" s="16">
        <v>2</v>
      </c>
      <c r="N12" s="16">
        <v>2</v>
      </c>
      <c r="O12" s="16">
        <v>3</v>
      </c>
      <c r="P12" s="16">
        <v>122</v>
      </c>
      <c r="Q12" s="72">
        <f>Table216[[#This Row],[Member Premises ]]/Table216[[#This Row],[Total]]</f>
        <v>0.97540983606557374</v>
      </c>
    </row>
    <row r="13" spans="1:19" x14ac:dyDescent="0.25">
      <c r="J13" s="76" t="s">
        <v>195</v>
      </c>
      <c r="K13" s="12">
        <v>76</v>
      </c>
      <c r="L13" s="12">
        <v>79</v>
      </c>
      <c r="M13" s="16" t="s">
        <v>264</v>
      </c>
      <c r="N13" s="23">
        <v>3</v>
      </c>
      <c r="O13" s="16">
        <v>2</v>
      </c>
      <c r="P13" s="16">
        <v>81</v>
      </c>
      <c r="Q13" s="72">
        <f>Table216[[#This Row],[Member Premises ]]/Table216[[#This Row],[Total]]</f>
        <v>0.97530864197530864</v>
      </c>
    </row>
    <row r="14" spans="1:19" x14ac:dyDescent="0.25">
      <c r="J14" s="76" t="s">
        <v>204</v>
      </c>
      <c r="K14" s="13">
        <v>66</v>
      </c>
      <c r="L14" s="13">
        <v>72</v>
      </c>
      <c r="M14" s="23">
        <v>2</v>
      </c>
      <c r="N14" s="23">
        <v>2</v>
      </c>
      <c r="O14" s="16">
        <v>2</v>
      </c>
      <c r="P14" s="16">
        <v>74</v>
      </c>
      <c r="Q14" s="72">
        <f>Table216[[#This Row],[Member Premises ]]/Table216[[#This Row],[Total]]</f>
        <v>0.97297297297297303</v>
      </c>
    </row>
    <row r="15" spans="1:19" x14ac:dyDescent="0.25">
      <c r="J15" s="76" t="s">
        <v>99</v>
      </c>
      <c r="K15" s="12">
        <v>35</v>
      </c>
      <c r="L15" s="12">
        <v>35</v>
      </c>
      <c r="M15" s="16">
        <v>2</v>
      </c>
      <c r="N15" s="23">
        <v>2</v>
      </c>
      <c r="O15" s="16">
        <v>1</v>
      </c>
      <c r="P15" s="16">
        <v>36</v>
      </c>
      <c r="Q15" s="72">
        <f>Table216[[#This Row],[Member Premises ]]/Table216[[#This Row],[Total]]</f>
        <v>0.97222222222222221</v>
      </c>
    </row>
    <row r="16" spans="1:19" x14ac:dyDescent="0.25">
      <c r="J16" s="76" t="s">
        <v>184</v>
      </c>
      <c r="K16" s="12">
        <v>49</v>
      </c>
      <c r="L16" s="12">
        <v>59</v>
      </c>
      <c r="M16" s="23">
        <v>1</v>
      </c>
      <c r="N16" s="23" t="s">
        <v>264</v>
      </c>
      <c r="O16" s="16">
        <v>2</v>
      </c>
      <c r="P16" s="16">
        <v>61</v>
      </c>
      <c r="Q16" s="72">
        <f>Table216[[#This Row],[Member Premises ]]/Table216[[#This Row],[Total]]</f>
        <v>0.96721311475409832</v>
      </c>
    </row>
    <row r="17" spans="1:17" x14ac:dyDescent="0.25">
      <c r="J17" s="76" t="s">
        <v>182</v>
      </c>
      <c r="K17" s="12">
        <v>113</v>
      </c>
      <c r="L17" s="12">
        <v>137</v>
      </c>
      <c r="M17" s="16">
        <v>2</v>
      </c>
      <c r="N17" s="16">
        <v>1</v>
      </c>
      <c r="O17" s="16">
        <v>5</v>
      </c>
      <c r="P17" s="16">
        <v>142</v>
      </c>
      <c r="Q17" s="72">
        <f>Table216[[#This Row],[Member Premises ]]/Table216[[#This Row],[Total]]</f>
        <v>0.96478873239436624</v>
      </c>
    </row>
    <row r="18" spans="1:17" x14ac:dyDescent="0.25">
      <c r="J18" s="76" t="s">
        <v>197</v>
      </c>
      <c r="K18" s="12">
        <v>139</v>
      </c>
      <c r="L18" s="12">
        <v>161</v>
      </c>
      <c r="M18" s="23">
        <v>3</v>
      </c>
      <c r="N18" s="23">
        <v>4</v>
      </c>
      <c r="O18" s="16">
        <v>7</v>
      </c>
      <c r="P18" s="16">
        <v>168</v>
      </c>
      <c r="Q18" s="72">
        <f>Table216[[#This Row],[Member Premises ]]/Table216[[#This Row],[Total]]</f>
        <v>0.95833333333333337</v>
      </c>
    </row>
    <row r="19" spans="1:17" x14ac:dyDescent="0.25">
      <c r="J19" s="76" t="s">
        <v>183</v>
      </c>
      <c r="K19" s="12">
        <v>143</v>
      </c>
      <c r="L19" s="12">
        <v>162</v>
      </c>
      <c r="M19" s="16">
        <v>2</v>
      </c>
      <c r="N19" s="23" t="s">
        <v>264</v>
      </c>
      <c r="O19" s="16">
        <v>10</v>
      </c>
      <c r="P19" s="16">
        <v>172</v>
      </c>
      <c r="Q19" s="72">
        <f>Table216[[#This Row],[Member Premises ]]/Table216[[#This Row],[Total]]</f>
        <v>0.94186046511627908</v>
      </c>
    </row>
    <row r="20" spans="1:17" x14ac:dyDescent="0.25">
      <c r="J20" s="76" t="s">
        <v>203</v>
      </c>
      <c r="K20" s="12">
        <v>40</v>
      </c>
      <c r="L20" s="12">
        <v>42</v>
      </c>
      <c r="M20" s="16" t="s">
        <v>264</v>
      </c>
      <c r="N20" s="23">
        <v>2</v>
      </c>
      <c r="O20" s="16">
        <v>3</v>
      </c>
      <c r="P20" s="16">
        <v>45</v>
      </c>
      <c r="Q20" s="72">
        <f>Table216[[#This Row],[Member Premises ]]/Table216[[#This Row],[Total]]</f>
        <v>0.93333333333333335</v>
      </c>
    </row>
    <row r="21" spans="1:17" x14ac:dyDescent="0.25">
      <c r="J21" s="76" t="s">
        <v>205</v>
      </c>
      <c r="K21" s="12">
        <v>126</v>
      </c>
      <c r="L21" s="12">
        <v>139</v>
      </c>
      <c r="M21" s="23" t="s">
        <v>264</v>
      </c>
      <c r="N21" s="23" t="s">
        <v>264</v>
      </c>
      <c r="O21" s="16">
        <v>10</v>
      </c>
      <c r="P21" s="16">
        <v>149</v>
      </c>
      <c r="Q21" s="72">
        <f>Table216[[#This Row],[Member Premises ]]/Table216[[#This Row],[Total]]</f>
        <v>0.93288590604026844</v>
      </c>
    </row>
    <row r="22" spans="1:17" x14ac:dyDescent="0.25">
      <c r="J22" s="76" t="s">
        <v>62</v>
      </c>
      <c r="K22" s="23">
        <v>88</v>
      </c>
      <c r="L22" s="13">
        <v>92</v>
      </c>
      <c r="M22" s="16" t="s">
        <v>264</v>
      </c>
      <c r="N22" s="23">
        <v>2</v>
      </c>
      <c r="O22" s="16">
        <v>8</v>
      </c>
      <c r="P22" s="16">
        <v>100</v>
      </c>
      <c r="Q22" s="72">
        <f>Table216[[#This Row],[Member Premises ]]/Table216[[#This Row],[Total]]</f>
        <v>0.92</v>
      </c>
    </row>
    <row r="23" spans="1:17" x14ac:dyDescent="0.25">
      <c r="J23" s="76" t="s">
        <v>213</v>
      </c>
      <c r="K23" s="12">
        <v>38</v>
      </c>
      <c r="L23" s="12">
        <v>49</v>
      </c>
      <c r="M23" s="23">
        <v>4</v>
      </c>
      <c r="N23" s="23" t="s">
        <v>264</v>
      </c>
      <c r="O23" s="16">
        <v>6</v>
      </c>
      <c r="P23" s="16">
        <v>55</v>
      </c>
      <c r="Q23" s="72">
        <f>Table216[[#This Row],[Member Premises ]]/Table216[[#This Row],[Total]]</f>
        <v>0.89090909090909087</v>
      </c>
    </row>
    <row r="24" spans="1:17" x14ac:dyDescent="0.25">
      <c r="J24" s="76" t="s">
        <v>199</v>
      </c>
      <c r="K24" s="13">
        <v>111</v>
      </c>
      <c r="L24" s="13">
        <v>119</v>
      </c>
      <c r="M24" s="16">
        <v>1</v>
      </c>
      <c r="N24" s="23" t="s">
        <v>264</v>
      </c>
      <c r="O24" s="16">
        <v>15</v>
      </c>
      <c r="P24" s="16">
        <v>134</v>
      </c>
      <c r="Q24" s="72">
        <f>Table216[[#This Row],[Member Premises ]]/Table216[[#This Row],[Total]]</f>
        <v>0.88805970149253732</v>
      </c>
    </row>
    <row r="25" spans="1:17" x14ac:dyDescent="0.25">
      <c r="J25" s="76" t="s">
        <v>147</v>
      </c>
      <c r="K25" s="12">
        <v>41</v>
      </c>
      <c r="L25" s="12">
        <v>47</v>
      </c>
      <c r="M25" s="16">
        <v>1</v>
      </c>
      <c r="N25" s="16">
        <v>1</v>
      </c>
      <c r="O25" s="16">
        <v>6</v>
      </c>
      <c r="P25" s="16">
        <v>53</v>
      </c>
      <c r="Q25" s="72">
        <f>Table216[[#This Row],[Member Premises ]]/Table216[[#This Row],[Total]]</f>
        <v>0.8867924528301887</v>
      </c>
    </row>
    <row r="26" spans="1:17" x14ac:dyDescent="0.25">
      <c r="A26" s="11"/>
      <c r="B26" s="11"/>
      <c r="C26" s="11"/>
      <c r="J26" s="76" t="s">
        <v>209</v>
      </c>
      <c r="K26" s="12">
        <v>59</v>
      </c>
      <c r="L26" s="12">
        <v>61</v>
      </c>
      <c r="M26" s="23">
        <v>1</v>
      </c>
      <c r="N26" s="23">
        <v>1</v>
      </c>
      <c r="O26" s="16">
        <v>9</v>
      </c>
      <c r="P26" s="16">
        <v>70</v>
      </c>
      <c r="Q26" s="72">
        <f>Table216[[#This Row],[Member Premises ]]/Table216[[#This Row],[Total]]</f>
        <v>0.87142857142857144</v>
      </c>
    </row>
    <row r="27" spans="1:17" x14ac:dyDescent="0.25">
      <c r="J27" s="76" t="s">
        <v>210</v>
      </c>
      <c r="K27" s="12">
        <v>81</v>
      </c>
      <c r="L27" s="12">
        <v>85</v>
      </c>
      <c r="M27" s="16" t="s">
        <v>264</v>
      </c>
      <c r="N27" s="23">
        <v>2</v>
      </c>
      <c r="O27" s="16">
        <v>13</v>
      </c>
      <c r="P27" s="16">
        <v>98</v>
      </c>
      <c r="Q27" s="72">
        <f>Table216[[#This Row],[Member Premises ]]/Table216[[#This Row],[Total]]</f>
        <v>0.86734693877551017</v>
      </c>
    </row>
    <row r="28" spans="1:17" x14ac:dyDescent="0.25">
      <c r="J28" s="76" t="s">
        <v>14</v>
      </c>
      <c r="K28" s="12">
        <v>54</v>
      </c>
      <c r="L28" s="12">
        <v>58</v>
      </c>
      <c r="M28" s="16">
        <v>2</v>
      </c>
      <c r="N28" s="23" t="s">
        <v>264</v>
      </c>
      <c r="O28" s="16">
        <v>9</v>
      </c>
      <c r="P28" s="16">
        <v>67</v>
      </c>
      <c r="Q28" s="72">
        <f>Table216[[#This Row],[Member Premises ]]/Table216[[#This Row],[Total]]</f>
        <v>0.86567164179104472</v>
      </c>
    </row>
    <row r="29" spans="1:17" x14ac:dyDescent="0.25">
      <c r="J29" s="76" t="s">
        <v>198</v>
      </c>
      <c r="K29" s="12">
        <v>132</v>
      </c>
      <c r="L29" s="12">
        <v>138</v>
      </c>
      <c r="M29" s="23">
        <v>1</v>
      </c>
      <c r="N29" s="23" t="s">
        <v>264</v>
      </c>
      <c r="O29" s="16">
        <v>22</v>
      </c>
      <c r="P29" s="16">
        <v>160</v>
      </c>
      <c r="Q29" s="72">
        <f>Table216[[#This Row],[Member Premises ]]/Table216[[#This Row],[Total]]</f>
        <v>0.86250000000000004</v>
      </c>
    </row>
    <row r="30" spans="1:17" x14ac:dyDescent="0.25">
      <c r="J30" s="76" t="s">
        <v>117</v>
      </c>
      <c r="K30" s="12">
        <v>41</v>
      </c>
      <c r="L30" s="12">
        <v>43</v>
      </c>
      <c r="M30" s="16">
        <v>3</v>
      </c>
      <c r="N30" s="16" t="s">
        <v>264</v>
      </c>
      <c r="O30" s="16">
        <v>7</v>
      </c>
      <c r="P30" s="16">
        <v>50</v>
      </c>
      <c r="Q30" s="72">
        <f>Table216[[#This Row],[Member Premises ]]/Table216[[#This Row],[Total]]</f>
        <v>0.86</v>
      </c>
    </row>
    <row r="31" spans="1:17" x14ac:dyDescent="0.25">
      <c r="J31" s="76" t="s">
        <v>194</v>
      </c>
      <c r="K31" s="12">
        <v>26</v>
      </c>
      <c r="L31" s="12">
        <v>30</v>
      </c>
      <c r="M31" s="23">
        <v>2</v>
      </c>
      <c r="N31" s="23" t="s">
        <v>264</v>
      </c>
      <c r="O31" s="16">
        <v>5</v>
      </c>
      <c r="P31" s="16">
        <v>35</v>
      </c>
      <c r="Q31" s="72">
        <f>Table216[[#This Row],[Member Premises ]]/Table216[[#This Row],[Total]]</f>
        <v>0.8571428571428571</v>
      </c>
    </row>
    <row r="32" spans="1:17" x14ac:dyDescent="0.25">
      <c r="J32" s="76" t="s">
        <v>206</v>
      </c>
      <c r="K32" s="12">
        <v>41</v>
      </c>
      <c r="L32" s="12">
        <v>42</v>
      </c>
      <c r="M32" s="23">
        <v>1</v>
      </c>
      <c r="N32" s="23" t="s">
        <v>264</v>
      </c>
      <c r="O32" s="16">
        <v>7</v>
      </c>
      <c r="P32" s="16">
        <v>49</v>
      </c>
      <c r="Q32" s="72">
        <f>Table216[[#This Row],[Member Premises ]]/Table216[[#This Row],[Total]]</f>
        <v>0.8571428571428571</v>
      </c>
    </row>
    <row r="33" spans="1:17" ht="15.75" thickBot="1" x14ac:dyDescent="0.3">
      <c r="J33" s="77" t="s">
        <v>200</v>
      </c>
      <c r="K33" s="12">
        <v>62</v>
      </c>
      <c r="L33" s="12">
        <v>65</v>
      </c>
      <c r="M33" s="16">
        <v>2</v>
      </c>
      <c r="N33" s="23">
        <v>4</v>
      </c>
      <c r="O33" s="16">
        <v>12</v>
      </c>
      <c r="P33" s="16">
        <v>77</v>
      </c>
      <c r="Q33" s="72">
        <f>Table216[[#This Row],[Member Premises ]]/Table216[[#This Row],[Total]]</f>
        <v>0.8441558441558441</v>
      </c>
    </row>
    <row r="34" spans="1:17" x14ac:dyDescent="0.25">
      <c r="J34" s="14" t="s">
        <v>171</v>
      </c>
      <c r="K34" s="14">
        <f>SUBTOTAL(109,Table216[Members])</f>
        <v>2620</v>
      </c>
      <c r="L34" s="14">
        <f>SUBTOTAL(109,Table216[[Member Premises ]])</f>
        <v>2863</v>
      </c>
      <c r="M34" s="24">
        <f>SUBTOTAL(109,Table216[Revoked Members])</f>
        <v>54</v>
      </c>
      <c r="N34" s="24">
        <f>SUBTOTAL(109,Table216[Obligated &amp; Reinstated])</f>
        <v>28</v>
      </c>
      <c r="O34" s="14">
        <f>SUBTOTAL(109,Table216[[Potential Members ]])</f>
        <v>171</v>
      </c>
      <c r="P34" s="62">
        <f>SUBTOTAL(109,Table216[Total])</f>
        <v>3034</v>
      </c>
      <c r="Q34" s="15">
        <f>SUBTOTAL(101,Table216[% Registered])</f>
        <v>0.93565192856200596</v>
      </c>
    </row>
    <row r="35" spans="1:17" ht="15.75" thickBot="1" x14ac:dyDescent="0.3"/>
    <row r="36" spans="1:17" ht="21.75" thickBot="1" x14ac:dyDescent="0.3">
      <c r="A36" s="99" t="s">
        <v>222</v>
      </c>
      <c r="B36" s="100"/>
      <c r="C36" s="100"/>
      <c r="D36" s="100"/>
      <c r="E36" s="100"/>
      <c r="F36" s="100"/>
      <c r="G36" s="100"/>
      <c r="H36" s="100"/>
      <c r="I36" s="101"/>
    </row>
    <row r="37" spans="1:17" ht="73.5" customHeight="1" thickBot="1" x14ac:dyDescent="0.3">
      <c r="A37" s="43" t="s">
        <v>185</v>
      </c>
      <c r="B37" s="97" t="s">
        <v>223</v>
      </c>
      <c r="C37" s="97"/>
      <c r="D37" s="97"/>
      <c r="E37" s="97"/>
      <c r="F37" s="97"/>
      <c r="G37" s="97"/>
      <c r="H37" s="97"/>
      <c r="I37" s="98"/>
    </row>
    <row r="38" spans="1:17" ht="70.5" customHeight="1" thickBot="1" x14ac:dyDescent="0.3">
      <c r="A38" s="44" t="s">
        <v>215</v>
      </c>
      <c r="B38" s="97" t="s">
        <v>224</v>
      </c>
      <c r="C38" s="97"/>
      <c r="D38" s="97"/>
      <c r="E38" s="97"/>
      <c r="F38" s="97"/>
      <c r="G38" s="97"/>
      <c r="H38" s="97"/>
      <c r="I38" s="98"/>
    </row>
    <row r="39" spans="1:17" ht="93.75" customHeight="1" thickBot="1" x14ac:dyDescent="0.3">
      <c r="A39" s="45" t="s">
        <v>225</v>
      </c>
      <c r="B39" s="95" t="s">
        <v>226</v>
      </c>
      <c r="C39" s="95"/>
      <c r="D39" s="95"/>
      <c r="E39" s="95"/>
      <c r="F39" s="95"/>
      <c r="G39" s="95"/>
      <c r="H39" s="95"/>
      <c r="I39" s="96"/>
    </row>
    <row r="40" spans="1:17" ht="156" customHeight="1" thickBot="1" x14ac:dyDescent="0.3">
      <c r="A40" s="46" t="s">
        <v>227</v>
      </c>
      <c r="B40" s="97" t="s">
        <v>228</v>
      </c>
      <c r="C40" s="97"/>
      <c r="D40" s="97"/>
      <c r="E40" s="97"/>
      <c r="F40" s="97"/>
      <c r="G40" s="97"/>
      <c r="H40" s="97"/>
      <c r="I40" s="98"/>
      <c r="M40" s="21" t="s">
        <v>242</v>
      </c>
    </row>
    <row r="41" spans="1:17" ht="69" customHeight="1" thickBot="1" x14ac:dyDescent="0.3">
      <c r="A41" s="47" t="s">
        <v>229</v>
      </c>
      <c r="B41" s="95" t="s">
        <v>230</v>
      </c>
      <c r="C41" s="95"/>
      <c r="D41" s="95"/>
      <c r="E41" s="95"/>
      <c r="F41" s="95"/>
      <c r="G41" s="95"/>
      <c r="H41" s="95"/>
      <c r="I41" s="96"/>
    </row>
    <row r="42" spans="1:17" ht="58.5" customHeight="1" thickBot="1" x14ac:dyDescent="0.3">
      <c r="A42" s="48" t="s">
        <v>188</v>
      </c>
      <c r="B42" s="97" t="s">
        <v>231</v>
      </c>
      <c r="C42" s="97"/>
      <c r="D42" s="97"/>
      <c r="E42" s="97"/>
      <c r="F42" s="97"/>
      <c r="G42" s="97"/>
      <c r="H42" s="97"/>
      <c r="I42" s="98"/>
    </row>
    <row r="53" spans="16:16" x14ac:dyDescent="0.25">
      <c r="P53" t="s">
        <v>62</v>
      </c>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
  <sheetViews>
    <sheetView zoomScale="70" zoomScaleNormal="70" workbookViewId="0">
      <selection activeCell="C31" sqref="C31"/>
    </sheetView>
  </sheetViews>
  <sheetFormatPr defaultColWidth="29.140625" defaultRowHeight="15" x14ac:dyDescent="0.25"/>
  <cols>
    <col min="1" max="1" width="30.85546875" bestFit="1" customWidth="1"/>
    <col min="12" max="12" width="46.5703125" bestFit="1" customWidth="1"/>
    <col min="13" max="13" width="92.85546875" customWidth="1"/>
  </cols>
  <sheetData>
    <row r="1" spans="1:13" s="28" customFormat="1" ht="19.5" thickBot="1" x14ac:dyDescent="0.35">
      <c r="A1" s="31" t="s">
        <v>170</v>
      </c>
      <c r="B1" s="32">
        <f>COUNTA(B3:B8)</f>
        <v>6</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193</v>
      </c>
      <c r="M2" s="39" t="s">
        <v>297</v>
      </c>
    </row>
    <row r="3" spans="1:13" x14ac:dyDescent="0.25">
      <c r="A3" s="4" t="s">
        <v>147</v>
      </c>
      <c r="B3" s="4" t="s">
        <v>159</v>
      </c>
      <c r="C3" s="4"/>
      <c r="D3" s="4" t="s">
        <v>160</v>
      </c>
      <c r="E3" s="4"/>
      <c r="F3" s="4" t="s">
        <v>161</v>
      </c>
      <c r="G3" s="4" t="s">
        <v>148</v>
      </c>
      <c r="H3" s="4" t="s">
        <v>162</v>
      </c>
      <c r="I3" s="4"/>
      <c r="J3" s="4" t="s">
        <v>163</v>
      </c>
      <c r="K3" s="4" t="s">
        <v>39</v>
      </c>
    </row>
    <row r="4" spans="1:13" x14ac:dyDescent="0.25">
      <c r="A4" s="4" t="s">
        <v>147</v>
      </c>
      <c r="B4" s="4" t="s">
        <v>149</v>
      </c>
      <c r="C4" s="4" t="s">
        <v>13</v>
      </c>
      <c r="D4" s="4" t="s">
        <v>150</v>
      </c>
      <c r="E4" s="4"/>
      <c r="F4" s="4" t="s">
        <v>151</v>
      </c>
      <c r="G4" s="4" t="s">
        <v>148</v>
      </c>
      <c r="H4" s="4" t="s">
        <v>152</v>
      </c>
      <c r="I4" s="4" t="s">
        <v>13</v>
      </c>
      <c r="J4" s="4" t="s">
        <v>13</v>
      </c>
      <c r="K4" s="4" t="s">
        <v>39</v>
      </c>
    </row>
    <row r="5" spans="1:13" ht="15.75" customHeight="1" x14ac:dyDescent="0.25">
      <c r="A5" s="4" t="s">
        <v>147</v>
      </c>
      <c r="B5" s="4" t="s">
        <v>153</v>
      </c>
      <c r="C5" s="4" t="s">
        <v>13</v>
      </c>
      <c r="D5" s="4" t="s">
        <v>154</v>
      </c>
      <c r="E5" s="4"/>
      <c r="F5" s="4" t="s">
        <v>143</v>
      </c>
      <c r="G5" s="4" t="s">
        <v>148</v>
      </c>
      <c r="H5" s="4" t="s">
        <v>13</v>
      </c>
      <c r="I5" s="4" t="s">
        <v>13</v>
      </c>
      <c r="J5" s="4" t="s">
        <v>13</v>
      </c>
      <c r="K5" s="4" t="s">
        <v>28</v>
      </c>
    </row>
    <row r="6" spans="1:13" x14ac:dyDescent="0.25">
      <c r="A6" s="4" t="s">
        <v>147</v>
      </c>
      <c r="B6" s="4" t="s">
        <v>164</v>
      </c>
      <c r="C6" s="4"/>
      <c r="D6" s="4"/>
      <c r="E6" s="4"/>
      <c r="F6" s="4" t="s">
        <v>165</v>
      </c>
      <c r="G6" s="4" t="s">
        <v>148</v>
      </c>
      <c r="H6" s="4" t="s">
        <v>166</v>
      </c>
      <c r="I6" s="4"/>
      <c r="J6" s="4"/>
      <c r="K6" s="4" t="s">
        <v>39</v>
      </c>
    </row>
    <row r="7" spans="1:13" x14ac:dyDescent="0.25">
      <c r="A7" s="4" t="s">
        <v>147</v>
      </c>
      <c r="B7" s="4" t="s">
        <v>167</v>
      </c>
      <c r="C7" s="4"/>
      <c r="D7" s="4" t="s">
        <v>168</v>
      </c>
      <c r="E7" s="4"/>
      <c r="F7" s="4" t="s">
        <v>161</v>
      </c>
      <c r="G7" s="4" t="s">
        <v>148</v>
      </c>
      <c r="H7" s="4" t="s">
        <v>169</v>
      </c>
      <c r="I7" s="4"/>
      <c r="J7" s="4"/>
      <c r="K7" s="4" t="s">
        <v>28</v>
      </c>
    </row>
    <row r="8" spans="1:13" x14ac:dyDescent="0.25">
      <c r="A8" s="4" t="s">
        <v>147</v>
      </c>
      <c r="B8" s="4" t="s">
        <v>155</v>
      </c>
      <c r="C8" s="4" t="s">
        <v>13</v>
      </c>
      <c r="D8" s="4" t="s">
        <v>156</v>
      </c>
      <c r="E8" s="4"/>
      <c r="F8" s="4" t="s">
        <v>157</v>
      </c>
      <c r="G8" s="4" t="s">
        <v>148</v>
      </c>
      <c r="H8" s="4" t="s">
        <v>158</v>
      </c>
      <c r="I8" s="4" t="s">
        <v>13</v>
      </c>
      <c r="J8" s="4" t="s">
        <v>13</v>
      </c>
      <c r="K8" s="4" t="s">
        <v>39</v>
      </c>
    </row>
    <row r="9" spans="1:13" ht="15.75" thickBot="1" x14ac:dyDescent="0.3">
      <c r="A9" s="12"/>
      <c r="B9" s="12"/>
    </row>
    <row r="10" spans="1:13" ht="19.5" thickBot="1" x14ac:dyDescent="0.35">
      <c r="A10" s="49" t="s">
        <v>190</v>
      </c>
      <c r="B10" s="50">
        <f>COUNTA(#REF!)</f>
        <v>1</v>
      </c>
    </row>
    <row r="11" spans="1:13" x14ac:dyDescent="0.25">
      <c r="A11" t="s">
        <v>147</v>
      </c>
      <c r="B11" t="s">
        <v>290</v>
      </c>
      <c r="C11" t="s">
        <v>290</v>
      </c>
      <c r="D11" t="s">
        <v>291</v>
      </c>
      <c r="E11" t="s">
        <v>292</v>
      </c>
      <c r="F11" t="s">
        <v>293</v>
      </c>
      <c r="L11" s="83" t="s">
        <v>294</v>
      </c>
    </row>
    <row r="12" spans="1:13" ht="15.75" thickBot="1" x14ac:dyDescent="0.3">
      <c r="A12" s="8"/>
      <c r="B12" s="5"/>
    </row>
    <row r="13" spans="1:13" ht="19.5" thickBot="1" x14ac:dyDescent="0.35">
      <c r="A13" s="51" t="s">
        <v>221</v>
      </c>
      <c r="B13" s="52">
        <f>COUNTA(B14:B17)</f>
        <v>1</v>
      </c>
    </row>
    <row r="14" spans="1:13" s="89" customFormat="1" ht="60" x14ac:dyDescent="0.25">
      <c r="A14" s="89" t="s">
        <v>147</v>
      </c>
      <c r="B14" s="89" t="s">
        <v>295</v>
      </c>
      <c r="C14" s="89" t="s">
        <v>296</v>
      </c>
      <c r="G14" s="89" t="s">
        <v>148</v>
      </c>
      <c r="L14" s="91" t="s">
        <v>236</v>
      </c>
      <c r="M14" s="90" t="s">
        <v>298</v>
      </c>
    </row>
  </sheetData>
  <autoFilter ref="A2:M8"/>
  <conditionalFormatting sqref="B14:B1048576 B1:B9">
    <cfRule type="duplicateValues" dxfId="20" priority="4"/>
  </conditionalFormatting>
  <conditionalFormatting sqref="F1">
    <cfRule type="duplicateValues" dxfId="19" priority="2"/>
    <cfRule type="duplicateValues" dxfId="18" priority="3"/>
  </conditionalFormatting>
  <conditionalFormatting sqref="B10">
    <cfRule type="duplicateValues" dxfId="17"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6" priority="4"/>
  </conditionalFormatting>
  <conditionalFormatting sqref="E2">
    <cfRule type="duplicateValues" dxfId="15" priority="3"/>
  </conditionalFormatting>
  <conditionalFormatting sqref="C3">
    <cfRule type="duplicateValues" dxfId="14" priority="2"/>
  </conditionalFormatting>
  <conditionalFormatting sqref="E3">
    <cfRule type="duplicateValues" dxfId="1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92.7109375" style="1" bestFit="1" customWidth="1"/>
    <col min="13" max="16384" width="30.7109375" style="4"/>
  </cols>
  <sheetData>
    <row r="1" spans="1:12" s="27" customFormat="1" ht="19.5" thickBot="1" x14ac:dyDescent="0.35">
      <c r="A1" s="29" t="s">
        <v>170</v>
      </c>
      <c r="B1" s="30">
        <f>COUNTA(B3:B11)</f>
        <v>9</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193</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50</v>
      </c>
      <c r="C9" s="4" t="s">
        <v>50</v>
      </c>
      <c r="D9" s="4" t="s">
        <v>51</v>
      </c>
      <c r="F9" s="4" t="s">
        <v>16</v>
      </c>
      <c r="G9" s="4" t="s">
        <v>17</v>
      </c>
      <c r="H9" s="4" t="s">
        <v>52</v>
      </c>
      <c r="I9" s="4" t="s">
        <v>53</v>
      </c>
      <c r="J9" s="4" t="s">
        <v>54</v>
      </c>
      <c r="K9" s="4" t="s">
        <v>39</v>
      </c>
    </row>
    <row r="10" spans="1:12" x14ac:dyDescent="0.25">
      <c r="A10" s="4" t="s">
        <v>14</v>
      </c>
      <c r="B10" s="4" t="s">
        <v>55</v>
      </c>
      <c r="D10" s="4" t="s">
        <v>15</v>
      </c>
      <c r="F10" s="4" t="s">
        <v>56</v>
      </c>
      <c r="G10" s="4" t="s">
        <v>17</v>
      </c>
      <c r="H10" s="4" t="s">
        <v>57</v>
      </c>
      <c r="K10" s="4" t="s">
        <v>34</v>
      </c>
    </row>
    <row r="11" spans="1:12" x14ac:dyDescent="0.25">
      <c r="A11" s="4" t="s">
        <v>14</v>
      </c>
      <c r="B11" s="4" t="s">
        <v>59</v>
      </c>
      <c r="D11" s="4" t="s">
        <v>60</v>
      </c>
      <c r="F11" s="4" t="s">
        <v>27</v>
      </c>
      <c r="G11" s="4" t="s">
        <v>17</v>
      </c>
      <c r="H11" s="4" t="s">
        <v>61</v>
      </c>
      <c r="K11" s="4" t="s">
        <v>34</v>
      </c>
    </row>
    <row r="12" spans="1:12" ht="15.75" thickBot="1" x14ac:dyDescent="0.3">
      <c r="B12" s="9"/>
    </row>
    <row r="13" spans="1:12" ht="19.5" thickBot="1" x14ac:dyDescent="0.35">
      <c r="A13" s="49" t="s">
        <v>190</v>
      </c>
      <c r="B13" s="50">
        <f>COUNTA(B14:B15)</f>
        <v>2</v>
      </c>
    </row>
    <row r="14" spans="1:12" x14ac:dyDescent="0.25">
      <c r="A14" s="4" t="s">
        <v>14</v>
      </c>
      <c r="B14" t="s">
        <v>232</v>
      </c>
      <c r="C14" s="4" t="s">
        <v>233</v>
      </c>
      <c r="D14" s="4" t="s">
        <v>234</v>
      </c>
      <c r="F14" s="4" t="s">
        <v>235</v>
      </c>
      <c r="G14" s="4" t="s">
        <v>17</v>
      </c>
      <c r="K14" s="4" t="s">
        <v>39</v>
      </c>
      <c r="L14" s="1" t="s">
        <v>243</v>
      </c>
    </row>
    <row r="15" spans="1:12" x14ac:dyDescent="0.25">
      <c r="A15" s="4" t="s">
        <v>14</v>
      </c>
      <c r="B15" s="5" t="s">
        <v>174</v>
      </c>
      <c r="C15" s="4" t="s">
        <v>175</v>
      </c>
      <c r="D15" s="4" t="s">
        <v>51</v>
      </c>
      <c r="E15" s="4" t="s">
        <v>16</v>
      </c>
      <c r="G15" s="4" t="s">
        <v>17</v>
      </c>
      <c r="K15" s="4" t="s">
        <v>39</v>
      </c>
      <c r="L15" s="1" t="s">
        <v>237</v>
      </c>
    </row>
    <row r="16" spans="1:12" ht="15.75" thickBot="1" x14ac:dyDescent="0.3">
      <c r="A16" s="8"/>
      <c r="B16" s="5"/>
    </row>
    <row r="17" spans="1:2" ht="19.5" thickBot="1" x14ac:dyDescent="0.35">
      <c r="A17" s="51" t="s">
        <v>221</v>
      </c>
      <c r="B17" s="52">
        <f>COUNTA(B18:B21)</f>
        <v>0</v>
      </c>
    </row>
    <row r="18" spans="1:2" x14ac:dyDescent="0.25">
      <c r="B18" s="10"/>
    </row>
    <row r="19" spans="1:2" x14ac:dyDescent="0.25">
      <c r="B19" s="9"/>
    </row>
    <row r="20" spans="1:2" x14ac:dyDescent="0.25">
      <c r="B20" s="71"/>
    </row>
    <row r="23" spans="1:2" x14ac:dyDescent="0.25">
      <c r="B23" s="71"/>
    </row>
  </sheetData>
  <autoFilter ref="A2:L11">
    <sortState ref="A3:L12">
      <sortCondition ref="B2:B12"/>
    </sortState>
  </autoFilter>
  <conditionalFormatting sqref="B18:B19 F1 B21:B22 B24:B1048576 B1:B12">
    <cfRule type="duplicateValues" dxfId="41" priority="2"/>
    <cfRule type="duplicateValues" dxfId="40" priority="3"/>
  </conditionalFormatting>
  <conditionalFormatting sqref="B13">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C32" sqref="C32"/>
    </sheetView>
  </sheetViews>
  <sheetFormatPr defaultColWidth="69.140625" defaultRowHeight="15" x14ac:dyDescent="0.25"/>
  <cols>
    <col min="1" max="1" width="30.85546875" bestFit="1" customWidth="1"/>
    <col min="2" max="2" width="18.85546875" bestFit="1" customWidth="1"/>
    <col min="3" max="3" width="18.710937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2.85546875" bestFit="1" customWidth="1"/>
    <col min="10" max="10" width="129.28515625" bestFit="1" customWidth="1"/>
    <col min="11" max="11" width="14.28515625" bestFit="1" customWidth="1"/>
    <col min="12" max="12" width="61.140625" style="83" bestFit="1" customWidth="1"/>
    <col min="15" max="15" width="25" bestFit="1" customWidth="1"/>
  </cols>
  <sheetData>
    <row r="1" spans="1:12" s="28" customFormat="1" ht="19.5" thickBot="1" x14ac:dyDescent="0.35">
      <c r="A1" s="31" t="s">
        <v>170</v>
      </c>
      <c r="B1" s="32">
        <f>COUNTA(B3:B10)</f>
        <v>8</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193</v>
      </c>
    </row>
    <row r="3" spans="1:12" x14ac:dyDescent="0.25">
      <c r="A3" s="4" t="s">
        <v>62</v>
      </c>
      <c r="B3" s="7" t="s">
        <v>263</v>
      </c>
      <c r="C3" s="4"/>
      <c r="D3" s="4" t="s">
        <v>63</v>
      </c>
      <c r="E3" s="4"/>
      <c r="F3" s="4" t="s">
        <v>64</v>
      </c>
      <c r="G3" s="4" t="s">
        <v>65</v>
      </c>
      <c r="H3" s="4" t="s">
        <v>66</v>
      </c>
      <c r="I3" s="4"/>
      <c r="J3" s="4"/>
      <c r="K3" s="4" t="s">
        <v>39</v>
      </c>
    </row>
    <row r="4" spans="1:12" x14ac:dyDescent="0.25">
      <c r="A4" s="4" t="s">
        <v>62</v>
      </c>
      <c r="B4" s="4" t="s">
        <v>68</v>
      </c>
      <c r="C4" s="4"/>
      <c r="D4" s="4" t="s">
        <v>69</v>
      </c>
      <c r="E4" s="4"/>
      <c r="F4" s="4" t="s">
        <v>70</v>
      </c>
      <c r="G4" s="4" t="s">
        <v>65</v>
      </c>
      <c r="H4" s="4" t="s">
        <v>71</v>
      </c>
      <c r="I4" s="4"/>
      <c r="J4" s="4"/>
      <c r="K4" s="4" t="s">
        <v>39</v>
      </c>
    </row>
    <row r="5" spans="1:12" x14ac:dyDescent="0.25">
      <c r="A5" s="4" t="s">
        <v>62</v>
      </c>
      <c r="B5" s="4" t="s">
        <v>72</v>
      </c>
      <c r="C5" s="4"/>
      <c r="D5" s="4" t="s">
        <v>73</v>
      </c>
      <c r="E5" s="4"/>
      <c r="F5" s="4" t="s">
        <v>70</v>
      </c>
      <c r="G5" s="4" t="s">
        <v>65</v>
      </c>
      <c r="H5" s="4" t="s">
        <v>74</v>
      </c>
      <c r="I5" s="4"/>
      <c r="J5" s="4" t="s">
        <v>75</v>
      </c>
      <c r="K5" s="4" t="s">
        <v>39</v>
      </c>
    </row>
    <row r="6" spans="1:12" x14ac:dyDescent="0.25">
      <c r="A6" s="4" t="s">
        <v>62</v>
      </c>
      <c r="B6" s="4" t="s">
        <v>77</v>
      </c>
      <c r="C6" s="4" t="s">
        <v>78</v>
      </c>
      <c r="D6" s="4" t="s">
        <v>79</v>
      </c>
      <c r="E6" s="4"/>
      <c r="F6" s="4" t="s">
        <v>80</v>
      </c>
      <c r="G6" s="4" t="s">
        <v>65</v>
      </c>
      <c r="H6" s="4" t="s">
        <v>81</v>
      </c>
      <c r="I6" s="4" t="s">
        <v>13</v>
      </c>
      <c r="J6" s="4" t="s">
        <v>13</v>
      </c>
      <c r="K6" s="4" t="s">
        <v>28</v>
      </c>
    </row>
    <row r="7" spans="1:12" x14ac:dyDescent="0.25">
      <c r="A7" s="4" t="s">
        <v>62</v>
      </c>
      <c r="B7" s="4" t="s">
        <v>82</v>
      </c>
      <c r="C7" s="4"/>
      <c r="D7" s="4" t="s">
        <v>83</v>
      </c>
      <c r="E7" s="4" t="s">
        <v>84</v>
      </c>
      <c r="F7" s="4" t="s">
        <v>76</v>
      </c>
      <c r="G7" s="4" t="s">
        <v>65</v>
      </c>
      <c r="H7" s="4" t="s">
        <v>85</v>
      </c>
      <c r="I7" s="4"/>
      <c r="J7" s="4"/>
      <c r="K7" s="4" t="s">
        <v>28</v>
      </c>
    </row>
    <row r="8" spans="1:12" x14ac:dyDescent="0.25">
      <c r="A8" s="4" t="s">
        <v>62</v>
      </c>
      <c r="B8" s="4" t="s">
        <v>86</v>
      </c>
      <c r="C8" s="4"/>
      <c r="D8" s="4" t="s">
        <v>87</v>
      </c>
      <c r="E8" s="4"/>
      <c r="F8" s="4" t="s">
        <v>67</v>
      </c>
      <c r="G8" s="4" t="s">
        <v>65</v>
      </c>
      <c r="H8" s="4" t="s">
        <v>88</v>
      </c>
      <c r="I8" s="4"/>
      <c r="J8" s="4"/>
      <c r="K8" s="4" t="s">
        <v>39</v>
      </c>
    </row>
    <row r="9" spans="1:12" x14ac:dyDescent="0.25">
      <c r="A9" s="4" t="s">
        <v>62</v>
      </c>
      <c r="B9" s="4" t="s">
        <v>89</v>
      </c>
      <c r="C9" s="4" t="s">
        <v>89</v>
      </c>
      <c r="D9" s="4" t="s">
        <v>90</v>
      </c>
      <c r="E9" s="4"/>
      <c r="F9" s="4" t="s">
        <v>91</v>
      </c>
      <c r="G9" s="4" t="s">
        <v>65</v>
      </c>
      <c r="H9" s="4" t="s">
        <v>92</v>
      </c>
      <c r="I9" s="4" t="s">
        <v>13</v>
      </c>
      <c r="J9" s="4" t="s">
        <v>93</v>
      </c>
      <c r="K9" s="4" t="s">
        <v>28</v>
      </c>
    </row>
    <row r="10" spans="1:12" x14ac:dyDescent="0.25">
      <c r="A10" s="4" t="s">
        <v>62</v>
      </c>
      <c r="B10" s="4" t="s">
        <v>95</v>
      </c>
      <c r="C10" s="4"/>
      <c r="D10" s="4" t="s">
        <v>96</v>
      </c>
      <c r="E10" s="4"/>
      <c r="F10" s="4" t="s">
        <v>94</v>
      </c>
      <c r="G10" s="4" t="s">
        <v>65</v>
      </c>
      <c r="H10" s="4" t="s">
        <v>97</v>
      </c>
      <c r="I10" s="4" t="s">
        <v>97</v>
      </c>
      <c r="J10" s="4" t="s">
        <v>13</v>
      </c>
      <c r="K10" s="4" t="s">
        <v>28</v>
      </c>
    </row>
    <row r="11" spans="1:12" ht="15.75" thickBot="1" x14ac:dyDescent="0.3"/>
    <row r="12" spans="1:12" ht="19.5" thickBot="1" x14ac:dyDescent="0.35">
      <c r="A12" s="49" t="s">
        <v>190</v>
      </c>
      <c r="B12" s="50">
        <f>COUNTA(B13)</f>
        <v>0</v>
      </c>
    </row>
    <row r="14" spans="1:12" ht="15.75" thickBot="1" x14ac:dyDescent="0.3">
      <c r="A14" s="8"/>
      <c r="B14" s="5"/>
    </row>
    <row r="15" spans="1:12" ht="19.5" thickBot="1" x14ac:dyDescent="0.35">
      <c r="A15" s="51" t="s">
        <v>221</v>
      </c>
      <c r="B15" s="52">
        <f>COUNTA(B16:B28)</f>
        <v>2</v>
      </c>
    </row>
    <row r="16" spans="1:12" x14ac:dyDescent="0.25">
      <c r="A16" t="s">
        <v>62</v>
      </c>
      <c r="B16" t="s">
        <v>245</v>
      </c>
      <c r="D16" t="s">
        <v>246</v>
      </c>
      <c r="E16" t="s">
        <v>247</v>
      </c>
      <c r="F16" t="s">
        <v>248</v>
      </c>
      <c r="G16" t="s">
        <v>65</v>
      </c>
      <c r="I16">
        <v>899406005</v>
      </c>
      <c r="J16" t="s">
        <v>249</v>
      </c>
      <c r="L16" s="83" t="s">
        <v>236</v>
      </c>
    </row>
    <row r="17" spans="1:12" x14ac:dyDescent="0.25">
      <c r="A17" t="s">
        <v>62</v>
      </c>
      <c r="B17" t="s">
        <v>299</v>
      </c>
      <c r="D17" t="s">
        <v>300</v>
      </c>
      <c r="G17" t="s">
        <v>301</v>
      </c>
      <c r="K17" t="s">
        <v>28</v>
      </c>
      <c r="L17" s="83" t="s">
        <v>236</v>
      </c>
    </row>
    <row r="20" spans="1:12" x14ac:dyDescent="0.25">
      <c r="C20" s="78"/>
    </row>
    <row r="22" spans="1:12" x14ac:dyDescent="0.25">
      <c r="J22" s="21"/>
      <c r="K22" s="21"/>
      <c r="L22"/>
    </row>
  </sheetData>
  <autoFilter ref="A2:L10">
    <sortState ref="A3:L15">
      <sortCondition ref="B2:B15"/>
    </sortState>
  </autoFilter>
  <conditionalFormatting sqref="B16:B17 B20:B1048576 B1:B11">
    <cfRule type="duplicateValues" dxfId="12" priority="5"/>
  </conditionalFormatting>
  <conditionalFormatting sqref="F1">
    <cfRule type="duplicateValues" dxfId="11" priority="3"/>
    <cfRule type="duplicateValues" dxfId="10" priority="4"/>
  </conditionalFormatting>
  <conditionalFormatting sqref="B12">
    <cfRule type="duplicateValues" dxfId="9" priority="2"/>
  </conditionalFormatting>
  <conditionalFormatting sqref="B1:B1048576">
    <cfRule type="duplicateValues" dxfId="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L44" sqref="L44"/>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8" customFormat="1" ht="19.5" thickBot="1" x14ac:dyDescent="0.35">
      <c r="A1" s="31" t="s">
        <v>170</v>
      </c>
      <c r="B1" s="32">
        <f>B3</f>
        <v>0</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193</v>
      </c>
      <c r="M2" s="86" t="s">
        <v>307</v>
      </c>
    </row>
    <row r="3" spans="1:13" ht="15.75" thickBot="1" x14ac:dyDescent="0.3">
      <c r="B3" s="4"/>
    </row>
    <row r="4" spans="1:13" ht="19.5" thickBot="1" x14ac:dyDescent="0.35">
      <c r="A4" s="49" t="s">
        <v>190</v>
      </c>
      <c r="B4" s="50">
        <f>COUNTA(B5)</f>
        <v>0</v>
      </c>
    </row>
    <row r="6" spans="1:13" ht="15.75" thickBot="1" x14ac:dyDescent="0.3">
      <c r="A6" s="8"/>
      <c r="B6" s="5"/>
    </row>
    <row r="7" spans="1:13" ht="19.5" thickBot="1" x14ac:dyDescent="0.35">
      <c r="A7" s="51" t="s">
        <v>221</v>
      </c>
      <c r="B7" s="52">
        <f>COUNTA(B8:B9)</f>
        <v>1</v>
      </c>
    </row>
    <row r="8" spans="1:13" x14ac:dyDescent="0.25">
      <c r="A8" t="s">
        <v>98</v>
      </c>
      <c r="B8" s="4" t="s">
        <v>302</v>
      </c>
      <c r="D8" t="s">
        <v>303</v>
      </c>
      <c r="E8" t="s">
        <v>306</v>
      </c>
      <c r="G8" t="s">
        <v>304</v>
      </c>
      <c r="L8" s="83" t="s">
        <v>236</v>
      </c>
      <c r="M8" s="83" t="s">
        <v>305</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Normal="100" workbookViewId="0">
      <selection activeCell="L33" sqref="L33"/>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170</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193</v>
      </c>
    </row>
    <row r="3" spans="1:12" ht="15.75" thickBot="1" x14ac:dyDescent="0.3">
      <c r="A3" s="4"/>
      <c r="B3" s="4"/>
      <c r="C3" s="4"/>
      <c r="D3" s="4"/>
      <c r="E3" s="4"/>
      <c r="F3" s="4"/>
      <c r="G3" s="4"/>
      <c r="H3" s="4"/>
      <c r="I3" s="4"/>
      <c r="J3" s="4"/>
      <c r="K3" s="4"/>
    </row>
    <row r="4" spans="1:12" ht="19.5" thickBot="1" x14ac:dyDescent="0.35">
      <c r="A4" s="49" t="s">
        <v>190</v>
      </c>
      <c r="B4" s="50">
        <f>COUNTA(B5:B5)</f>
        <v>1</v>
      </c>
      <c r="C4" s="4"/>
      <c r="D4" s="4"/>
      <c r="E4" s="4"/>
      <c r="F4" s="4"/>
      <c r="G4" s="4"/>
      <c r="H4" s="4"/>
      <c r="I4" s="4"/>
      <c r="J4" s="4"/>
      <c r="K4" s="4"/>
    </row>
    <row r="5" spans="1:12" x14ac:dyDescent="0.25">
      <c r="A5" t="s">
        <v>212</v>
      </c>
      <c r="B5" t="s">
        <v>217</v>
      </c>
      <c r="C5" s="4" t="s">
        <v>218</v>
      </c>
      <c r="D5" s="4" t="s">
        <v>219</v>
      </c>
      <c r="E5" s="4" t="s">
        <v>216</v>
      </c>
      <c r="F5" s="4"/>
      <c r="G5" s="4" t="s">
        <v>244</v>
      </c>
      <c r="H5" s="4" t="s">
        <v>220</v>
      </c>
      <c r="I5" s="4"/>
      <c r="J5" s="4"/>
      <c r="K5" s="4" t="s">
        <v>39</v>
      </c>
      <c r="L5" s="85" t="s">
        <v>255</v>
      </c>
    </row>
    <row r="6" spans="1:12" ht="15.75" thickBot="1" x14ac:dyDescent="0.3">
      <c r="A6" s="8"/>
      <c r="B6" s="6"/>
      <c r="C6" s="4"/>
      <c r="D6" s="4"/>
      <c r="E6" s="4"/>
      <c r="F6" s="4"/>
      <c r="G6" s="4"/>
      <c r="H6" s="4"/>
      <c r="I6" s="4"/>
      <c r="J6" s="4"/>
      <c r="K6" s="4"/>
    </row>
    <row r="7" spans="1:12" ht="19.5" thickBot="1" x14ac:dyDescent="0.35">
      <c r="A7" s="51" t="s">
        <v>221</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8" priority="2"/>
    <cfRule type="duplicateValues" dxfId="37" priority="3"/>
  </conditionalFormatting>
  <conditionalFormatting sqref="B4">
    <cfRule type="duplicateValues" dxfId="3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Normal="100" workbookViewId="0">
      <selection activeCell="L47" sqref="L47"/>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8" customFormat="1" ht="19.5" thickBot="1" x14ac:dyDescent="0.35">
      <c r="A1" s="31" t="s">
        <v>170</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193</v>
      </c>
      <c r="M2" s="86" t="s">
        <v>278</v>
      </c>
    </row>
    <row r="3" spans="1:13" x14ac:dyDescent="0.25">
      <c r="A3" s="4" t="s">
        <v>99</v>
      </c>
      <c r="B3" s="4" t="s">
        <v>100</v>
      </c>
      <c r="C3" s="4"/>
      <c r="D3" s="4" t="s">
        <v>101</v>
      </c>
      <c r="E3" s="4"/>
      <c r="F3" s="4" t="s">
        <v>102</v>
      </c>
      <c r="G3" s="4" t="s">
        <v>103</v>
      </c>
      <c r="H3" s="4" t="s">
        <v>104</v>
      </c>
      <c r="I3" s="4"/>
      <c r="J3" s="4"/>
      <c r="K3" s="4" t="s">
        <v>39</v>
      </c>
    </row>
    <row r="4" spans="1:13" ht="15.75" thickBot="1" x14ac:dyDescent="0.3"/>
    <row r="5" spans="1:13" ht="19.5" thickBot="1" x14ac:dyDescent="0.35">
      <c r="A5" s="49" t="s">
        <v>190</v>
      </c>
      <c r="B5" s="50">
        <f>COUNTA(B6:B7)</f>
        <v>2</v>
      </c>
    </row>
    <row r="6" spans="1:13" x14ac:dyDescent="0.25">
      <c r="A6" s="4" t="s">
        <v>99</v>
      </c>
      <c r="B6" t="s">
        <v>281</v>
      </c>
      <c r="C6" t="s">
        <v>282</v>
      </c>
      <c r="D6" t="s">
        <v>283</v>
      </c>
      <c r="E6" t="s">
        <v>284</v>
      </c>
      <c r="G6" s="4" t="s">
        <v>103</v>
      </c>
      <c r="L6" s="83" t="s">
        <v>288</v>
      </c>
    </row>
    <row r="7" spans="1:13" x14ac:dyDescent="0.25">
      <c r="A7" s="4" t="s">
        <v>99</v>
      </c>
      <c r="B7" s="5" t="s">
        <v>285</v>
      </c>
      <c r="C7" t="s">
        <v>285</v>
      </c>
      <c r="D7" t="s">
        <v>286</v>
      </c>
      <c r="E7" t="s">
        <v>287</v>
      </c>
      <c r="G7" s="4" t="s">
        <v>103</v>
      </c>
      <c r="L7" s="83" t="s">
        <v>289</v>
      </c>
    </row>
    <row r="8" spans="1:13" ht="15.75" thickBot="1" x14ac:dyDescent="0.3">
      <c r="A8" s="8"/>
      <c r="B8" s="5"/>
    </row>
    <row r="9" spans="1:13" ht="19.5" thickBot="1" x14ac:dyDescent="0.35">
      <c r="A9" s="51" t="s">
        <v>221</v>
      </c>
      <c r="B9" s="52">
        <f>COUNTA(B10:B12)</f>
        <v>3</v>
      </c>
    </row>
    <row r="10" spans="1:13" x14ac:dyDescent="0.25">
      <c r="A10" t="s">
        <v>99</v>
      </c>
      <c r="B10" t="s">
        <v>266</v>
      </c>
      <c r="D10" t="s">
        <v>267</v>
      </c>
      <c r="E10" t="s">
        <v>268</v>
      </c>
      <c r="G10" t="s">
        <v>269</v>
      </c>
      <c r="L10" s="83" t="s">
        <v>236</v>
      </c>
      <c r="M10" s="83" t="s">
        <v>277</v>
      </c>
    </row>
    <row r="11" spans="1:13" x14ac:dyDescent="0.25">
      <c r="A11" t="s">
        <v>99</v>
      </c>
      <c r="B11" t="s">
        <v>271</v>
      </c>
      <c r="D11" t="s">
        <v>273</v>
      </c>
      <c r="E11" t="s">
        <v>274</v>
      </c>
      <c r="G11" t="s">
        <v>275</v>
      </c>
      <c r="H11" t="s">
        <v>276</v>
      </c>
      <c r="L11" s="83" t="s">
        <v>236</v>
      </c>
      <c r="M11" s="83" t="s">
        <v>279</v>
      </c>
    </row>
    <row r="12" spans="1:13" x14ac:dyDescent="0.25">
      <c r="A12" t="s">
        <v>99</v>
      </c>
      <c r="B12" t="s">
        <v>270</v>
      </c>
      <c r="D12" t="s">
        <v>272</v>
      </c>
      <c r="E12" t="s">
        <v>268</v>
      </c>
      <c r="G12" t="s">
        <v>269</v>
      </c>
      <c r="L12" s="83" t="s">
        <v>236</v>
      </c>
      <c r="M12" s="83" t="s">
        <v>280</v>
      </c>
    </row>
    <row r="17" spans="1:14" x14ac:dyDescent="0.25">
      <c r="A17" s="87"/>
      <c r="B17" s="88"/>
      <c r="C17" s="88"/>
      <c r="D17" s="88"/>
      <c r="E17" s="88"/>
      <c r="F17" s="88"/>
      <c r="G17" s="88"/>
      <c r="H17" s="88"/>
      <c r="I17" s="88"/>
      <c r="J17" s="88"/>
      <c r="K17" s="88"/>
      <c r="L17" s="88"/>
      <c r="M17" s="88"/>
      <c r="N17" s="88"/>
    </row>
    <row r="18" spans="1:14" x14ac:dyDescent="0.25">
      <c r="A18" s="87"/>
      <c r="B18" s="88"/>
      <c r="C18" s="88"/>
      <c r="D18" s="88"/>
      <c r="E18" s="88"/>
      <c r="F18" s="88"/>
      <c r="G18" s="88"/>
      <c r="H18" s="88"/>
      <c r="I18" s="88"/>
      <c r="J18" s="88"/>
      <c r="K18" s="88"/>
      <c r="L18" s="88"/>
      <c r="M18" s="88"/>
      <c r="N18" s="88"/>
    </row>
  </sheetData>
  <conditionalFormatting sqref="F1">
    <cfRule type="duplicateValues" dxfId="35" priority="2"/>
    <cfRule type="duplicateValues" dxfId="34" priority="3"/>
  </conditionalFormatting>
  <conditionalFormatting sqref="B5">
    <cfRule type="duplicateValues" dxfId="33" priority="1"/>
  </conditionalFormatting>
  <dataValidations count="1">
    <dataValidation type="list" allowBlank="1" showInputMessage="1" showErrorMessage="1" sqref="N17:N18">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H44" sqref="H44"/>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170</v>
      </c>
      <c r="B1" s="32">
        <f>COUNTA(B3:B4)</f>
        <v>2</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240</v>
      </c>
      <c r="K2" s="37" t="s">
        <v>12</v>
      </c>
      <c r="L2" s="41" t="s">
        <v>193</v>
      </c>
    </row>
    <row r="3" spans="1:13" x14ac:dyDescent="0.25">
      <c r="A3" s="4" t="s">
        <v>105</v>
      </c>
      <c r="B3" s="4" t="s">
        <v>108</v>
      </c>
      <c r="C3" s="4"/>
      <c r="D3" s="4" t="s">
        <v>109</v>
      </c>
      <c r="E3" s="4" t="s">
        <v>110</v>
      </c>
      <c r="F3" s="4" t="s">
        <v>110</v>
      </c>
      <c r="G3" s="4" t="s">
        <v>107</v>
      </c>
      <c r="H3" s="4" t="s">
        <v>111</v>
      </c>
      <c r="I3" s="4"/>
      <c r="J3" s="4"/>
      <c r="K3" s="4" t="s">
        <v>39</v>
      </c>
    </row>
    <row r="4" spans="1:13" x14ac:dyDescent="0.25">
      <c r="A4" s="4" t="s">
        <v>105</v>
      </c>
      <c r="B4" s="4" t="s">
        <v>112</v>
      </c>
      <c r="C4" s="4"/>
      <c r="D4" s="4" t="s">
        <v>113</v>
      </c>
      <c r="E4" s="4"/>
      <c r="F4" s="4" t="s">
        <v>114</v>
      </c>
      <c r="G4" s="4" t="s">
        <v>107</v>
      </c>
      <c r="H4" s="4" t="s">
        <v>115</v>
      </c>
      <c r="I4" s="4"/>
      <c r="J4" s="4"/>
      <c r="K4" s="4" t="s">
        <v>116</v>
      </c>
    </row>
    <row r="5" spans="1:13" ht="15.75" thickBot="1" x14ac:dyDescent="0.3">
      <c r="A5" s="4"/>
      <c r="B5" s="4"/>
      <c r="C5" s="4"/>
      <c r="D5" s="4"/>
      <c r="E5" s="4"/>
      <c r="F5" s="4"/>
      <c r="G5" s="4"/>
      <c r="H5" s="4"/>
      <c r="I5" s="4"/>
      <c r="J5" s="4"/>
      <c r="K5" s="4"/>
    </row>
    <row r="6" spans="1:13" ht="19.5" thickBot="1" x14ac:dyDescent="0.35">
      <c r="A6" s="49" t="s">
        <v>190</v>
      </c>
      <c r="B6" s="50">
        <f>COUNTA(B7:B8)</f>
        <v>2</v>
      </c>
    </row>
    <row r="7" spans="1:13" x14ac:dyDescent="0.25">
      <c r="A7" t="s">
        <v>105</v>
      </c>
      <c r="B7" t="s">
        <v>176</v>
      </c>
      <c r="D7" t="s">
        <v>177</v>
      </c>
      <c r="E7" t="s">
        <v>110</v>
      </c>
      <c r="G7" t="s">
        <v>107</v>
      </c>
      <c r="K7" t="s">
        <v>39</v>
      </c>
      <c r="L7" s="83" t="s">
        <v>192</v>
      </c>
    </row>
    <row r="8" spans="1:13" x14ac:dyDescent="0.25">
      <c r="A8" t="s">
        <v>105</v>
      </c>
      <c r="B8" s="5" t="s">
        <v>250</v>
      </c>
      <c r="C8" t="s">
        <v>251</v>
      </c>
      <c r="D8" t="s">
        <v>252</v>
      </c>
      <c r="E8" t="s">
        <v>106</v>
      </c>
      <c r="F8" t="s">
        <v>253</v>
      </c>
      <c r="G8" t="s">
        <v>107</v>
      </c>
      <c r="H8" t="s">
        <v>254</v>
      </c>
      <c r="K8" t="s">
        <v>39</v>
      </c>
      <c r="L8" s="83" t="s">
        <v>192</v>
      </c>
    </row>
    <row r="9" spans="1:13" ht="15.75" thickBot="1" x14ac:dyDescent="0.3">
      <c r="A9" s="8"/>
      <c r="B9" s="5"/>
    </row>
    <row r="10" spans="1:13" ht="19.5" thickBot="1" x14ac:dyDescent="0.35">
      <c r="A10" s="51" t="s">
        <v>221</v>
      </c>
      <c r="B10" s="52">
        <f>COUNTA(B11:B11)</f>
        <v>0</v>
      </c>
    </row>
    <row r="13" spans="1:13" x14ac:dyDescent="0.25">
      <c r="B13" s="6"/>
      <c r="C13" s="6"/>
      <c r="D13" s="73"/>
      <c r="E13" s="73"/>
      <c r="F13" s="6"/>
      <c r="G13" s="6"/>
      <c r="H13" s="6"/>
      <c r="I13" s="6"/>
      <c r="J13" s="6"/>
      <c r="K13" s="6"/>
      <c r="L13" s="85"/>
      <c r="M13" s="6"/>
    </row>
    <row r="14" spans="1:13" x14ac:dyDescent="0.25">
      <c r="B14" s="6"/>
      <c r="C14" s="6"/>
      <c r="D14" s="73"/>
      <c r="E14" s="73"/>
      <c r="F14" s="6"/>
      <c r="G14" s="6"/>
      <c r="H14" s="6"/>
      <c r="I14" s="6"/>
      <c r="J14" s="6"/>
      <c r="K14" s="6"/>
      <c r="L14" s="85"/>
      <c r="M14" s="6"/>
    </row>
    <row r="18" spans="2:2" x14ac:dyDescent="0.25">
      <c r="B18" s="78"/>
    </row>
    <row r="19" spans="2:2" x14ac:dyDescent="0.25">
      <c r="B19" s="78"/>
    </row>
    <row r="20" spans="2:2" x14ac:dyDescent="0.25">
      <c r="B20" s="78"/>
    </row>
    <row r="21" spans="2:2" x14ac:dyDescent="0.25">
      <c r="B21" s="78"/>
    </row>
    <row r="22" spans="2:2" x14ac:dyDescent="0.25">
      <c r="B22" s="78"/>
    </row>
  </sheetData>
  <autoFilter ref="A2:L4">
    <sortState ref="A3:L11">
      <sortCondition ref="B2:B10"/>
    </sortState>
  </autoFilter>
  <conditionalFormatting sqref="F1">
    <cfRule type="duplicateValues" dxfId="32" priority="3"/>
    <cfRule type="duplicateValues" dxfId="31" priority="4"/>
  </conditionalFormatting>
  <conditionalFormatting sqref="B6">
    <cfRule type="duplicateValues" dxfId="30" priority="2"/>
  </conditionalFormatting>
  <conditionalFormatting sqref="B5">
    <cfRule type="duplicateValues" dxfId="29"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 sqref="B2"/>
    </sheetView>
  </sheetViews>
  <sheetFormatPr defaultColWidth="30.7109375" defaultRowHeight="15" x14ac:dyDescent="0.25"/>
  <cols>
    <col min="1" max="1" width="30.85546875" bestFit="1" customWidth="1"/>
    <col min="2" max="2" width="33.5703125" bestFit="1"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3" bestFit="1" customWidth="1"/>
  </cols>
  <sheetData>
    <row r="1" spans="1:12" s="28" customFormat="1" ht="19.5" thickBot="1" x14ac:dyDescent="0.35">
      <c r="A1" s="31" t="s">
        <v>170</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193</v>
      </c>
    </row>
    <row r="3" spans="1:12" x14ac:dyDescent="0.25">
      <c r="A3" s="4" t="s">
        <v>117</v>
      </c>
      <c r="B3" s="4" t="s">
        <v>119</v>
      </c>
      <c r="C3" s="4"/>
      <c r="D3" s="4" t="s">
        <v>120</v>
      </c>
      <c r="E3" s="4" t="s">
        <v>15</v>
      </c>
      <c r="F3" s="4" t="s">
        <v>121</v>
      </c>
      <c r="G3" s="4" t="s">
        <v>118</v>
      </c>
      <c r="H3" s="4" t="s">
        <v>122</v>
      </c>
      <c r="I3" s="4"/>
      <c r="J3" s="4"/>
      <c r="K3" s="4" t="s">
        <v>39</v>
      </c>
    </row>
    <row r="4" spans="1:12" x14ac:dyDescent="0.25">
      <c r="A4" s="4" t="s">
        <v>117</v>
      </c>
      <c r="B4" s="4" t="s">
        <v>123</v>
      </c>
      <c r="C4" s="4"/>
      <c r="D4" s="4"/>
      <c r="E4" s="4"/>
      <c r="F4" s="4" t="s">
        <v>124</v>
      </c>
      <c r="G4" s="4" t="s">
        <v>118</v>
      </c>
      <c r="H4" s="4" t="s">
        <v>125</v>
      </c>
      <c r="I4" s="4"/>
      <c r="J4" s="4"/>
      <c r="K4" s="4" t="s">
        <v>39</v>
      </c>
    </row>
    <row r="5" spans="1:12" x14ac:dyDescent="0.25">
      <c r="A5" s="4" t="s">
        <v>117</v>
      </c>
      <c r="B5" s="4" t="s">
        <v>126</v>
      </c>
      <c r="C5" s="4"/>
      <c r="D5" s="4" t="s">
        <v>127</v>
      </c>
      <c r="E5" s="4"/>
      <c r="F5" s="4" t="s">
        <v>121</v>
      </c>
      <c r="G5" s="4" t="s">
        <v>118</v>
      </c>
      <c r="H5" s="4" t="s">
        <v>128</v>
      </c>
      <c r="I5" s="4"/>
      <c r="J5" s="4"/>
      <c r="K5" s="4" t="s">
        <v>39</v>
      </c>
    </row>
    <row r="6" spans="1:12" x14ac:dyDescent="0.25">
      <c r="A6" s="4" t="s">
        <v>117</v>
      </c>
      <c r="B6" s="4" t="s">
        <v>129</v>
      </c>
      <c r="C6" s="4"/>
      <c r="D6" s="4" t="s">
        <v>130</v>
      </c>
      <c r="E6" s="4"/>
      <c r="F6" s="4" t="s">
        <v>131</v>
      </c>
      <c r="G6" s="4" t="s">
        <v>118</v>
      </c>
      <c r="H6" s="4" t="s">
        <v>132</v>
      </c>
      <c r="I6" s="4"/>
      <c r="J6" s="4"/>
      <c r="K6" s="4" t="s">
        <v>58</v>
      </c>
    </row>
    <row r="7" spans="1:12" x14ac:dyDescent="0.25">
      <c r="A7" s="4" t="s">
        <v>117</v>
      </c>
      <c r="B7" s="4" t="s">
        <v>133</v>
      </c>
      <c r="C7" s="4"/>
      <c r="D7" s="4" t="s">
        <v>134</v>
      </c>
      <c r="E7" s="4"/>
      <c r="F7" s="4" t="s">
        <v>121</v>
      </c>
      <c r="G7" s="4" t="s">
        <v>118</v>
      </c>
      <c r="H7" s="4" t="s">
        <v>135</v>
      </c>
      <c r="I7" s="4"/>
      <c r="J7" s="4"/>
      <c r="K7" s="4" t="s">
        <v>28</v>
      </c>
    </row>
    <row r="8" spans="1:12" x14ac:dyDescent="0.25">
      <c r="A8" s="4" t="s">
        <v>117</v>
      </c>
      <c r="B8" s="4" t="s">
        <v>136</v>
      </c>
      <c r="C8" s="4"/>
      <c r="D8" s="4" t="s">
        <v>137</v>
      </c>
      <c r="E8" s="4"/>
      <c r="F8" s="4" t="s">
        <v>121</v>
      </c>
      <c r="G8" s="4" t="s">
        <v>118</v>
      </c>
      <c r="H8" s="4"/>
      <c r="I8" s="4"/>
      <c r="J8" s="4"/>
      <c r="K8" s="4" t="s">
        <v>28</v>
      </c>
    </row>
    <row r="9" spans="1:12" x14ac:dyDescent="0.25">
      <c r="A9" s="4" t="s">
        <v>117</v>
      </c>
      <c r="B9" s="4" t="s">
        <v>138</v>
      </c>
      <c r="C9" s="4"/>
      <c r="D9" s="4"/>
      <c r="E9" s="4"/>
      <c r="F9" s="4" t="s">
        <v>139</v>
      </c>
      <c r="G9" s="4" t="s">
        <v>118</v>
      </c>
      <c r="H9" s="4" t="s">
        <v>140</v>
      </c>
      <c r="I9" s="4"/>
      <c r="J9" s="4"/>
      <c r="K9" s="4" t="s">
        <v>28</v>
      </c>
      <c r="L9" s="84"/>
    </row>
    <row r="10" spans="1:12" ht="15.75" thickBot="1" x14ac:dyDescent="0.3"/>
    <row r="11" spans="1:12" ht="19.5" thickBot="1" x14ac:dyDescent="0.35">
      <c r="A11" s="49" t="s">
        <v>190</v>
      </c>
      <c r="B11" s="50">
        <f>COUNTA(B12:B14)</f>
        <v>3</v>
      </c>
    </row>
    <row r="12" spans="1:12" x14ac:dyDescent="0.25">
      <c r="A12" t="s">
        <v>117</v>
      </c>
      <c r="B12" t="s">
        <v>178</v>
      </c>
      <c r="D12" t="s">
        <v>179</v>
      </c>
      <c r="E12" t="s">
        <v>180</v>
      </c>
      <c r="F12" t="s">
        <v>181</v>
      </c>
      <c r="G12" t="s">
        <v>118</v>
      </c>
      <c r="H12" t="s">
        <v>261</v>
      </c>
      <c r="L12" s="85" t="s">
        <v>255</v>
      </c>
    </row>
    <row r="13" spans="1:12" x14ac:dyDescent="0.25">
      <c r="A13" t="s">
        <v>117</v>
      </c>
      <c r="B13" s="6" t="s">
        <v>256</v>
      </c>
      <c r="D13" t="s">
        <v>259</v>
      </c>
      <c r="E13" t="s">
        <v>121</v>
      </c>
      <c r="G13" t="s">
        <v>118</v>
      </c>
      <c r="H13" t="s">
        <v>260</v>
      </c>
      <c r="L13" s="85" t="s">
        <v>255</v>
      </c>
    </row>
    <row r="14" spans="1:12" x14ac:dyDescent="0.25">
      <c r="A14" t="s">
        <v>117</v>
      </c>
      <c r="B14" s="6" t="s">
        <v>257</v>
      </c>
      <c r="D14" s="79" t="s">
        <v>258</v>
      </c>
      <c r="E14" s="6" t="s">
        <v>124</v>
      </c>
      <c r="F14" s="6"/>
      <c r="G14" t="s">
        <v>118</v>
      </c>
      <c r="H14" s="6" t="s">
        <v>262</v>
      </c>
      <c r="L14" s="85" t="s">
        <v>265</v>
      </c>
    </row>
    <row r="15" spans="1:12" ht="15.75" thickBot="1" x14ac:dyDescent="0.3">
      <c r="A15" s="8"/>
      <c r="B15" s="5"/>
    </row>
    <row r="16" spans="1:12" ht="19.5" thickBot="1" x14ac:dyDescent="0.35">
      <c r="A16" s="51" t="s">
        <v>221</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8" priority="2"/>
    <cfRule type="duplicateValues" dxfId="27" priority="3"/>
  </conditionalFormatting>
  <conditionalFormatting sqref="B11">
    <cfRule type="duplicateValues" dxfId="2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D32" sqref="D32"/>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4" bestFit="1" customWidth="1"/>
  </cols>
  <sheetData>
    <row r="1" spans="1:13" s="28" customFormat="1" ht="19.5" thickBot="1" x14ac:dyDescent="0.35">
      <c r="A1" s="31" t="s">
        <v>170</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193</v>
      </c>
      <c r="M2" s="81"/>
    </row>
    <row r="3" spans="1:13" x14ac:dyDescent="0.25">
      <c r="A3" s="4" t="s">
        <v>141</v>
      </c>
      <c r="B3" s="4" t="s">
        <v>144</v>
      </c>
      <c r="C3" s="4"/>
      <c r="D3" s="4" t="s">
        <v>145</v>
      </c>
      <c r="E3" s="4"/>
      <c r="F3" s="4" t="s">
        <v>146</v>
      </c>
      <c r="G3" s="4" t="s">
        <v>142</v>
      </c>
      <c r="H3" s="4" t="s">
        <v>13</v>
      </c>
      <c r="I3" s="4" t="s">
        <v>13</v>
      </c>
      <c r="J3" s="4" t="s">
        <v>13</v>
      </c>
      <c r="K3" s="4" t="s">
        <v>58</v>
      </c>
    </row>
    <row r="4" spans="1:13" ht="15.75" thickBot="1" x14ac:dyDescent="0.3">
      <c r="A4" s="4"/>
      <c r="C4" s="4"/>
      <c r="D4" s="4"/>
      <c r="E4" s="4"/>
      <c r="F4" s="4"/>
      <c r="G4" s="4"/>
      <c r="H4" s="4"/>
      <c r="I4" s="4"/>
      <c r="J4" s="4"/>
      <c r="K4" s="4"/>
    </row>
    <row r="5" spans="1:13" ht="19.5" thickBot="1" x14ac:dyDescent="0.35">
      <c r="A5" s="49" t="s">
        <v>190</v>
      </c>
      <c r="B5" s="50">
        <f>COUNTA(B6)</f>
        <v>0</v>
      </c>
    </row>
    <row r="6" spans="1:13" ht="15.75" thickBot="1" x14ac:dyDescent="0.3">
      <c r="A6" s="8"/>
      <c r="B6" s="5"/>
    </row>
    <row r="7" spans="1:13" ht="19.5" thickBot="1" x14ac:dyDescent="0.35">
      <c r="A7" s="51" t="s">
        <v>221</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5" priority="6"/>
  </conditionalFormatting>
  <conditionalFormatting sqref="F1">
    <cfRule type="duplicateValues" dxfId="24" priority="4"/>
    <cfRule type="duplicateValues" dxfId="23" priority="5"/>
  </conditionalFormatting>
  <conditionalFormatting sqref="B5">
    <cfRule type="duplicateValues" dxfId="22" priority="3"/>
  </conditionalFormatting>
  <conditionalFormatting sqref="B10">
    <cfRule type="duplicateValues" dxfId="21"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2019-02-01T13:12:20Z</cp:lastPrinted>
  <dcterms:created xsi:type="dcterms:W3CDTF">2017-12-07T14:35:07Z</dcterms:created>
  <dcterms:modified xsi:type="dcterms:W3CDTF">2019-02-20T16:12:52Z</dcterms:modified>
</cp:coreProperties>
</file>