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definedNames>
    <definedName name="_xlnm._FilterDatabase" localSheetId="1" hidden="1">'Cavan Co'!$A$2:$L$10</definedName>
    <definedName name="_xlnm._FilterDatabase" localSheetId="2" hidden="1">'Donegal Co'!$A$2:$L$8</definedName>
    <definedName name="_xlnm._FilterDatabase" localSheetId="4" hidden="1">'Galway City '!$A$2:$K$2</definedName>
    <definedName name="_xlnm._FilterDatabase" localSheetId="3" hidden="1">'Galway Co'!$A$2:$L$2</definedName>
    <definedName name="_xlnm._FilterDatabase" localSheetId="6" hidden="1">'Mayo Co'!$A$2:$L$4</definedName>
    <definedName name="_xlnm._FilterDatabase" localSheetId="7" hidden="1">'Monaghan Co'!$A$2:$L$9</definedName>
    <definedName name="_xlnm._FilterDatabase" localSheetId="8" hidden="1">'Roscommon Co'!$A$2:$L$2</definedName>
    <definedName name="_xlnm._FilterDatabase" localSheetId="9" hidden="1">'Sligo Co'!$A$2:$M$8</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5" l="1"/>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 i="35"/>
  <c r="B16" i="28" l="1"/>
  <c r="B11" i="28" l="1"/>
  <c r="B1" i="10" l="1"/>
  <c r="B13" i="10" l="1"/>
  <c r="B10" i="30" l="1"/>
  <c r="B4" i="37"/>
  <c r="B5" i="22"/>
  <c r="B1" i="30" l="1"/>
  <c r="B1" i="28"/>
  <c r="B1" i="2"/>
  <c r="B1" i="26" l="1"/>
  <c r="B14" i="30" l="1"/>
  <c r="B1" i="29" l="1"/>
  <c r="Q13" i="35" l="1"/>
  <c r="Q31" i="35"/>
  <c r="Q11" i="35"/>
  <c r="Q29" i="35"/>
  <c r="Q6" i="35"/>
  <c r="Q15" i="35"/>
  <c r="Q12" i="35"/>
  <c r="Q16" i="35"/>
  <c r="Q25" i="35"/>
  <c r="Q26" i="35"/>
  <c r="Q8" i="35"/>
  <c r="Q24" i="35"/>
  <c r="Q20" i="35"/>
  <c r="Q4" i="35"/>
  <c r="Q22" i="35"/>
  <c r="Q5" i="35"/>
  <c r="Q28" i="35"/>
  <c r="Q14" i="35"/>
  <c r="Q23" i="35"/>
  <c r="Q3" i="35"/>
  <c r="Q18" i="35"/>
  <c r="Q9" i="35"/>
  <c r="Q10" i="35"/>
  <c r="Q17" i="35"/>
  <c r="Q21" i="35"/>
  <c r="Q33" i="35"/>
  <c r="Q19" i="35"/>
  <c r="Q30" i="35"/>
  <c r="Q7" i="35"/>
  <c r="Q32" i="35"/>
  <c r="Q27" i="35"/>
  <c r="Q34" i="35" l="1"/>
  <c r="B1" i="18"/>
  <c r="B10" i="26" l="1"/>
  <c r="B1" i="22"/>
  <c r="D10" i="35" l="1"/>
  <c r="E6" i="35"/>
  <c r="B6" i="26" l="1"/>
  <c r="D6" i="35" s="1"/>
  <c r="B1" i="37" l="1"/>
  <c r="B12" i="2"/>
  <c r="D8" i="35" s="1"/>
  <c r="C5" i="35" l="1"/>
  <c r="B5" i="35"/>
  <c r="B5" i="29" l="1"/>
  <c r="D4" i="35" s="1"/>
  <c r="B7" i="29" l="1"/>
  <c r="E4" i="35" s="1"/>
  <c r="E7" i="35"/>
  <c r="D5" i="35" l="1"/>
  <c r="P34" i="35" l="1"/>
  <c r="K34" i="35" l="1"/>
  <c r="L34" i="35"/>
  <c r="M34" i="35"/>
  <c r="N34" i="35"/>
  <c r="O34" i="35"/>
  <c r="F3" i="35"/>
  <c r="F10" i="35"/>
  <c r="C4" i="35"/>
  <c r="C11" i="35"/>
  <c r="B11" i="35"/>
  <c r="C6" i="35" l="1"/>
  <c r="C10" i="35"/>
  <c r="C9" i="35"/>
  <c r="C8" i="35"/>
  <c r="C3" i="35"/>
  <c r="C7" i="35"/>
  <c r="B6" i="35"/>
  <c r="B10" i="35"/>
  <c r="B4" i="35"/>
  <c r="B9" i="35"/>
  <c r="B8" i="35"/>
  <c r="B3" i="35"/>
  <c r="B7" i="35"/>
  <c r="E9" i="35" l="1"/>
  <c r="D9" i="35"/>
  <c r="E10" i="35" l="1"/>
  <c r="G10" i="35" s="1"/>
  <c r="H10" i="35" s="1"/>
  <c r="B12" i="22"/>
  <c r="E11" i="35" s="1"/>
  <c r="D11" i="35"/>
  <c r="B8" i="37"/>
  <c r="E5" i="35" s="1"/>
  <c r="B7" i="18"/>
  <c r="B4" i="18"/>
  <c r="D3" i="35" s="1"/>
  <c r="B10" i="10"/>
  <c r="D7" i="35" s="1"/>
  <c r="B16" i="2"/>
  <c r="E8" i="35" s="1"/>
  <c r="E3" i="35" l="1"/>
  <c r="G3" i="35" s="1"/>
  <c r="H3" i="35" s="1"/>
  <c r="D12" i="35"/>
  <c r="E12" i="35" l="1"/>
  <c r="F9" i="35"/>
  <c r="F4" i="35"/>
  <c r="F11" i="35"/>
  <c r="F5" i="35"/>
  <c r="G5" i="35" s="1"/>
  <c r="F7" i="35"/>
  <c r="G7" i="35" l="1"/>
  <c r="H7" i="35" s="1"/>
  <c r="G11" i="35"/>
  <c r="H11" i="35" s="1"/>
  <c r="G4" i="35"/>
  <c r="H4" i="35" s="1"/>
  <c r="G9" i="35"/>
  <c r="H9" i="35" s="1"/>
  <c r="H5" i="35"/>
  <c r="F6" i="35"/>
  <c r="F8" i="35"/>
  <c r="G8" i="35" s="1"/>
  <c r="G6" i="35" l="1"/>
  <c r="H6" i="35" s="1"/>
  <c r="F12" i="35"/>
  <c r="B12" i="35"/>
  <c r="C12" i="35"/>
  <c r="H8" i="35" l="1"/>
  <c r="H12" i="35" s="1"/>
  <c r="G12" i="35"/>
</calcChain>
</file>

<file path=xl/sharedStrings.xml><?xml version="1.0" encoding="utf-8"?>
<sst xmlns="http://schemas.openxmlformats.org/spreadsheetml/2006/main" count="670" uniqueCount="320">
  <si>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</si>
  <si>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</si>
  <si>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</si>
  <si>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</si>
  <si>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</si>
  <si>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</si>
  <si>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</si>
  <si>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</si>
  <si>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</si>
  <si>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</si>
  <si>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</si>
  <si>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</si>
  <si>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</si>
  <si>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</si>
  <si>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</si>
  <si>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</si>
  <si>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</si>
  <si>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</si>
  <si>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</si>
  <si>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</si>
  <si>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</si>
  <si>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</si>
  <si>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</si>
  <si>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</si>
  <si>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</si>
  <si>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</si>
  <si>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</si>
  <si>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</si>
  <si>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</si>
  <si>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</si>
  <si>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</si>
  <si>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</si>
  <si>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</si>
  <si>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</si>
  <si>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</si>
  <si>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</si>
  <si>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</si>
  <si>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</si>
  <si>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</si>
  <si>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</si>
  <si>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</si>
  <si>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</si>
  <si>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</si>
  <si>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</si>
  <si>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</si>
  <si>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</si>
  <si>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</si>
  <si>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</si>
  <si>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</si>
  <si>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</si>
  <si>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Ballinagh Road</t>
  </si>
  <si>
    <t>Muldoon Car Sales</t>
  </si>
  <si>
    <t xml:space="preserve">Cavan </t>
  </si>
  <si>
    <t>049-4332741 / 086-3562910</t>
  </si>
  <si>
    <t>Collector</t>
  </si>
  <si>
    <t>Sean Briody Car Sales</t>
  </si>
  <si>
    <t>Omard</t>
  </si>
  <si>
    <t>049 4336658</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</si>
  <si>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</si>
  <si>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</si>
  <si>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</si>
  <si>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</si>
  <si>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</si>
  <si>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</si>
  <si>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</si>
  <si>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</si>
  <si>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</si>
  <si>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</si>
  <si>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</si>
  <si>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</si>
  <si>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</si>
  <si>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</si>
  <si>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</si>
  <si>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</si>
  <si>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</si>
  <si>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</si>
  <si>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</si>
  <si>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</si>
  <si>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</si>
  <si>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</si>
  <si>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Millford</t>
  </si>
  <si>
    <t>W.G. Tyres</t>
  </si>
  <si>
    <t>The Lagg Filling Station</t>
  </si>
  <si>
    <t>074-9163479</t>
  </si>
  <si>
    <t>Galway County Council</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</si>
  <si>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</si>
  <si>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</si>
  <si>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</si>
  <si>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</si>
  <si>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</si>
  <si>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</si>
  <si>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</si>
  <si>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</si>
  <si>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</si>
  <si>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</si>
  <si>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</si>
  <si>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</si>
  <si>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</si>
  <si>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</si>
  <si>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</si>
  <si>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</si>
  <si>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</si>
  <si>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</si>
  <si>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</si>
  <si>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</si>
  <si>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</si>
  <si>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</si>
  <si>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</si>
  <si>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</si>
  <si>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</si>
  <si>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</si>
  <si>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</si>
  <si>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</si>
  <si>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</si>
  <si>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</si>
  <si>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</si>
  <si>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</si>
  <si>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</si>
  <si>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</si>
  <si>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</si>
  <si>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</si>
  <si>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</si>
  <si>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</si>
  <si>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</si>
  <si>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</si>
  <si>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</si>
  <si>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</si>
  <si>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</si>
  <si>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Co. Roscommon</t>
  </si>
  <si>
    <t>Boyle</t>
  </si>
  <si>
    <t>OCR Waste Management</t>
  </si>
  <si>
    <t>Office 2</t>
  </si>
  <si>
    <t>Roxborough</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</si>
  <si>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</si>
  <si>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</si>
  <si>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</si>
  <si>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</si>
  <si>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</si>
  <si>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</si>
  <si>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</si>
  <si>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</si>
  <si>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</si>
  <si>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</si>
  <si>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</si>
  <si>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</si>
  <si>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</si>
  <si>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</si>
  <si>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</si>
  <si>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</si>
  <si>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</si>
  <si>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</si>
  <si>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</si>
  <si>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</si>
  <si>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</si>
  <si>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</si>
  <si>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</si>
  <si>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</si>
  <si>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</si>
  <si>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</si>
  <si>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</si>
  <si>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</si>
  <si>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</si>
  <si>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</si>
  <si>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</si>
  <si>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</si>
  <si>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</si>
  <si>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</si>
  <si>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</si>
  <si>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</si>
  <si>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</si>
  <si>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</si>
  <si>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</si>
  <si>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</si>
  <si>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</si>
  <si>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</si>
  <si>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</si>
  <si>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</si>
  <si>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</si>
  <si>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</si>
  <si>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</si>
  <si>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</si>
  <si>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</si>
  <si>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</si>
  <si>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</si>
  <si>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</si>
  <si>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</si>
  <si>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</si>
  <si>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</si>
  <si>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</si>
  <si>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</si>
  <si>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</si>
  <si>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</si>
  <si>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</si>
  <si>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</si>
  <si>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</si>
  <si>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</si>
  <si>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</si>
  <si>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</si>
  <si>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</si>
  <si>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</si>
  <si>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</si>
  <si>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</si>
  <si>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</si>
  <si>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</si>
  <si>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</si>
  <si>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</si>
  <si>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</si>
  <si>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</si>
  <si>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</si>
  <si>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</si>
  <si>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</si>
  <si>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</si>
  <si>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</si>
  <si>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</si>
  <si>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</si>
  <si>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</si>
  <si>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</si>
  <si>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</si>
  <si>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</si>
  <si>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Member Premises </t>
  </si>
  <si>
    <t>Total</t>
  </si>
  <si>
    <t xml:space="preserve">Email/Website </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</si>
  <si>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</si>
  <si>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</si>
  <si>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</si>
  <si>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</si>
  <si>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</si>
  <si>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</si>
  <si>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</si>
  <si>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</si>
  <si>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</si>
  <si>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</si>
  <si>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</si>
  <si>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</si>
  <si>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</si>
  <si>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</si>
  <si>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</si>
  <si>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</si>
  <si>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</si>
  <si>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</si>
  <si>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</si>
  <si>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</si>
  <si>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 xml:space="preserve">
Byg garage mohill </t>
  </si>
  <si>
    <t>Dromod Road mohill (stensons yard)</t>
  </si>
  <si>
    <t>Mohill</t>
  </si>
  <si>
    <t>Co.Leitrim</t>
  </si>
  <si>
    <t>E+E Car Repair</t>
  </si>
  <si>
    <t>Byg garage mohill</t>
  </si>
  <si>
    <t xml:space="preserve">Station road </t>
  </si>
  <si>
    <t xml:space="preserve">Hyde Street </t>
  </si>
  <si>
    <t>Mohil</t>
  </si>
  <si>
    <t>Co Leitrim</t>
  </si>
  <si>
    <t>087 969 0836</t>
  </si>
  <si>
    <t xml:space="preserve">Not registered big stock of uk imported tyres selling with no levy </t>
  </si>
  <si>
    <t xml:space="preserve">Note </t>
  </si>
  <si>
    <t>Two of the same name, however different addresses given</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</si>
  <si>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</si>
  <si>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</si>
  <si>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</si>
  <si>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</si>
  <si>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</si>
  <si>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</si>
  <si>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</si>
  <si>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</si>
  <si>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</si>
  <si>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</si>
  <si>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</si>
  <si>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</si>
  <si>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</si>
  <si>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 xml:space="preserve">Sligo Tyre Centre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</si>
  <si>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</si>
  <si>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</si>
  <si>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</si>
  <si>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</si>
  <si>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</si>
  <si>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</si>
  <si>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</si>
  <si>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</si>
  <si>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</si>
  <si>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</si>
  <si>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</si>
  <si>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</si>
  <si>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</si>
  <si>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</si>
  <si>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</si>
  <si>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</si>
  <si>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</si>
  <si>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</si>
  <si>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</si>
  <si>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</si>
  <si>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</si>
  <si>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Fast Fit Tyre Center and Motor Factors</t>
  </si>
  <si>
    <t>Foxborough</t>
  </si>
  <si>
    <t>Drumsna</t>
  </si>
  <si>
    <t>(071) 9624983</t>
  </si>
  <si>
    <t>McCormacks Garage</t>
  </si>
  <si>
    <t>Mart Road</t>
  </si>
  <si>
    <t>Drumshanbo</t>
  </si>
  <si>
    <t>(086) 8575023</t>
  </si>
  <si>
    <t>Non complicant Member 1543: Reporting</t>
  </si>
  <si>
    <t xml:space="preserve">Member 987. Non compliant: Reporting </t>
  </si>
  <si>
    <t xml:space="preserve">Member 1592. Claims does not deal with tyres </t>
  </si>
  <si>
    <t xml:space="preserve">Member 2020. Non complicant. Reporting </t>
  </si>
  <si>
    <t>Member 1364. Non compliant. Reporting &amp; fee</t>
  </si>
  <si>
    <t xml:space="preserve"> Member 1745. Non compliant. reporting &amp; fee</t>
  </si>
  <si>
    <t xml:space="preserve">Member 1487. Non compliant. Reporting </t>
  </si>
  <si>
    <t>Member 1521. Non compliant. Reporting</t>
  </si>
  <si>
    <t>Member 1187. Non compliant. Reporting</t>
  </si>
  <si>
    <t xml:space="preserve">Member 1280. Claims does not deal with tyres </t>
  </si>
  <si>
    <t xml:space="preserve">Member 1400. Claims no longer trading in tyres </t>
  </si>
  <si>
    <t xml:space="preserve">Tyre shop </t>
  </si>
  <si>
    <t>Mindaugas Jocys</t>
  </si>
  <si>
    <t>Fedoo</t>
  </si>
  <si>
    <t>Old Armagh Road</t>
  </si>
  <si>
    <t>Top Auto Garage Building</t>
  </si>
  <si>
    <t xml:space="preserve">Member 1535. Claims does not deal with tyres </t>
  </si>
  <si>
    <t>Broomfield</t>
  </si>
  <si>
    <t>https://www.facebook.com/thetyreoutletIE/</t>
  </si>
  <si>
    <t xml:space="preserve">The Tyre outlet </t>
  </si>
  <si>
    <t>Motor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</si>
</sst>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
      <sz val="11"/>
      <color rgb="FFFF0000"/>
      <name val="Calibri"/>
      <family val="2"/>
      <scheme val="minor"/>
    </font>
    <font>
      <u/>
      <sz val="11"/>
      <color theme="1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9" fillId="0" borderId="0" applyNumberFormat="0" applyFill="0" applyBorder="0" applyAlignment="0" applyProtection="0"/>
  </cellStyleXfs>
  <cellXfs count="103">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0" fontId="17"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8"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9" fillId="0" borderId="0" xfId="3" applyAlignment="1">
      <alignment vertical="center"/>
    </xf>
    <xf numFmtId="0" fontId="12" fillId="5" borderId="1" xfId="1" applyFont="1" applyBorder="1" applyAlignment="1">
      <alignment horizontal="center"/>
    </xf>
    <xf numFmtId="0" fontId="12" fillId="5" borderId="2" xfId="1" applyFont="1" applyBorder="1" applyAlignment="1">
      <alignment horizontal="center"/>
    </xf>
    <xf numFmtId="0" fontId="12"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0" fillId="0" borderId="0" xfId="0" applyFont="1" applyAlignment="1"/>
    <xf numFmtId="9" fontId="3" fillId="2" borderId="3" xfId="2" applyNumberFormat="1" applyFont="1" applyFill="1" applyBorder="1" applyAlignment="1">
      <alignment horizontal="left" vertical="top" wrapText="1"/>
    </xf>
  </cellXfs>
  <cellStyles count="4">
    <cellStyle name="20% - Accent1" xfId="1" builtinId="30"/>
    <cellStyle name="60% - Accent1" xfId="2" builtinId="32"/>
    <cellStyle name="Hyperlink" xfId="3" builtinId="8"/>
    <cellStyle name="Normal" xfId="0" builtinId="0"/>
  </cellStyles>
  <dxfs count="73">
    <dxf>
      <numFmt numFmtId="13" formatCode="0%"/>
      <border diagonalUp="0" diagonalDown="0" outline="0">
        <left/>
        <right style="medium">
          <color indexed="64"/>
        </right>
        <top/>
        <bottom style="medium">
          <color indexed="64"/>
        </bottom>
      </border>
    </dxf>
    <dxf>
      <alignment horizontal="right" vertical="bottom" textRotation="0" wrapText="0" indent="0" justifyLastLine="0" shrinkToFit="0" readingOrder="0"/>
      <border diagonalUp="0" diagonalDown="0" outline="0">
        <left/>
        <right/>
        <top/>
        <bottom style="medium">
          <color indexed="64"/>
        </bottom>
      </border>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border diagonalUp="0" diagonalDown="0" outline="0">
        <left/>
        <right/>
        <top/>
        <bottom style="medium">
          <color indexed="64"/>
        </bottom>
      </border>
    </dxf>
    <dxf>
      <border diagonalUp="0" diagonalDown="0" outline="0">
        <left style="medium">
          <color indexed="64"/>
        </left>
        <right/>
        <top/>
        <bottom style="medium">
          <color indexed="64"/>
        </bottom>
      </border>
    </dxf>
    <dxf>
      <numFmt numFmtId="0" formatCode="General"/>
    </dxf>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vertical/>
        <horizontal/>
      </border>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a:t>
            </a:r>
            <a:r>
              <a:rPr lang="en-US" sz="1600" b="1" baseline="0"/>
              <a:t> 15/04/2019</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Laois County Council</c:v>
                </c:pt>
                <c:pt idx="10">
                  <c:v>Clare County Council</c:v>
                </c:pt>
                <c:pt idx="11">
                  <c:v>Louth County Council</c:v>
                </c:pt>
                <c:pt idx="12">
                  <c:v>Fingal County Council</c:v>
                </c:pt>
                <c:pt idx="13">
                  <c:v>Meath County Council</c:v>
                </c:pt>
                <c:pt idx="14">
                  <c:v>Wicklow County Council</c:v>
                </c:pt>
                <c:pt idx="15">
                  <c:v>Tipperary County Council</c:v>
                </c:pt>
                <c:pt idx="16">
                  <c:v>Donegal County Council</c:v>
                </c:pt>
                <c:pt idx="17">
                  <c:v>Kildare County Council</c:v>
                </c:pt>
                <c:pt idx="18">
                  <c:v>Longford County Council</c:v>
                </c:pt>
                <c:pt idx="19">
                  <c:v>Dublin City Council</c:v>
                </c:pt>
                <c:pt idx="20">
                  <c:v>Offaly County Council</c:v>
                </c:pt>
                <c:pt idx="21">
                  <c:v>Kerry County Council</c:v>
                </c:pt>
                <c:pt idx="22">
                  <c:v>Westmeath County Council</c:v>
                </c:pt>
                <c:pt idx="23">
                  <c:v>Cork City Council</c:v>
                </c:pt>
                <c:pt idx="24">
                  <c:v>Wexford County Council</c:v>
                </c:pt>
                <c:pt idx="25">
                  <c:v>Cavan County Council</c:v>
                </c:pt>
                <c:pt idx="26">
                  <c:v>Sligo County Council</c:v>
                </c:pt>
                <c:pt idx="27">
                  <c:v>Carlow County Council</c:v>
                </c:pt>
                <c:pt idx="28">
                  <c:v>Monaghan County Council</c:v>
                </c:pt>
                <c:pt idx="29">
                  <c:v>Leitrim County Council</c:v>
                </c:pt>
                <c:pt idx="30">
                  <c:v>Kilkenny County Council</c:v>
                </c:pt>
              </c:strCache>
            </c:strRef>
          </c:cat>
          <c:val>
            <c:numRef>
              <c:f>'Overview '!$Q$3:$Q$33</c:f>
              <c:numCache>
                <c:formatCode>0%</c:formatCode>
                <c:ptCount val="31"/>
                <c:pt idx="0">
                  <c:v>1</c:v>
                </c:pt>
                <c:pt idx="1">
                  <c:v>0.98181818181818181</c:v>
                </c:pt>
                <c:pt idx="2">
                  <c:v>0.97368421052631582</c:v>
                </c:pt>
                <c:pt idx="3">
                  <c:v>0.97101449275362317</c:v>
                </c:pt>
                <c:pt idx="4">
                  <c:v>0.96825396825396826</c:v>
                </c:pt>
                <c:pt idx="5">
                  <c:v>0.96307692307692305</c:v>
                </c:pt>
                <c:pt idx="6">
                  <c:v>0.96103896103896103</c:v>
                </c:pt>
                <c:pt idx="7">
                  <c:v>0.9517241379310345</c:v>
                </c:pt>
                <c:pt idx="8">
                  <c:v>0.95161290322580649</c:v>
                </c:pt>
                <c:pt idx="9">
                  <c:v>0.95161290322580649</c:v>
                </c:pt>
                <c:pt idx="10">
                  <c:v>0.94117647058823528</c:v>
                </c:pt>
                <c:pt idx="11">
                  <c:v>0.93670886075949367</c:v>
                </c:pt>
                <c:pt idx="12">
                  <c:v>0.93641618497109824</c:v>
                </c:pt>
                <c:pt idx="13">
                  <c:v>0.93421052631578949</c:v>
                </c:pt>
                <c:pt idx="14">
                  <c:v>0.9196428571428571</c:v>
                </c:pt>
                <c:pt idx="15">
                  <c:v>0.91269841269841268</c:v>
                </c:pt>
                <c:pt idx="16">
                  <c:v>0.91176470588235292</c:v>
                </c:pt>
                <c:pt idx="17">
                  <c:v>0.8970588235294118</c:v>
                </c:pt>
                <c:pt idx="18">
                  <c:v>0.89583333333333337</c:v>
                </c:pt>
                <c:pt idx="19">
                  <c:v>0.88</c:v>
                </c:pt>
                <c:pt idx="20">
                  <c:v>0.86</c:v>
                </c:pt>
                <c:pt idx="21">
                  <c:v>0.85624999999999996</c:v>
                </c:pt>
                <c:pt idx="22">
                  <c:v>0.84722222222222221</c:v>
                </c:pt>
                <c:pt idx="23">
                  <c:v>0.84210526315789469</c:v>
                </c:pt>
                <c:pt idx="24">
                  <c:v>0.84158415841584155</c:v>
                </c:pt>
                <c:pt idx="25">
                  <c:v>0.84057971014492749</c:v>
                </c:pt>
                <c:pt idx="26">
                  <c:v>0.83333333333333337</c:v>
                </c:pt>
                <c:pt idx="27">
                  <c:v>0.81081081081081086</c:v>
                </c:pt>
                <c:pt idx="28">
                  <c:v>0.8</c:v>
                </c:pt>
                <c:pt idx="29">
                  <c:v>0.7857142857142857</c:v>
                </c:pt>
                <c:pt idx="30">
                  <c:v>0.78048780487804881</c:v>
                </c:pt>
              </c:numCache>
            </c:numRef>
          </c:val>
        </c:ser>
        <c:dLbls>
          <c:showLegendKey val="0"/>
          <c:showVal val="1"/>
          <c:showCatName val="0"/>
          <c:showSerName val="0"/>
          <c:showPercent val="0"/>
          <c:showBubbleSize val="0"/>
        </c:dLbls>
        <c:gapWidth val="219"/>
        <c:overlap val="-27"/>
        <c:axId val="1221958432"/>
        <c:axId val="1221958824"/>
      </c:barChart>
      <c:catAx>
        <c:axId val="12219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958824"/>
        <c:crosses val="autoZero"/>
        <c:auto val="1"/>
        <c:lblAlgn val="ctr"/>
        <c:lblOffset val="100"/>
        <c:noMultiLvlLbl val="0"/>
      </c:catAx>
      <c:valAx>
        <c:axId val="12219588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958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County Council</c:v>
                </c:pt>
                <c:pt idx="1">
                  <c:v>Roscommon County Council</c:v>
                </c:pt>
                <c:pt idx="2">
                  <c:v>Galway City Council</c:v>
                </c:pt>
                <c:pt idx="3">
                  <c:v>Mayo County Council</c:v>
                </c:pt>
                <c:pt idx="4">
                  <c:v>Donegal County Council</c:v>
                </c:pt>
                <c:pt idx="5">
                  <c:v>Cavan County Council</c:v>
                </c:pt>
                <c:pt idx="6">
                  <c:v>Sligo County Council</c:v>
                </c:pt>
                <c:pt idx="7">
                  <c:v>Monaghan County Council</c:v>
                </c:pt>
                <c:pt idx="8">
                  <c:v>Leitrim County Council</c:v>
                </c:pt>
              </c:strCache>
            </c:strRef>
          </c:cat>
          <c:val>
            <c:numRef>
              <c:f>'Overview '!$H$3:$H$11</c:f>
              <c:numCache>
                <c:formatCode>0%</c:formatCode>
                <c:ptCount val="9"/>
                <c:pt idx="0">
                  <c:v>1</c:v>
                </c:pt>
                <c:pt idx="1">
                  <c:v>0.98181818181818181</c:v>
                </c:pt>
                <c:pt idx="2">
                  <c:v>0.97368421052631582</c:v>
                </c:pt>
                <c:pt idx="3">
                  <c:v>0.96825396825396826</c:v>
                </c:pt>
                <c:pt idx="4">
                  <c:v>0.91176470588235292</c:v>
                </c:pt>
                <c:pt idx="5">
                  <c:v>0.84057971014492749</c:v>
                </c:pt>
                <c:pt idx="6">
                  <c:v>0.83333333333333337</c:v>
                </c:pt>
                <c:pt idx="7">
                  <c:v>0.8</c:v>
                </c:pt>
                <c:pt idx="8">
                  <c:v>0.7857142857142857</c:v>
                </c:pt>
              </c:numCache>
            </c:numRef>
          </c:val>
        </c:ser>
        <c:dLbls>
          <c:showLegendKey val="0"/>
          <c:showVal val="0"/>
          <c:showCatName val="0"/>
          <c:showSerName val="0"/>
          <c:showPercent val="0"/>
          <c:showBubbleSize val="0"/>
        </c:dLbls>
        <c:gapWidth val="75"/>
        <c:overlap val="40"/>
        <c:axId val="1221955296"/>
        <c:axId val="1221948240"/>
      </c:barChart>
      <c:catAx>
        <c:axId val="12219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948240"/>
        <c:crosses val="autoZero"/>
        <c:auto val="1"/>
        <c:lblAlgn val="ctr"/>
        <c:lblOffset val="100"/>
        <c:noMultiLvlLbl val="0"/>
      </c:catAx>
      <c:valAx>
        <c:axId val="1221948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219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382359</xdr:colOff>
      <xdr:row>1</xdr:row>
      <xdr:rowOff>107269</xdr:rowOff>
    </xdr:from>
    <xdr:to>
      <xdr:col>30</xdr:col>
      <xdr:colOff>595084</xdr:colOff>
      <xdr:row>30</xdr:row>
      <xdr:rowOff>1814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1251857</xdr:colOff>
      <xdr:row>14</xdr:row>
      <xdr:rowOff>126773</xdr:rowOff>
    </xdr:from>
    <xdr:to>
      <xdr:col>7</xdr:col>
      <xdr:colOff>244929</xdr:colOff>
      <xdr:row>31</xdr:row>
      <xdr:rowOff>108857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7"/>
    <tableColumn id="4" name="Members " totalsRowFunction="sum" dataDxfId="68" totalsRowDxfId="6">
      <calculatedColumnFormula>VLOOKUP(Table2[[#This Row],[LA]],$J:$Q,2,FALSE)</calculatedColumnFormula>
    </tableColumn>
    <tableColumn id="6" name="Members Premises" totalsRowFunction="sum" dataDxfId="67" totalsRowDxfId="5">
      <calculatedColumnFormula>VLOOKUP(Table2[[#This Row],[LA]],$J:$Q,3,FALSE)</calculatedColumnFormula>
    </tableColumn>
    <tableColumn id="9" name="Revoked Members" totalsRowFunction="sum" dataDxfId="66" totalsRowDxfId="4">
      <calculatedColumnFormula>'Leitrim Co'!B5</calculatedColumnFormula>
    </tableColumn>
    <tableColumn id="3" name="Obligated &amp; Reinstated" totalsRowFunction="sum" dataDxfId="65" totalsRowDxfId="3">
      <calculatedColumnFormula>'Leitrim Co'!B12</calculatedColumnFormula>
    </tableColumn>
    <tableColumn id="5" name="Potential Members" totalsRowFunction="sum" totalsRowDxfId="2"/>
    <tableColumn id="2" name="Total " totalsRowFunction="sum" dataDxfId="8" totalsRowDxfId="1">
      <calculatedColumnFormula>SUM(C3:F3)</calculatedColumnFormula>
    </tableColumn>
    <tableColumn id="7" name="% Registered" totalsRowFunction="average" dataDxfId="64" totalsRowDxfId="0">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63" dataDxfId="61" headerRowBorderDxfId="62" tableBorderDxfId="60" totalsRowBorderDxfId="59" headerRowCellStyle="60% - Accent1">
  <autoFilter ref="J2:Q33"/>
  <sortState ref="J3:Q33">
    <sortCondition descending="1" ref="Q2:Q33"/>
  </sortState>
  <tableColumns count="8">
    <tableColumn id="1" name="LA" totalsRowLabel="Total " dataDxfId="58" totalsRowDxfId="16"/>
    <tableColumn id="2" name="Members" totalsRowFunction="sum" dataDxfId="57" totalsRowDxfId="15"/>
    <tableColumn id="3" name="Member Premises " totalsRowFunction="sum" dataDxfId="56" totalsRowDxfId="14"/>
    <tableColumn id="6" name="Revoked Members" totalsRowFunction="sum" dataDxfId="55" totalsRowDxfId="13"/>
    <tableColumn id="7" name="Obligated &amp; Reinstated" totalsRowFunction="sum" dataDxfId="54" totalsRowDxfId="12"/>
    <tableColumn id="4" name="Potential Members " totalsRowFunction="sum" dataDxfId="53" totalsRowDxfId="11"/>
    <tableColumn id="5" name="Total" totalsRowFunction="sum" dataDxfId="52" totalsRowDxfId="10">
      <calculatedColumnFormula>SUM(L3:O3)</calculatedColumnFormula>
    </tableColumn>
    <tableColumn id="8" name="% Registered" totalsRowFunction="average" dataDxfId="51" totalsRowDxfId="9">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M41" sqref="M41"/>
    </sheetView>
  </sheetViews>
  <sheetFormatPr defaultColWidth="12.28515625" defaultRowHeight="15" x14ac:dyDescent="0.25"/>
  <cols>
    <col min="1" max="1" width="28.42578125" bestFit="1" customWidth="1"/>
    <col min="2" max="2" width="15" bestFit="1" customWidth="1"/>
    <col min="3" max="3" width="14.5703125" customWidth="1"/>
    <col min="4" max="4" width="12.85546875" style="20" customWidth="1"/>
    <col min="5" max="5" width="15.140625" customWidth="1"/>
    <col min="6" max="6" width="15.28515625" bestFit="1"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0" customWidth="1"/>
    <col min="14" max="14" width="15.85546875" style="20" customWidth="1"/>
    <col min="15" max="15" width="12.5703125" customWidth="1"/>
    <col min="16" max="16" width="8.5703125" hidden="1" customWidth="1"/>
    <col min="17" max="17" width="15" customWidth="1"/>
    <col min="18" max="18" width="12.28515625" customWidth="1"/>
    <col min="19" max="19" width="29.85546875" bestFit="1" customWidth="1"/>
  </cols>
  <sheetData>
    <row r="1" spans="1:19" ht="24" thickBot="1" x14ac:dyDescent="0.4">
      <c r="A1" s="91" t="s">
        <v>171</v>
      </c>
      <c r="B1" s="92"/>
      <c r="C1" s="92"/>
      <c r="D1" s="92"/>
      <c r="E1" s="92"/>
      <c r="F1" s="92"/>
      <c r="G1" s="92"/>
      <c r="H1" s="93"/>
      <c r="I1" s="21"/>
      <c r="J1" s="91" t="s">
        <v>173</v>
      </c>
      <c r="K1" s="92"/>
      <c r="L1" s="92"/>
      <c r="M1" s="92"/>
      <c r="N1" s="92"/>
      <c r="O1" s="92"/>
      <c r="P1" s="92"/>
      <c r="Q1" s="93"/>
      <c r="S1" s="71"/>
    </row>
    <row r="2" spans="1:19" s="64" customFormat="1" ht="30.75" thickBot="1" x14ac:dyDescent="0.3">
      <c r="A2" s="56" t="s">
        <v>159</v>
      </c>
      <c r="B2" s="57" t="s">
        <v>167</v>
      </c>
      <c r="C2" s="57" t="s">
        <v>197</v>
      </c>
      <c r="D2" s="41" t="s">
        <v>172</v>
      </c>
      <c r="E2" s="61" t="s">
        <v>196</v>
      </c>
      <c r="F2" s="62" t="s">
        <v>158</v>
      </c>
      <c r="G2" s="62" t="s">
        <v>157</v>
      </c>
      <c r="H2" s="63" t="s">
        <v>170</v>
      </c>
      <c r="J2" s="58" t="s">
        <v>159</v>
      </c>
      <c r="K2" s="59" t="s">
        <v>168</v>
      </c>
      <c r="L2" s="59" t="s">
        <v>219</v>
      </c>
      <c r="M2" s="53" t="s">
        <v>172</v>
      </c>
      <c r="N2" s="54" t="s">
        <v>196</v>
      </c>
      <c r="O2" s="55" t="s">
        <v>169</v>
      </c>
      <c r="P2" s="102" t="s">
        <v>220</v>
      </c>
      <c r="Q2" s="65" t="s">
        <v>170</v>
      </c>
    </row>
    <row r="3" spans="1:19" x14ac:dyDescent="0.25">
      <c r="A3" s="24" t="s">
        <v>84</v>
      </c>
      <c r="B3" s="13">
        <f>VLOOKUP(Table2[[#This Row],[LA]],$J:$Q,2,FALSE)</f>
        <v>125</v>
      </c>
      <c r="C3" s="13">
        <f>VLOOKUP(Table2[[#This Row],[LA]],$J:$Q,3,FALSE)</f>
        <v>132</v>
      </c>
      <c r="D3" s="23">
        <f>'Galway Co'!B4</f>
        <v>0</v>
      </c>
      <c r="E3" s="23">
        <f>'Galway Co'!B7</f>
        <v>0</v>
      </c>
      <c r="F3" s="13">
        <f>'Galway Co'!B1</f>
        <v>0</v>
      </c>
      <c r="G3" s="13">
        <f>SUM(C3:F3)</f>
        <v>132</v>
      </c>
      <c r="H3" s="32">
        <f>Table2[[#This Row],[Members Premises]]/Table2[[#This Row],[Total ]]</f>
        <v>1</v>
      </c>
      <c r="J3" s="72" t="s">
        <v>84</v>
      </c>
      <c r="K3" s="12">
        <v>125</v>
      </c>
      <c r="L3" s="12">
        <v>132</v>
      </c>
      <c r="M3" s="15" t="s">
        <v>241</v>
      </c>
      <c r="N3" s="22" t="s">
        <v>241</v>
      </c>
      <c r="O3" s="15">
        <v>0</v>
      </c>
      <c r="P3" s="15">
        <f>SUM(L3:O3)</f>
        <v>132</v>
      </c>
      <c r="Q3" s="69">
        <f>Table216[[#This Row],[Member Premises ]]/Table216[[#This Row],[Total]]</f>
        <v>1</v>
      </c>
    </row>
    <row r="4" spans="1:19" x14ac:dyDescent="0.25">
      <c r="A4" s="25" t="s">
        <v>127</v>
      </c>
      <c r="B4" s="11">
        <f>VLOOKUP(Table2[[#This Row],[LA]],$J:$Q,2,FALSE)</f>
        <v>50</v>
      </c>
      <c r="C4" s="11">
        <f>VLOOKUP(Table2[[#This Row],[LA]],$J:$Q,3,FALSE)</f>
        <v>54</v>
      </c>
      <c r="D4" s="15">
        <f>'Roscommon Co'!B5</f>
        <v>0</v>
      </c>
      <c r="E4" s="15">
        <f>'Roscommon Co'!B7</f>
        <v>0</v>
      </c>
      <c r="F4" s="11">
        <f>'Roscommon Co'!B1</f>
        <v>1</v>
      </c>
      <c r="G4" s="11">
        <f>SUM(C4:F4)</f>
        <v>55</v>
      </c>
      <c r="H4" s="33">
        <f>Table2[[#This Row],[Members Premises]]/Table2[[#This Row],[Total ]]</f>
        <v>0.98181818181818181</v>
      </c>
      <c r="J4" s="73" t="s">
        <v>127</v>
      </c>
      <c r="K4" s="11">
        <v>50</v>
      </c>
      <c r="L4" s="11">
        <v>54</v>
      </c>
      <c r="M4" s="22" t="s">
        <v>241</v>
      </c>
      <c r="N4" s="22" t="s">
        <v>241</v>
      </c>
      <c r="O4" s="15">
        <v>1</v>
      </c>
      <c r="P4" s="15">
        <f>SUM(L4:O4)</f>
        <v>55</v>
      </c>
      <c r="Q4" s="69">
        <f>Table216[[#This Row],[Member Premises ]]/Table216[[#This Row],[Total]]</f>
        <v>0.98181818181818181</v>
      </c>
    </row>
    <row r="5" spans="1:19" x14ac:dyDescent="0.25">
      <c r="A5" s="25" t="s">
        <v>194</v>
      </c>
      <c r="B5" s="11">
        <f>VLOOKUP(Table2[[#This Row],[LA]],$J:$Q,2,FALSE)</f>
        <v>27</v>
      </c>
      <c r="C5" s="11">
        <f>VLOOKUP(Table2[[#This Row],[LA]],$J:$Q,3,FALSE)</f>
        <v>37</v>
      </c>
      <c r="D5" s="22">
        <f>'Galway City '!B4</f>
        <v>1</v>
      </c>
      <c r="E5" s="15">
        <f>'Galway City '!B8</f>
        <v>0</v>
      </c>
      <c r="F5" s="11">
        <f>'Galway City '!B1</f>
        <v>0</v>
      </c>
      <c r="G5" s="11">
        <f>SUM(C5:F5)</f>
        <v>38</v>
      </c>
      <c r="H5" s="33">
        <f>Table2[[#This Row],[Members Premises]]/Table2[[#This Row],[Total ]]</f>
        <v>0.97368421052631582</v>
      </c>
      <c r="J5" s="73" t="s">
        <v>194</v>
      </c>
      <c r="K5" s="11">
        <v>27</v>
      </c>
      <c r="L5" s="11">
        <v>37</v>
      </c>
      <c r="M5" s="15">
        <v>1</v>
      </c>
      <c r="N5" s="15" t="s">
        <v>241</v>
      </c>
      <c r="O5" s="15">
        <v>0</v>
      </c>
      <c r="P5" s="15">
        <f>SUM(L5:O5)</f>
        <v>38</v>
      </c>
      <c r="Q5" s="69">
        <f>Table216[[#This Row],[Member Premises ]]/Table216[[#This Row],[Total]]</f>
        <v>0.97368421052631582</v>
      </c>
    </row>
    <row r="6" spans="1:19" ht="14.25" customHeight="1" x14ac:dyDescent="0.25">
      <c r="A6" s="25" t="s">
        <v>91</v>
      </c>
      <c r="B6" s="11">
        <f>VLOOKUP(Table2[[#This Row],[LA]],$J:$Q,2,FALSE)</f>
        <v>109</v>
      </c>
      <c r="C6" s="11">
        <f>VLOOKUP(Table2[[#This Row],[LA]],$J:$Q,3,FALSE)</f>
        <v>122</v>
      </c>
      <c r="D6" s="15">
        <f>'Mayo Co'!B6</f>
        <v>2</v>
      </c>
      <c r="E6" s="15">
        <f>'Mayo Co'!B10</f>
        <v>0</v>
      </c>
      <c r="F6" s="11">
        <f>'Mayo Co'!B1</f>
        <v>2</v>
      </c>
      <c r="G6" s="11">
        <f>SUM(C6:F6)</f>
        <v>126</v>
      </c>
      <c r="H6" s="33">
        <f>Table2[[#This Row],[Members Premises]]/Table2[[#This Row],[Total ]]</f>
        <v>0.96825396825396826</v>
      </c>
      <c r="J6" s="73" t="s">
        <v>190</v>
      </c>
      <c r="K6" s="11">
        <v>61</v>
      </c>
      <c r="L6" s="11">
        <v>67</v>
      </c>
      <c r="M6" s="15">
        <v>2</v>
      </c>
      <c r="N6" s="22" t="s">
        <v>241</v>
      </c>
      <c r="O6" s="15">
        <v>0</v>
      </c>
      <c r="P6" s="15">
        <f>SUM(L6:O6)</f>
        <v>69</v>
      </c>
      <c r="Q6" s="69">
        <f>Table216[[#This Row],[Member Premises ]]/Table216[[#This Row],[Total]]</f>
        <v>0.97101449275362317</v>
      </c>
    </row>
    <row r="7" spans="1:19" x14ac:dyDescent="0.25">
      <c r="A7" s="25" t="s">
        <v>58</v>
      </c>
      <c r="B7" s="11">
        <f>VLOOKUP(Table2[[#This Row],[LA]],$J:$Q,2,FALSE)</f>
        <v>89</v>
      </c>
      <c r="C7" s="11">
        <f>VLOOKUP(Table2[[#This Row],[LA]],$J:$Q,3,FALSE)</f>
        <v>93</v>
      </c>
      <c r="D7" s="15">
        <f>'Donegal Co'!B10</f>
        <v>1</v>
      </c>
      <c r="E7" s="15">
        <f>'Donegal Co'!B13</f>
        <v>2</v>
      </c>
      <c r="F7" s="11">
        <f>'Donegal Co'!B1</f>
        <v>6</v>
      </c>
      <c r="G7" s="11">
        <f>SUM(C7:F7)</f>
        <v>102</v>
      </c>
      <c r="H7" s="33">
        <f>Table2[[#This Row],[Members Premises]]/Table2[[#This Row],[Total ]]</f>
        <v>0.91176470588235292</v>
      </c>
      <c r="J7" s="73" t="s">
        <v>91</v>
      </c>
      <c r="K7" s="11">
        <v>109</v>
      </c>
      <c r="L7" s="11">
        <v>122</v>
      </c>
      <c r="M7" s="22">
        <v>2</v>
      </c>
      <c r="N7" s="15" t="s">
        <v>241</v>
      </c>
      <c r="O7" s="15">
        <v>2</v>
      </c>
      <c r="P7" s="15">
        <f>SUM(L7:O7)</f>
        <v>126</v>
      </c>
      <c r="Q7" s="69">
        <f>Table216[[#This Row],[Member Premises ]]/Table216[[#This Row],[Total]]</f>
        <v>0.96825396825396826</v>
      </c>
    </row>
    <row r="8" spans="1:19" x14ac:dyDescent="0.25">
      <c r="A8" s="25" t="s">
        <v>14</v>
      </c>
      <c r="B8" s="11">
        <f>VLOOKUP(Table2[[#This Row],[LA]],$J:$Q,2,FALSE)</f>
        <v>54</v>
      </c>
      <c r="C8" s="11">
        <f>VLOOKUP(Table2[[#This Row],[LA]],$J:$Q,3,FALSE)</f>
        <v>58</v>
      </c>
      <c r="D8" s="15">
        <f>'Cavan Co'!B12</f>
        <v>2</v>
      </c>
      <c r="E8" s="15">
        <f>'Cavan Co'!B16</f>
        <v>1</v>
      </c>
      <c r="F8" s="11">
        <f>'Cavan Co'!B1</f>
        <v>8</v>
      </c>
      <c r="G8" s="11">
        <f>SUM(C8:F8)</f>
        <v>69</v>
      </c>
      <c r="H8" s="33">
        <f>Table2[[#This Row],[Members Premises]]/Table2[[#This Row],[Total ]]</f>
        <v>0.84057971014492749</v>
      </c>
      <c r="J8" s="73" t="s">
        <v>178</v>
      </c>
      <c r="K8" s="12">
        <v>294</v>
      </c>
      <c r="L8" s="12">
        <v>313</v>
      </c>
      <c r="M8" s="15">
        <v>10</v>
      </c>
      <c r="N8" s="15" t="s">
        <v>241</v>
      </c>
      <c r="O8" s="15">
        <v>2</v>
      </c>
      <c r="P8" s="15">
        <f>SUM(L8:O8)</f>
        <v>325</v>
      </c>
      <c r="Q8" s="69">
        <f>Table216[[#This Row],[Member Premises ]]/Table216[[#This Row],[Total]]</f>
        <v>0.96307692307692305</v>
      </c>
    </row>
    <row r="9" spans="1:19" x14ac:dyDescent="0.25">
      <c r="A9" s="25" t="s">
        <v>133</v>
      </c>
      <c r="B9" s="11">
        <f>VLOOKUP(Table2[[#This Row],[LA]],$J:$Q,2,FALSE)</f>
        <v>39</v>
      </c>
      <c r="C9" s="11">
        <f>VLOOKUP(Table2[[#This Row],[LA]],$J:$Q,3,FALSE)</f>
        <v>45</v>
      </c>
      <c r="D9" s="15">
        <f>'Sligo Co'!B10</f>
        <v>2</v>
      </c>
      <c r="E9" s="15">
        <f>'Sligo Co'!B14</f>
        <v>1</v>
      </c>
      <c r="F9" s="11">
        <f>'Sligo Co'!B1</f>
        <v>6</v>
      </c>
      <c r="G9" s="11">
        <f>SUM(C9:F9)</f>
        <v>54</v>
      </c>
      <c r="H9" s="33">
        <f>Table2[[#This Row],[Members Premises]]/Table2[[#This Row],[Total ]]</f>
        <v>0.83333333333333337</v>
      </c>
      <c r="J9" s="73" t="s">
        <v>184</v>
      </c>
      <c r="K9" s="11">
        <v>134</v>
      </c>
      <c r="L9" s="11">
        <v>148</v>
      </c>
      <c r="M9" s="22">
        <v>6</v>
      </c>
      <c r="N9" s="22" t="s">
        <v>241</v>
      </c>
      <c r="O9" s="15">
        <v>0</v>
      </c>
      <c r="P9" s="15">
        <f>SUM(L9:O9)</f>
        <v>154</v>
      </c>
      <c r="Q9" s="69">
        <f>Table216[[#This Row],[Member Premises ]]/Table216[[#This Row],[Total]]</f>
        <v>0.96103896103896103</v>
      </c>
    </row>
    <row r="10" spans="1:19" x14ac:dyDescent="0.25">
      <c r="A10" s="25" t="s">
        <v>103</v>
      </c>
      <c r="B10" s="11">
        <f>VLOOKUP(Table2[[#This Row],[LA]],$J:$Q,2,FALSE)</f>
        <v>42</v>
      </c>
      <c r="C10" s="11">
        <f>VLOOKUP(Table2[[#This Row],[LA]],$J:$Q,3,FALSE)</f>
        <v>44</v>
      </c>
      <c r="D10" s="15">
        <f>'Monaghan Co'!B11</f>
        <v>3</v>
      </c>
      <c r="E10" s="15">
        <f>'Monaghan Co'!B16</f>
        <v>1</v>
      </c>
      <c r="F10" s="11">
        <f>'Monaghan Co'!B1</f>
        <v>7</v>
      </c>
      <c r="G10" s="11">
        <f>SUM(C10:F10)</f>
        <v>55</v>
      </c>
      <c r="H10" s="33">
        <f>Table2[[#This Row],[Members Premises]]/Table2[[#This Row],[Total ]]</f>
        <v>0.8</v>
      </c>
      <c r="J10" s="73" t="s">
        <v>164</v>
      </c>
      <c r="K10" s="11">
        <v>114</v>
      </c>
      <c r="L10" s="11">
        <v>138</v>
      </c>
      <c r="M10" s="22">
        <v>2</v>
      </c>
      <c r="N10" s="22">
        <v>1</v>
      </c>
      <c r="O10" s="15">
        <v>4</v>
      </c>
      <c r="P10" s="15">
        <f>SUM(L10:O10)</f>
        <v>145</v>
      </c>
      <c r="Q10" s="69">
        <f>Table216[[#This Row],[Member Premises ]]/Table216[[#This Row],[Total]]</f>
        <v>0.9517241379310345</v>
      </c>
    </row>
    <row r="11" spans="1:19" ht="15.75" thickBot="1" x14ac:dyDescent="0.3">
      <c r="A11" s="16" t="s">
        <v>85</v>
      </c>
      <c r="B11" s="17">
        <f>VLOOKUP(Table2[[#This Row],[LA]],$J:$Q,2,FALSE)</f>
        <v>33</v>
      </c>
      <c r="C11" s="17">
        <f>VLOOKUP(Table2[[#This Row],[LA]],$J:$Q,3,FALSE)</f>
        <v>33</v>
      </c>
      <c r="D11" s="19">
        <f>'Leitrim Co'!B5</f>
        <v>5</v>
      </c>
      <c r="E11" s="19">
        <f>'Leitrim Co'!B12</f>
        <v>3</v>
      </c>
      <c r="F11" s="17">
        <f>'Leitrim Co'!B1</f>
        <v>1</v>
      </c>
      <c r="G11" s="17">
        <f>SUM(C11:F11)</f>
        <v>42</v>
      </c>
      <c r="H11" s="18">
        <f>Table2[[#This Row],[Members Premises]]/Table2[[#This Row],[Total ]]</f>
        <v>0.7857142857142857</v>
      </c>
      <c r="J11" s="73" t="s">
        <v>166</v>
      </c>
      <c r="K11" s="11">
        <v>49</v>
      </c>
      <c r="L11" s="11">
        <v>59</v>
      </c>
      <c r="M11" s="22">
        <v>1</v>
      </c>
      <c r="N11" s="15" t="s">
        <v>241</v>
      </c>
      <c r="O11" s="15">
        <v>2</v>
      </c>
      <c r="P11" s="15">
        <f>SUM(L11:O11)</f>
        <v>62</v>
      </c>
      <c r="Q11" s="69">
        <f>Table216[[#This Row],[Member Premises ]]/Table216[[#This Row],[Total]]</f>
        <v>0.95161290322580649</v>
      </c>
    </row>
    <row r="12" spans="1:19" ht="15.75" thickBot="1" x14ac:dyDescent="0.3">
      <c r="A12" s="16" t="s">
        <v>157</v>
      </c>
      <c r="B12" s="17">
        <f>SUBTOTAL(109,Table2[[Members ]])</f>
        <v>568</v>
      </c>
      <c r="C12" s="17">
        <f>SUBTOTAL(109,Table2[Members Premises])</f>
        <v>618</v>
      </c>
      <c r="D12" s="19">
        <f>SUBTOTAL(109,Table2[Revoked Members])</f>
        <v>16</v>
      </c>
      <c r="E12" s="17">
        <f>SUBTOTAL(109,Table2[Obligated &amp; Reinstated])</f>
        <v>8</v>
      </c>
      <c r="F12" s="19">
        <f>SUBTOTAL(109,Table2[Potential Members])</f>
        <v>31</v>
      </c>
      <c r="G12" s="19">
        <f>SUBTOTAL(109,Table2[[Total ]])</f>
        <v>673</v>
      </c>
      <c r="H12" s="18">
        <f>SUBTOTAL(101,Table2[% Registered])</f>
        <v>0.89946093285259621</v>
      </c>
      <c r="J12" s="73" t="s">
        <v>183</v>
      </c>
      <c r="K12" s="11">
        <v>56</v>
      </c>
      <c r="L12" s="11">
        <v>59</v>
      </c>
      <c r="M12" s="15">
        <v>3</v>
      </c>
      <c r="N12" s="15" t="s">
        <v>241</v>
      </c>
      <c r="O12" s="15">
        <v>0</v>
      </c>
      <c r="P12" s="15">
        <f>SUM(L12:O12)</f>
        <v>62</v>
      </c>
      <c r="Q12" s="69">
        <f>Table216[[#This Row],[Member Premises ]]/Table216[[#This Row],[Total]]</f>
        <v>0.95161290322580649</v>
      </c>
    </row>
    <row r="13" spans="1:19" x14ac:dyDescent="0.25">
      <c r="J13" s="73" t="s">
        <v>177</v>
      </c>
      <c r="K13" s="11">
        <v>77</v>
      </c>
      <c r="L13" s="11">
        <v>80</v>
      </c>
      <c r="M13" s="15" t="s">
        <v>241</v>
      </c>
      <c r="N13" s="22">
        <v>3</v>
      </c>
      <c r="O13" s="15">
        <v>2</v>
      </c>
      <c r="P13" s="15">
        <f>SUM(L13:O13)</f>
        <v>85</v>
      </c>
      <c r="Q13" s="69">
        <f>Table216[[#This Row],[Member Premises ]]/Table216[[#This Row],[Total]]</f>
        <v>0.94117647058823528</v>
      </c>
    </row>
    <row r="14" spans="1:19" x14ac:dyDescent="0.25">
      <c r="J14" s="73" t="s">
        <v>186</v>
      </c>
      <c r="K14" s="12">
        <v>67</v>
      </c>
      <c r="L14" s="12">
        <v>74</v>
      </c>
      <c r="M14" s="22" t="s">
        <v>241</v>
      </c>
      <c r="N14" s="22">
        <v>3</v>
      </c>
      <c r="O14" s="15">
        <v>2</v>
      </c>
      <c r="P14" s="15">
        <f>SUM(L14:O14)</f>
        <v>79</v>
      </c>
      <c r="Q14" s="69">
        <f>Table216[[#This Row],[Member Premises ]]/Table216[[#This Row],[Total]]</f>
        <v>0.93670886075949367</v>
      </c>
    </row>
    <row r="15" spans="1:19" x14ac:dyDescent="0.25">
      <c r="J15" s="73" t="s">
        <v>165</v>
      </c>
      <c r="K15" s="11">
        <v>143</v>
      </c>
      <c r="L15" s="11">
        <v>162</v>
      </c>
      <c r="M15" s="15">
        <v>2</v>
      </c>
      <c r="N15" s="22" t="s">
        <v>241</v>
      </c>
      <c r="O15" s="15">
        <v>9</v>
      </c>
      <c r="P15" s="15">
        <f>SUM(L15:O15)</f>
        <v>173</v>
      </c>
      <c r="Q15" s="69">
        <f>Table216[[#This Row],[Member Premises ]]/Table216[[#This Row],[Total]]</f>
        <v>0.93641618497109824</v>
      </c>
    </row>
    <row r="16" spans="1:19" x14ac:dyDescent="0.25">
      <c r="J16" s="73" t="s">
        <v>187</v>
      </c>
      <c r="K16" s="11">
        <v>131</v>
      </c>
      <c r="L16" s="11">
        <v>142</v>
      </c>
      <c r="M16" s="22" t="s">
        <v>241</v>
      </c>
      <c r="N16" s="22">
        <v>1</v>
      </c>
      <c r="O16" s="15">
        <v>9</v>
      </c>
      <c r="P16" s="15">
        <f>SUM(L16:O16)</f>
        <v>152</v>
      </c>
      <c r="Q16" s="69">
        <f>Table216[[#This Row],[Member Premises ]]/Table216[[#This Row],[Total]]</f>
        <v>0.93421052631578949</v>
      </c>
    </row>
    <row r="17" spans="1:17" x14ac:dyDescent="0.25">
      <c r="J17" s="73" t="s">
        <v>193</v>
      </c>
      <c r="K17" s="11">
        <v>97</v>
      </c>
      <c r="L17" s="11">
        <v>103</v>
      </c>
      <c r="M17" s="15">
        <v>5</v>
      </c>
      <c r="N17" s="15">
        <v>2</v>
      </c>
      <c r="O17" s="15">
        <v>2</v>
      </c>
      <c r="P17" s="15">
        <f>SUM(L17:O17)</f>
        <v>112</v>
      </c>
      <c r="Q17" s="69">
        <f>Table216[[#This Row],[Member Premises ]]/Table216[[#This Row],[Total]]</f>
        <v>0.9196428571428571</v>
      </c>
    </row>
    <row r="18" spans="1:17" x14ac:dyDescent="0.25">
      <c r="J18" s="73" t="s">
        <v>189</v>
      </c>
      <c r="K18" s="11">
        <v>111</v>
      </c>
      <c r="L18" s="11">
        <v>115</v>
      </c>
      <c r="M18" s="22">
        <v>6</v>
      </c>
      <c r="N18" s="22">
        <v>2</v>
      </c>
      <c r="O18" s="15">
        <v>3</v>
      </c>
      <c r="P18" s="15">
        <f>SUM(L18:O18)</f>
        <v>126</v>
      </c>
      <c r="Q18" s="69">
        <f>Table216[[#This Row],[Member Premises ]]/Table216[[#This Row],[Total]]</f>
        <v>0.91269841269841268</v>
      </c>
    </row>
    <row r="19" spans="1:17" x14ac:dyDescent="0.25">
      <c r="J19" s="73" t="s">
        <v>58</v>
      </c>
      <c r="K19" s="11">
        <v>89</v>
      </c>
      <c r="L19" s="11">
        <v>93</v>
      </c>
      <c r="M19" s="15">
        <v>1</v>
      </c>
      <c r="N19" s="22">
        <v>2</v>
      </c>
      <c r="O19" s="15">
        <v>6</v>
      </c>
      <c r="P19" s="15">
        <f>SUM(L19:O19)</f>
        <v>102</v>
      </c>
      <c r="Q19" s="69">
        <f>Table216[[#This Row],[Member Premises ]]/Table216[[#This Row],[Total]]</f>
        <v>0.91176470588235292</v>
      </c>
    </row>
    <row r="20" spans="1:17" x14ac:dyDescent="0.25">
      <c r="J20" s="73" t="s">
        <v>181</v>
      </c>
      <c r="K20" s="11">
        <v>114</v>
      </c>
      <c r="L20" s="11">
        <v>122</v>
      </c>
      <c r="M20" s="15">
        <v>1</v>
      </c>
      <c r="N20" s="22" t="s">
        <v>241</v>
      </c>
      <c r="O20" s="15">
        <v>13</v>
      </c>
      <c r="P20" s="15">
        <f>SUM(L20:O20)</f>
        <v>136</v>
      </c>
      <c r="Q20" s="69">
        <f>Table216[[#This Row],[Member Premises ]]/Table216[[#This Row],[Total]]</f>
        <v>0.8970588235294118</v>
      </c>
    </row>
    <row r="21" spans="1:17" x14ac:dyDescent="0.25">
      <c r="J21" s="73" t="s">
        <v>185</v>
      </c>
      <c r="K21" s="11">
        <v>41</v>
      </c>
      <c r="L21" s="11">
        <v>43</v>
      </c>
      <c r="M21" s="22" t="s">
        <v>241</v>
      </c>
      <c r="N21" s="22">
        <v>2</v>
      </c>
      <c r="O21" s="15">
        <v>3</v>
      </c>
      <c r="P21" s="15">
        <f>SUM(L21:O21)</f>
        <v>48</v>
      </c>
      <c r="Q21" s="69">
        <f>Table216[[#This Row],[Member Premises ]]/Table216[[#This Row],[Total]]</f>
        <v>0.89583333333333337</v>
      </c>
    </row>
    <row r="22" spans="1:17" x14ac:dyDescent="0.25">
      <c r="J22" s="73" t="s">
        <v>179</v>
      </c>
      <c r="K22" s="22">
        <v>132</v>
      </c>
      <c r="L22" s="12">
        <v>154</v>
      </c>
      <c r="M22" s="15">
        <v>8</v>
      </c>
      <c r="N22" s="22">
        <v>6</v>
      </c>
      <c r="O22" s="15">
        <v>7</v>
      </c>
      <c r="P22" s="15">
        <f>SUM(L22:O22)</f>
        <v>175</v>
      </c>
      <c r="Q22" s="69">
        <f>Table216[[#This Row],[Member Premises ]]/Table216[[#This Row],[Total]]</f>
        <v>0.88</v>
      </c>
    </row>
    <row r="23" spans="1:17" x14ac:dyDescent="0.25">
      <c r="J23" s="73" t="s">
        <v>188</v>
      </c>
      <c r="K23" s="11">
        <v>42</v>
      </c>
      <c r="L23" s="11">
        <v>43</v>
      </c>
      <c r="M23" s="22">
        <v>1</v>
      </c>
      <c r="N23" s="22" t="s">
        <v>241</v>
      </c>
      <c r="O23" s="15">
        <v>6</v>
      </c>
      <c r="P23" s="15">
        <f>SUM(L23:O23)</f>
        <v>50</v>
      </c>
      <c r="Q23" s="69">
        <f>Table216[[#This Row],[Member Premises ]]/Table216[[#This Row],[Total]]</f>
        <v>0.86</v>
      </c>
    </row>
    <row r="24" spans="1:17" x14ac:dyDescent="0.25">
      <c r="J24" s="73" t="s">
        <v>180</v>
      </c>
      <c r="K24" s="12">
        <v>131</v>
      </c>
      <c r="L24" s="12">
        <v>137</v>
      </c>
      <c r="M24" s="15">
        <v>2</v>
      </c>
      <c r="N24" s="22" t="s">
        <v>241</v>
      </c>
      <c r="O24" s="15">
        <v>21</v>
      </c>
      <c r="P24" s="15">
        <f>SUM(L24:O24)</f>
        <v>160</v>
      </c>
      <c r="Q24" s="69">
        <f>Table216[[#This Row],[Member Premises ]]/Table216[[#This Row],[Total]]</f>
        <v>0.85624999999999996</v>
      </c>
    </row>
    <row r="25" spans="1:17" x14ac:dyDescent="0.25">
      <c r="J25" s="73" t="s">
        <v>191</v>
      </c>
      <c r="K25" s="11">
        <v>59</v>
      </c>
      <c r="L25" s="11">
        <v>61</v>
      </c>
      <c r="M25" s="15">
        <v>1</v>
      </c>
      <c r="N25" s="15">
        <v>1</v>
      </c>
      <c r="O25" s="15">
        <v>9</v>
      </c>
      <c r="P25" s="15">
        <f>SUM(L25:O25)</f>
        <v>72</v>
      </c>
      <c r="Q25" s="69">
        <f>Table216[[#This Row],[Member Premises ]]/Table216[[#This Row],[Total]]</f>
        <v>0.84722222222222221</v>
      </c>
    </row>
    <row r="26" spans="1:17" x14ac:dyDescent="0.25">
      <c r="A26" s="10"/>
      <c r="B26" s="10"/>
      <c r="C26" s="10"/>
      <c r="J26" s="73" t="s">
        <v>195</v>
      </c>
      <c r="K26" s="11">
        <v>37</v>
      </c>
      <c r="L26" s="11">
        <v>48</v>
      </c>
      <c r="M26" s="22">
        <v>3</v>
      </c>
      <c r="N26" s="22" t="s">
        <v>241</v>
      </c>
      <c r="O26" s="15">
        <v>6</v>
      </c>
      <c r="P26" s="15">
        <f>SUM(L26:O26)</f>
        <v>57</v>
      </c>
      <c r="Q26" s="69">
        <f>Table216[[#This Row],[Member Premises ]]/Table216[[#This Row],[Total]]</f>
        <v>0.84210526315789469</v>
      </c>
    </row>
    <row r="27" spans="1:17" x14ac:dyDescent="0.25">
      <c r="J27" s="73" t="s">
        <v>192</v>
      </c>
      <c r="K27" s="11">
        <v>81</v>
      </c>
      <c r="L27" s="11">
        <v>85</v>
      </c>
      <c r="M27" s="15">
        <v>1</v>
      </c>
      <c r="N27" s="22">
        <v>2</v>
      </c>
      <c r="O27" s="15">
        <v>13</v>
      </c>
      <c r="P27" s="15">
        <f>SUM(L27:O27)</f>
        <v>101</v>
      </c>
      <c r="Q27" s="69">
        <f>Table216[[#This Row],[Member Premises ]]/Table216[[#This Row],[Total]]</f>
        <v>0.84158415841584155</v>
      </c>
    </row>
    <row r="28" spans="1:17" x14ac:dyDescent="0.25">
      <c r="J28" s="73" t="s">
        <v>14</v>
      </c>
      <c r="K28" s="11">
        <v>54</v>
      </c>
      <c r="L28" s="11">
        <v>58</v>
      </c>
      <c r="M28" s="15">
        <v>2</v>
      </c>
      <c r="N28" s="22">
        <v>1</v>
      </c>
      <c r="O28" s="15">
        <v>8</v>
      </c>
      <c r="P28" s="15">
        <f>SUM(L28:O28)</f>
        <v>69</v>
      </c>
      <c r="Q28" s="69">
        <f>Table216[[#This Row],[Member Premises ]]/Table216[[#This Row],[Total]]</f>
        <v>0.84057971014492749</v>
      </c>
    </row>
    <row r="29" spans="1:17" x14ac:dyDescent="0.25">
      <c r="J29" s="73" t="s">
        <v>133</v>
      </c>
      <c r="K29" s="11">
        <v>39</v>
      </c>
      <c r="L29" s="11">
        <v>45</v>
      </c>
      <c r="M29" s="22">
        <v>2</v>
      </c>
      <c r="N29" s="22">
        <v>1</v>
      </c>
      <c r="O29" s="15">
        <v>6</v>
      </c>
      <c r="P29" s="15">
        <f>SUM(L29:O29)</f>
        <v>54</v>
      </c>
      <c r="Q29" s="69">
        <f>Table216[[#This Row],[Member Premises ]]/Table216[[#This Row],[Total]]</f>
        <v>0.83333333333333337</v>
      </c>
    </row>
    <row r="30" spans="1:17" x14ac:dyDescent="0.25">
      <c r="J30" s="73" t="s">
        <v>176</v>
      </c>
      <c r="K30" s="11">
        <v>26</v>
      </c>
      <c r="L30" s="11">
        <v>30</v>
      </c>
      <c r="M30" s="15">
        <v>2</v>
      </c>
      <c r="N30" s="15" t="s">
        <v>241</v>
      </c>
      <c r="O30" s="15">
        <v>5</v>
      </c>
      <c r="P30" s="15">
        <f>SUM(L30:O30)</f>
        <v>37</v>
      </c>
      <c r="Q30" s="69">
        <f>Table216[[#This Row],[Member Premises ]]/Table216[[#This Row],[Total]]</f>
        <v>0.81081081081081086</v>
      </c>
    </row>
    <row r="31" spans="1:17" x14ac:dyDescent="0.25">
      <c r="J31" s="73" t="s">
        <v>103</v>
      </c>
      <c r="K31" s="11">
        <v>42</v>
      </c>
      <c r="L31" s="11">
        <v>44</v>
      </c>
      <c r="M31" s="22">
        <v>3</v>
      </c>
      <c r="N31" s="22">
        <v>1</v>
      </c>
      <c r="O31" s="15">
        <v>7</v>
      </c>
      <c r="P31" s="15">
        <f>SUM(L31:O31)</f>
        <v>55</v>
      </c>
      <c r="Q31" s="69">
        <f>Table216[[#This Row],[Member Premises ]]/Table216[[#This Row],[Total]]</f>
        <v>0.8</v>
      </c>
    </row>
    <row r="32" spans="1:17" x14ac:dyDescent="0.25">
      <c r="J32" s="73" t="s">
        <v>85</v>
      </c>
      <c r="K32" s="11">
        <v>33</v>
      </c>
      <c r="L32" s="11">
        <v>33</v>
      </c>
      <c r="M32" s="22">
        <v>5</v>
      </c>
      <c r="N32" s="22">
        <v>3</v>
      </c>
      <c r="O32" s="15">
        <v>1</v>
      </c>
      <c r="P32" s="15">
        <f>SUM(L32:O32)</f>
        <v>42</v>
      </c>
      <c r="Q32" s="69">
        <f>Table216[[#This Row],[Member Premises ]]/Table216[[#This Row],[Total]]</f>
        <v>0.7857142857142857</v>
      </c>
    </row>
    <row r="33" spans="1:17" ht="15.75" thickBot="1" x14ac:dyDescent="0.3">
      <c r="J33" s="74" t="s">
        <v>182</v>
      </c>
      <c r="K33" s="11">
        <v>61</v>
      </c>
      <c r="L33" s="11">
        <v>64</v>
      </c>
      <c r="M33" s="15">
        <v>3</v>
      </c>
      <c r="N33" s="22">
        <v>4</v>
      </c>
      <c r="O33" s="15">
        <v>11</v>
      </c>
      <c r="P33" s="15">
        <f>SUM(L33:O33)</f>
        <v>82</v>
      </c>
      <c r="Q33" s="69">
        <f>Table216[[#This Row],[Member Premises ]]/Table216[[#This Row],[Total]]</f>
        <v>0.78048780487804881</v>
      </c>
    </row>
    <row r="34" spans="1:17" x14ac:dyDescent="0.25">
      <c r="J34" s="13" t="s">
        <v>157</v>
      </c>
      <c r="K34" s="13">
        <f>SUBTOTAL(109,Table216[Members])</f>
        <v>2626</v>
      </c>
      <c r="L34" s="13">
        <f>SUBTOTAL(109,Table216[[Member Premises ]])</f>
        <v>2865</v>
      </c>
      <c r="M34" s="23">
        <f>SUBTOTAL(109,Table216[Revoked Members])</f>
        <v>75</v>
      </c>
      <c r="N34" s="23">
        <f>SUBTOTAL(109,Table216[Obligated &amp; Reinstated])</f>
        <v>35</v>
      </c>
      <c r="O34" s="13">
        <f>SUBTOTAL(109,Table216[[Potential Members ]])</f>
        <v>160</v>
      </c>
      <c r="P34" s="60">
        <f>SUBTOTAL(109,Table216[Total])</f>
        <v>3135</v>
      </c>
      <c r="Q34" s="14">
        <f>SUBTOTAL(101,Table216[% Registered])</f>
        <v>0.90120756276609559</v>
      </c>
    </row>
    <row r="35" spans="1:17" ht="15.75" thickBot="1" x14ac:dyDescent="0.3"/>
    <row r="36" spans="1:17" ht="21.75" thickBot="1" x14ac:dyDescent="0.3">
      <c r="A36" s="98" t="s">
        <v>204</v>
      </c>
      <c r="B36" s="99"/>
      <c r="C36" s="99"/>
      <c r="D36" s="99"/>
      <c r="E36" s="99"/>
      <c r="F36" s="99"/>
      <c r="G36" s="99"/>
      <c r="H36" s="99"/>
      <c r="I36" s="100"/>
    </row>
    <row r="37" spans="1:17" ht="73.5" customHeight="1" thickBot="1" x14ac:dyDescent="0.3">
      <c r="A37" s="42" t="s">
        <v>167</v>
      </c>
      <c r="B37" s="96" t="s">
        <v>205</v>
      </c>
      <c r="C37" s="96"/>
      <c r="D37" s="96"/>
      <c r="E37" s="96"/>
      <c r="F37" s="96"/>
      <c r="G37" s="96"/>
      <c r="H37" s="96"/>
      <c r="I37" s="97"/>
    </row>
    <row r="38" spans="1:17" ht="70.5" customHeight="1" thickBot="1" x14ac:dyDescent="0.3">
      <c r="A38" s="43" t="s">
        <v>197</v>
      </c>
      <c r="B38" s="96" t="s">
        <v>206</v>
      </c>
      <c r="C38" s="96"/>
      <c r="D38" s="96"/>
      <c r="E38" s="96"/>
      <c r="F38" s="96"/>
      <c r="G38" s="96"/>
      <c r="H38" s="96"/>
      <c r="I38" s="97"/>
      <c r="M38"/>
      <c r="N38"/>
    </row>
    <row r="39" spans="1:17" ht="93.75" customHeight="1" thickBot="1" x14ac:dyDescent="0.3">
      <c r="A39" s="44" t="s">
        <v>207</v>
      </c>
      <c r="B39" s="94" t="s">
        <v>208</v>
      </c>
      <c r="C39" s="94"/>
      <c r="D39" s="94"/>
      <c r="E39" s="94"/>
      <c r="F39" s="94"/>
      <c r="G39" s="94"/>
      <c r="H39" s="94"/>
      <c r="I39" s="95"/>
      <c r="M39"/>
      <c r="N39"/>
    </row>
    <row r="40" spans="1:17" ht="156" customHeight="1" thickBot="1" x14ac:dyDescent="0.3">
      <c r="A40" s="45" t="s">
        <v>209</v>
      </c>
      <c r="B40" s="96" t="s">
        <v>210</v>
      </c>
      <c r="C40" s="96"/>
      <c r="D40" s="96"/>
      <c r="E40" s="96"/>
      <c r="F40" s="96"/>
      <c r="G40" s="96"/>
      <c r="H40" s="96"/>
      <c r="I40" s="97"/>
      <c r="M40"/>
      <c r="N40"/>
    </row>
    <row r="41" spans="1:17" ht="69" customHeight="1" thickBot="1" x14ac:dyDescent="0.3">
      <c r="A41" s="46" t="s">
        <v>211</v>
      </c>
      <c r="B41" s="94" t="s">
        <v>212</v>
      </c>
      <c r="C41" s="94"/>
      <c r="D41" s="94"/>
      <c r="E41" s="94"/>
      <c r="F41" s="94"/>
      <c r="G41" s="94"/>
      <c r="H41" s="94"/>
      <c r="I41" s="95"/>
      <c r="M41"/>
      <c r="N41"/>
    </row>
    <row r="42" spans="1:17" ht="58.5" customHeight="1" thickBot="1" x14ac:dyDescent="0.3">
      <c r="A42" s="47" t="s">
        <v>170</v>
      </c>
      <c r="B42" s="96" t="s">
        <v>213</v>
      </c>
      <c r="C42" s="96"/>
      <c r="D42" s="96"/>
      <c r="E42" s="96"/>
      <c r="F42" s="96"/>
      <c r="G42" s="96"/>
      <c r="H42" s="96"/>
      <c r="I42" s="97"/>
      <c r="M42"/>
      <c r="N42"/>
    </row>
    <row r="43" spans="1:17" x14ac:dyDescent="0.25">
      <c r="M43"/>
      <c r="N43"/>
    </row>
    <row r="44" spans="1:17" x14ac:dyDescent="0.25">
      <c r="M44"/>
      <c r="N44"/>
    </row>
    <row r="65" spans="10:22" x14ac:dyDescent="0.25">
      <c r="O65" s="6"/>
      <c r="P65" s="6"/>
      <c r="Q65" s="6"/>
      <c r="R65" s="6"/>
      <c r="S65" s="6"/>
      <c r="T65" s="6"/>
      <c r="U65" s="6"/>
      <c r="V65" s="6"/>
    </row>
    <row r="66" spans="10:22" x14ac:dyDescent="0.25">
      <c r="J66" s="6"/>
      <c r="K66" s="6"/>
      <c r="L66" s="6"/>
      <c r="M66" s="70"/>
      <c r="N66" s="70"/>
      <c r="O66" s="6"/>
      <c r="P66" s="6"/>
      <c r="Q66" s="6"/>
      <c r="R66" s="6"/>
      <c r="S66" s="6"/>
      <c r="T66" s="6"/>
      <c r="U66" s="6"/>
      <c r="V66" s="6"/>
    </row>
    <row r="67" spans="10:22" x14ac:dyDescent="0.25">
      <c r="J67" s="6"/>
      <c r="K67" s="6"/>
      <c r="L67" s="6"/>
      <c r="M67" s="70"/>
      <c r="N67" s="70"/>
      <c r="O67" s="6"/>
      <c r="P67" s="6"/>
      <c r="Q67" s="6"/>
      <c r="R67" s="6"/>
      <c r="S67" s="6"/>
      <c r="T67" s="6"/>
      <c r="U67" s="6"/>
      <c r="V67" s="6"/>
    </row>
    <row r="68" spans="10:22" x14ac:dyDescent="0.25">
      <c r="J68" s="6"/>
      <c r="K68" s="6"/>
      <c r="L68" s="6"/>
      <c r="M68" s="70"/>
      <c r="N68" s="70"/>
      <c r="O68" s="6"/>
      <c r="P68" s="6"/>
      <c r="Q68" s="6"/>
      <c r="R68" s="6"/>
      <c r="S68" s="6"/>
      <c r="T68" s="6"/>
      <c r="U68" s="6"/>
      <c r="V68" s="6"/>
    </row>
    <row r="69" spans="10:22" x14ac:dyDescent="0.25">
      <c r="J69" s="6"/>
      <c r="K69" s="6"/>
      <c r="L69" s="6"/>
      <c r="M69" s="70"/>
      <c r="N69" s="70"/>
      <c r="O69" s="6"/>
      <c r="P69" s="6"/>
      <c r="Q69" s="6"/>
      <c r="R69" s="6"/>
      <c r="S69" s="6"/>
      <c r="T69" s="6"/>
      <c r="U69" s="6"/>
      <c r="V69" s="6"/>
    </row>
    <row r="70" spans="10:22" x14ac:dyDescent="0.25">
      <c r="J70" s="6"/>
      <c r="K70" s="6"/>
      <c r="L70" s="6"/>
      <c r="M70" s="70"/>
      <c r="N70" s="70"/>
      <c r="O70" s="6"/>
      <c r="P70" s="6"/>
      <c r="Q70" s="6"/>
      <c r="R70" s="6"/>
      <c r="S70" s="6"/>
      <c r="T70" s="6"/>
      <c r="U70" s="6"/>
      <c r="V70" s="6"/>
    </row>
    <row r="71" spans="10:22" x14ac:dyDescent="0.25">
      <c r="J71" s="6"/>
      <c r="K71" s="6"/>
      <c r="L71" s="6"/>
      <c r="M71" s="70"/>
      <c r="N71" s="70"/>
      <c r="O71" s="6"/>
      <c r="P71" s="6"/>
      <c r="Q71" s="6"/>
      <c r="R71" s="6"/>
      <c r="S71" s="6"/>
      <c r="T71" s="6"/>
      <c r="U71" s="6"/>
      <c r="V71" s="6"/>
    </row>
    <row r="72" spans="10:22" x14ac:dyDescent="0.25">
      <c r="J72" s="6"/>
      <c r="K72" s="6"/>
      <c r="L72" s="6"/>
      <c r="M72" s="70"/>
      <c r="N72" s="70"/>
      <c r="O72" s="6"/>
      <c r="P72" s="6"/>
      <c r="Q72" s="6"/>
      <c r="R72" s="6"/>
      <c r="S72" s="6"/>
      <c r="T72" s="6"/>
      <c r="U72" s="6"/>
      <c r="V72" s="6"/>
    </row>
    <row r="73" spans="10:22" x14ac:dyDescent="0.25">
      <c r="J73" s="6"/>
      <c r="K73" s="6"/>
      <c r="L73" s="6"/>
      <c r="M73" s="70"/>
      <c r="N73" s="70"/>
      <c r="O73" s="6"/>
      <c r="P73" s="6"/>
      <c r="Q73" s="6"/>
      <c r="R73" s="6"/>
      <c r="S73" s="6"/>
      <c r="T73" s="6"/>
      <c r="U73" s="6"/>
      <c r="V73" s="6"/>
    </row>
    <row r="74" spans="10:22" x14ac:dyDescent="0.25">
      <c r="J74" s="6"/>
      <c r="K74" s="6"/>
      <c r="L74" s="6"/>
      <c r="M74" s="70"/>
      <c r="N74" s="70"/>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5"/>
  <sheetViews>
    <sheetView zoomScale="70" zoomScaleNormal="70" workbookViewId="0">
      <selection activeCell="F28" sqref="F28"/>
    </sheetView>
  </sheetViews>
  <sheetFormatPr defaultColWidth="29.140625" defaultRowHeight="15" x14ac:dyDescent="0.25"/>
  <cols>
    <col min="1" max="1" width="30.85546875" bestFit="1" customWidth="1"/>
    <col min="12" max="12" width="59.140625" bestFit="1" customWidth="1"/>
    <col min="13" max="13" width="92.85546875" customWidth="1"/>
  </cols>
  <sheetData>
    <row r="1" spans="1:13" s="27" customFormat="1" ht="19.5" thickBot="1" x14ac:dyDescent="0.35">
      <c r="A1" s="30" t="s">
        <v>156</v>
      </c>
      <c r="B1" s="31">
        <f>COUNTA(B3:B8)</f>
        <v>6</v>
      </c>
      <c r="C1" s="52"/>
      <c r="D1" s="52"/>
      <c r="E1" s="52"/>
      <c r="F1" s="52"/>
    </row>
    <row r="2" spans="1:13" s="39" customFormat="1" ht="15.75" x14ac:dyDescent="0.25">
      <c r="A2" s="34" t="s">
        <v>0</v>
      </c>
      <c r="B2" s="35" t="s">
        <v>2</v>
      </c>
      <c r="C2" s="35" t="s">
        <v>3</v>
      </c>
      <c r="D2" s="35" t="s">
        <v>4</v>
      </c>
      <c r="E2" s="35" t="s">
        <v>5</v>
      </c>
      <c r="F2" s="35" t="s">
        <v>6</v>
      </c>
      <c r="G2" s="35" t="s">
        <v>7</v>
      </c>
      <c r="H2" s="35" t="s">
        <v>9</v>
      </c>
      <c r="I2" s="35" t="s">
        <v>10</v>
      </c>
      <c r="J2" s="36" t="s">
        <v>11</v>
      </c>
      <c r="K2" s="36" t="s">
        <v>12</v>
      </c>
      <c r="L2" s="38" t="s">
        <v>175</v>
      </c>
      <c r="M2" s="38" t="s">
        <v>271</v>
      </c>
    </row>
    <row r="3" spans="1:13" x14ac:dyDescent="0.25">
      <c r="A3" s="4" t="s">
        <v>133</v>
      </c>
      <c r="B3" s="4" t="s">
        <v>145</v>
      </c>
      <c r="C3" s="4"/>
      <c r="D3" s="4" t="s">
        <v>146</v>
      </c>
      <c r="E3" s="4"/>
      <c r="F3" s="4" t="s">
        <v>147</v>
      </c>
      <c r="G3" s="4" t="s">
        <v>134</v>
      </c>
      <c r="H3" s="4" t="s">
        <v>148</v>
      </c>
      <c r="I3" s="4"/>
      <c r="J3" s="4" t="s">
        <v>149</v>
      </c>
      <c r="K3" s="4" t="s">
        <v>39</v>
      </c>
    </row>
    <row r="4" spans="1:13" x14ac:dyDescent="0.25">
      <c r="A4" s="4" t="s">
        <v>133</v>
      </c>
      <c r="B4" s="4" t="s">
        <v>135</v>
      </c>
      <c r="C4" s="4" t="s">
        <v>13</v>
      </c>
      <c r="D4" s="4" t="s">
        <v>136</v>
      </c>
      <c r="E4" s="4"/>
      <c r="F4" s="4" t="s">
        <v>137</v>
      </c>
      <c r="G4" s="4" t="s">
        <v>134</v>
      </c>
      <c r="H4" s="4" t="s">
        <v>138</v>
      </c>
      <c r="I4" s="4" t="s">
        <v>13</v>
      </c>
      <c r="J4" s="4" t="s">
        <v>13</v>
      </c>
      <c r="K4" s="4" t="s">
        <v>39</v>
      </c>
    </row>
    <row r="5" spans="1:13" ht="15.75" customHeight="1" x14ac:dyDescent="0.25">
      <c r="A5" s="4" t="s">
        <v>133</v>
      </c>
      <c r="B5" s="4" t="s">
        <v>139</v>
      </c>
      <c r="C5" s="4" t="s">
        <v>13</v>
      </c>
      <c r="D5" s="4" t="s">
        <v>140</v>
      </c>
      <c r="E5" s="4"/>
      <c r="F5" s="4" t="s">
        <v>129</v>
      </c>
      <c r="G5" s="4" t="s">
        <v>134</v>
      </c>
      <c r="H5" s="4" t="s">
        <v>13</v>
      </c>
      <c r="I5" s="4" t="s">
        <v>13</v>
      </c>
      <c r="J5" s="4" t="s">
        <v>13</v>
      </c>
      <c r="K5" s="4" t="s">
        <v>28</v>
      </c>
    </row>
    <row r="6" spans="1:13" x14ac:dyDescent="0.25">
      <c r="A6" s="4" t="s">
        <v>133</v>
      </c>
      <c r="B6" s="4" t="s">
        <v>150</v>
      </c>
      <c r="C6" s="4"/>
      <c r="D6" s="4"/>
      <c r="E6" s="4"/>
      <c r="F6" s="4" t="s">
        <v>151</v>
      </c>
      <c r="G6" s="4" t="s">
        <v>134</v>
      </c>
      <c r="H6" s="4" t="s">
        <v>152</v>
      </c>
      <c r="I6" s="4"/>
      <c r="J6" s="4"/>
      <c r="K6" s="4" t="s">
        <v>39</v>
      </c>
    </row>
    <row r="7" spans="1:13" x14ac:dyDescent="0.25">
      <c r="A7" s="4" t="s">
        <v>133</v>
      </c>
      <c r="B7" s="4" t="s">
        <v>153</v>
      </c>
      <c r="C7" s="4"/>
      <c r="D7" s="4" t="s">
        <v>154</v>
      </c>
      <c r="E7" s="4"/>
      <c r="F7" s="4" t="s">
        <v>147</v>
      </c>
      <c r="G7" s="4" t="s">
        <v>134</v>
      </c>
      <c r="H7" s="4" t="s">
        <v>155</v>
      </c>
      <c r="I7" s="4"/>
      <c r="J7" s="4"/>
      <c r="K7" s="4" t="s">
        <v>28</v>
      </c>
    </row>
    <row r="8" spans="1:13" x14ac:dyDescent="0.25">
      <c r="A8" s="4" t="s">
        <v>133</v>
      </c>
      <c r="B8" s="4" t="s">
        <v>141</v>
      </c>
      <c r="C8" s="4" t="s">
        <v>13</v>
      </c>
      <c r="D8" s="4" t="s">
        <v>142</v>
      </c>
      <c r="E8" s="4"/>
      <c r="F8" s="4" t="s">
        <v>143</v>
      </c>
      <c r="G8" s="4" t="s">
        <v>134</v>
      </c>
      <c r="H8" s="4" t="s">
        <v>144</v>
      </c>
      <c r="I8" s="4" t="s">
        <v>13</v>
      </c>
      <c r="J8" s="4" t="s">
        <v>13</v>
      </c>
      <c r="K8" s="4" t="s">
        <v>39</v>
      </c>
    </row>
    <row r="9" spans="1:13" ht="15.75" thickBot="1" x14ac:dyDescent="0.3">
      <c r="A9" s="11"/>
      <c r="B9" s="11"/>
    </row>
    <row r="10" spans="1:13" ht="19.5" thickBot="1" x14ac:dyDescent="0.35">
      <c r="A10" s="48" t="s">
        <v>172</v>
      </c>
      <c r="B10" s="49">
        <f>COUNTA(B11:B12)</f>
        <v>2</v>
      </c>
    </row>
    <row r="11" spans="1:13" x14ac:dyDescent="0.25">
      <c r="A11" t="s">
        <v>133</v>
      </c>
      <c r="B11" t="s">
        <v>264</v>
      </c>
      <c r="C11" t="s">
        <v>264</v>
      </c>
      <c r="D11" t="s">
        <v>265</v>
      </c>
      <c r="E11" t="s">
        <v>266</v>
      </c>
      <c r="F11" t="s">
        <v>267</v>
      </c>
      <c r="G11" s="4" t="s">
        <v>134</v>
      </c>
      <c r="H11" t="s">
        <v>283</v>
      </c>
      <c r="L11" s="80" t="s">
        <v>268</v>
      </c>
    </row>
    <row r="12" spans="1:13" x14ac:dyDescent="0.25">
      <c r="A12" t="s">
        <v>133</v>
      </c>
      <c r="B12" t="s">
        <v>284</v>
      </c>
      <c r="C12" t="s">
        <v>284</v>
      </c>
      <c r="D12" t="s">
        <v>285</v>
      </c>
      <c r="G12" s="4" t="s">
        <v>134</v>
      </c>
      <c r="H12" t="s">
        <v>286</v>
      </c>
      <c r="L12" s="80" t="s">
        <v>299</v>
      </c>
    </row>
    <row r="13" spans="1:13" ht="15.75" thickBot="1" x14ac:dyDescent="0.3">
      <c r="A13" s="8"/>
    </row>
    <row r="14" spans="1:13" ht="19.5" thickBot="1" x14ac:dyDescent="0.35">
      <c r="A14" s="50" t="s">
        <v>203</v>
      </c>
      <c r="B14" s="51">
        <f>COUNTA(B15:B18)</f>
        <v>1</v>
      </c>
    </row>
    <row r="15" spans="1:13" s="86" customFormat="1" ht="60" x14ac:dyDescent="0.25">
      <c r="A15" s="86" t="s">
        <v>133</v>
      </c>
      <c r="B15" s="86" t="s">
        <v>269</v>
      </c>
      <c r="C15" s="86" t="s">
        <v>270</v>
      </c>
      <c r="G15" s="86" t="s">
        <v>134</v>
      </c>
      <c r="L15" s="88" t="s">
        <v>218</v>
      </c>
      <c r="M15" s="87" t="s">
        <v>272</v>
      </c>
    </row>
  </sheetData>
  <autoFilter ref="A2:M8"/>
  <conditionalFormatting sqref="B15:B1048576 B1:B9">
    <cfRule type="duplicateValues" dxfId="24" priority="4"/>
  </conditionalFormatting>
  <conditionalFormatting sqref="F1">
    <cfRule type="duplicateValues" dxfId="23" priority="2"/>
    <cfRule type="duplicateValues" dxfId="22" priority="3"/>
  </conditionalFormatting>
  <conditionalFormatting sqref="B10">
    <cfRule type="duplicateValues" dxfId="2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20" priority="4"/>
  </conditionalFormatting>
  <conditionalFormatting sqref="E2">
    <cfRule type="duplicateValues" dxfId="19" priority="3"/>
  </conditionalFormatting>
  <conditionalFormatting sqref="C3">
    <cfRule type="duplicateValues" dxfId="18" priority="2"/>
  </conditionalFormatting>
  <conditionalFormatting sqref="E3">
    <cfRule type="duplicateValues" dxfId="1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18" sqref="B18"/>
    </sheetView>
  </sheetViews>
  <sheetFormatPr defaultColWidth="30.7109375" defaultRowHeight="15" x14ac:dyDescent="0.25"/>
  <cols>
    <col min="1" max="1" width="30.85546875" style="4" bestFit="1" customWidth="1"/>
    <col min="2" max="2" width="32.7109375" style="4" bestFit="1" customWidth="1"/>
    <col min="3" max="3" width="21.5703125" style="4" bestFit="1" customWidth="1"/>
    <col min="4" max="4" width="14.5703125" style="4" bestFit="1" customWidth="1"/>
    <col min="5" max="5" width="13.7109375" style="4" bestFit="1" customWidth="1"/>
    <col min="6" max="6" width="16.28515625" style="4" bestFit="1" customWidth="1"/>
    <col min="7" max="7" width="15" style="4" bestFit="1" customWidth="1"/>
    <col min="8" max="8" width="26.85546875" style="4" bestFit="1" customWidth="1"/>
    <col min="9" max="9" width="12.85546875" style="4" bestFit="1" customWidth="1"/>
    <col min="10" max="10" width="20.42578125" style="4" bestFit="1" customWidth="1"/>
    <col min="11" max="11" width="14.28515625" style="4" bestFit="1" customWidth="1"/>
    <col min="12" max="12" width="92" style="1" bestFit="1" customWidth="1"/>
    <col min="13" max="16384" width="30.7109375" style="4"/>
  </cols>
  <sheetData>
    <row r="1" spans="1:12" s="26" customFormat="1" ht="19.5" thickBot="1" x14ac:dyDescent="0.35">
      <c r="A1" s="28" t="s">
        <v>156</v>
      </c>
      <c r="B1" s="29">
        <f>COUNTA(B3:B10)</f>
        <v>8</v>
      </c>
      <c r="C1" s="52"/>
      <c r="D1" s="52"/>
      <c r="E1" s="52"/>
      <c r="F1" s="52"/>
    </row>
    <row r="2" spans="1:12" s="37" customFormat="1" ht="15.75" x14ac:dyDescent="0.25">
      <c r="A2" s="34" t="s">
        <v>0</v>
      </c>
      <c r="B2" s="35" t="s">
        <v>2</v>
      </c>
      <c r="C2" s="35" t="s">
        <v>3</v>
      </c>
      <c r="D2" s="35" t="s">
        <v>4</v>
      </c>
      <c r="E2" s="35" t="s">
        <v>5</v>
      </c>
      <c r="F2" s="35" t="s">
        <v>6</v>
      </c>
      <c r="G2" s="35" t="s">
        <v>7</v>
      </c>
      <c r="H2" s="35" t="s">
        <v>9</v>
      </c>
      <c r="I2" s="35" t="s">
        <v>10</v>
      </c>
      <c r="J2" s="36" t="s">
        <v>11</v>
      </c>
      <c r="K2" s="36" t="s">
        <v>12</v>
      </c>
      <c r="L2" s="34" t="s">
        <v>175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D9" s="4" t="s">
        <v>15</v>
      </c>
      <c r="F9" s="4" t="s">
        <v>52</v>
      </c>
      <c r="G9" s="4" t="s">
        <v>17</v>
      </c>
      <c r="H9" s="4" t="s">
        <v>53</v>
      </c>
      <c r="K9" s="4" t="s">
        <v>34</v>
      </c>
    </row>
    <row r="10" spans="1:12" x14ac:dyDescent="0.25">
      <c r="A10" s="4" t="s">
        <v>14</v>
      </c>
      <c r="B10" s="4" t="s">
        <v>55</v>
      </c>
      <c r="D10" s="4" t="s">
        <v>56</v>
      </c>
      <c r="F10" s="4" t="s">
        <v>27</v>
      </c>
      <c r="G10" s="4" t="s">
        <v>17</v>
      </c>
      <c r="H10" s="4" t="s">
        <v>57</v>
      </c>
      <c r="K10" s="4" t="s">
        <v>34</v>
      </c>
    </row>
    <row r="11" spans="1:12" ht="15.75" thickBot="1" x14ac:dyDescent="0.3">
      <c r="B11" s="9"/>
    </row>
    <row r="12" spans="1:12" ht="19.5" thickBot="1" x14ac:dyDescent="0.35">
      <c r="A12" s="48" t="s">
        <v>172</v>
      </c>
      <c r="B12" s="49">
        <f>COUNTA(B13:B14)</f>
        <v>2</v>
      </c>
    </row>
    <row r="13" spans="1:12" x14ac:dyDescent="0.25">
      <c r="A13" s="4" t="s">
        <v>14</v>
      </c>
      <c r="B13" t="s">
        <v>214</v>
      </c>
      <c r="C13" s="4" t="s">
        <v>215</v>
      </c>
      <c r="D13" s="4" t="s">
        <v>216</v>
      </c>
      <c r="F13" s="4" t="s">
        <v>217</v>
      </c>
      <c r="G13" s="4" t="s">
        <v>17</v>
      </c>
      <c r="K13" s="4" t="s">
        <v>39</v>
      </c>
      <c r="L13" s="1" t="s">
        <v>222</v>
      </c>
    </row>
    <row r="14" spans="1:12" x14ac:dyDescent="0.25">
      <c r="A14" s="4" t="s">
        <v>14</v>
      </c>
      <c r="B14" s="5" t="s">
        <v>160</v>
      </c>
      <c r="C14" s="4" t="s">
        <v>161</v>
      </c>
      <c r="D14" s="4" t="s">
        <v>50</v>
      </c>
      <c r="E14" s="4" t="s">
        <v>16</v>
      </c>
      <c r="G14" s="4" t="s">
        <v>17</v>
      </c>
      <c r="K14" s="4" t="s">
        <v>39</v>
      </c>
      <c r="L14" s="1" t="s">
        <v>309</v>
      </c>
    </row>
    <row r="15" spans="1:12" ht="15.75" thickBot="1" x14ac:dyDescent="0.3">
      <c r="A15" s="8"/>
      <c r="B15" s="5"/>
    </row>
    <row r="16" spans="1:12" ht="19.5" thickBot="1" x14ac:dyDescent="0.35">
      <c r="A16" s="50" t="s">
        <v>203</v>
      </c>
      <c r="B16" s="51">
        <f>COUNTA(B17:B19)</f>
        <v>1</v>
      </c>
    </row>
    <row r="17" spans="1:12" x14ac:dyDescent="0.25">
      <c r="A17" s="4" t="s">
        <v>14</v>
      </c>
      <c r="B17" s="4" t="s">
        <v>29</v>
      </c>
      <c r="C17" s="4" t="s">
        <v>29</v>
      </c>
      <c r="D17" s="4" t="s">
        <v>30</v>
      </c>
      <c r="E17" s="4" t="s">
        <v>31</v>
      </c>
      <c r="F17" s="4" t="s">
        <v>18</v>
      </c>
      <c r="G17" s="4" t="s">
        <v>17</v>
      </c>
      <c r="I17" s="4" t="s">
        <v>32</v>
      </c>
      <c r="K17" s="101" t="s">
        <v>319</v>
      </c>
      <c r="L17" s="1" t="s">
        <v>218</v>
      </c>
    </row>
    <row r="18" spans="1:12" x14ac:dyDescent="0.25">
      <c r="B18" s="68"/>
    </row>
    <row r="21" spans="1:12" x14ac:dyDescent="0.25">
      <c r="B21" s="68"/>
    </row>
  </sheetData>
  <autoFilter ref="A2:L10"/>
  <conditionalFormatting sqref="B12">
    <cfRule type="duplicateValues" dxfId="50" priority="1"/>
  </conditionalFormatting>
  <conditionalFormatting sqref="B19:B20 F1 B22:B1048576 B1:B11">
    <cfRule type="duplicateValues" dxfId="49" priority="7"/>
    <cfRule type="duplicateValues" dxfId="48" priority="8"/>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C6" sqref="C6"/>
    </sheetView>
  </sheetViews>
  <sheetFormatPr defaultColWidth="69.140625" defaultRowHeight="15" x14ac:dyDescent="0.25"/>
  <cols>
    <col min="1" max="1" width="30.85546875" bestFit="1" customWidth="1"/>
    <col min="2" max="2" width="18.85546875" bestFit="1" customWidth="1"/>
    <col min="3" max="3" width="31.140625" bestFit="1" customWidth="1"/>
    <col min="4" max="4" width="21.5703125" bestFit="1" customWidth="1"/>
    <col min="5" max="5" width="22.140625" bestFit="1" customWidth="1"/>
    <col min="6" max="6" width="17.85546875" bestFit="1" customWidth="1"/>
    <col min="7" max="7" width="15" bestFit="1" customWidth="1"/>
    <col min="8" max="8" width="25.5703125" bestFit="1" customWidth="1"/>
    <col min="9" max="9" width="14" bestFit="1" customWidth="1"/>
    <col min="10" max="10" width="129.28515625" bestFit="1" customWidth="1"/>
    <col min="11" max="11" width="14.28515625" bestFit="1" customWidth="1"/>
    <col min="12" max="12" width="37.140625" style="80" bestFit="1" customWidth="1"/>
    <col min="15" max="15" width="25" bestFit="1" customWidth="1"/>
  </cols>
  <sheetData>
    <row r="1" spans="1:12" s="27" customFormat="1" ht="19.5" thickBot="1" x14ac:dyDescent="0.35">
      <c r="A1" s="30" t="s">
        <v>156</v>
      </c>
      <c r="B1" s="31">
        <f>COUNTA(B3:B8)</f>
        <v>6</v>
      </c>
      <c r="C1" s="52"/>
      <c r="D1" s="52"/>
      <c r="E1" s="52"/>
      <c r="F1" s="52"/>
    </row>
    <row r="2" spans="1:12" s="39" customFormat="1" ht="15.75" x14ac:dyDescent="0.25">
      <c r="A2" s="34" t="s">
        <v>0</v>
      </c>
      <c r="B2" s="35" t="s">
        <v>2</v>
      </c>
      <c r="C2" s="35" t="s">
        <v>3</v>
      </c>
      <c r="D2" s="35" t="s">
        <v>4</v>
      </c>
      <c r="E2" s="35" t="s">
        <v>5</v>
      </c>
      <c r="F2" s="35" t="s">
        <v>6</v>
      </c>
      <c r="G2" s="35" t="s">
        <v>7</v>
      </c>
      <c r="H2" s="35" t="s">
        <v>9</v>
      </c>
      <c r="I2" s="35" t="s">
        <v>10</v>
      </c>
      <c r="J2" s="36" t="s">
        <v>11</v>
      </c>
      <c r="K2" s="36" t="s">
        <v>12</v>
      </c>
      <c r="L2" s="38" t="s">
        <v>175</v>
      </c>
    </row>
    <row r="3" spans="1:12" x14ac:dyDescent="0.25">
      <c r="A3" s="4" t="s">
        <v>58</v>
      </c>
      <c r="B3" s="7" t="s">
        <v>240</v>
      </c>
      <c r="C3" s="4"/>
      <c r="D3" s="4" t="s">
        <v>59</v>
      </c>
      <c r="E3" s="4"/>
      <c r="F3" s="4" t="s">
        <v>60</v>
      </c>
      <c r="G3" s="4" t="s">
        <v>61</v>
      </c>
      <c r="H3" s="4" t="s">
        <v>62</v>
      </c>
      <c r="I3" s="4"/>
      <c r="J3" s="4"/>
      <c r="K3" s="4" t="s">
        <v>39</v>
      </c>
    </row>
    <row r="4" spans="1:12" x14ac:dyDescent="0.25">
      <c r="A4" s="4" t="s">
        <v>58</v>
      </c>
      <c r="B4" s="4" t="s">
        <v>64</v>
      </c>
      <c r="C4" s="4"/>
      <c r="D4" s="4" t="s">
        <v>65</v>
      </c>
      <c r="E4" s="4"/>
      <c r="F4" s="4" t="s">
        <v>66</v>
      </c>
      <c r="G4" s="4" t="s">
        <v>61</v>
      </c>
      <c r="H4" s="4" t="s">
        <v>67</v>
      </c>
      <c r="I4" s="4"/>
      <c r="J4" s="4"/>
      <c r="K4" s="4" t="s">
        <v>39</v>
      </c>
    </row>
    <row r="5" spans="1:12" x14ac:dyDescent="0.25">
      <c r="A5" s="4" t="s">
        <v>58</v>
      </c>
      <c r="B5" s="4" t="s">
        <v>68</v>
      </c>
      <c r="C5" s="4"/>
      <c r="D5" s="4" t="s">
        <v>69</v>
      </c>
      <c r="E5" s="4"/>
      <c r="F5" s="4" t="s">
        <v>66</v>
      </c>
      <c r="G5" s="4" t="s">
        <v>61</v>
      </c>
      <c r="H5" s="4" t="s">
        <v>70</v>
      </c>
      <c r="I5" s="4"/>
      <c r="J5" s="4" t="s">
        <v>71</v>
      </c>
      <c r="K5" s="4" t="s">
        <v>39</v>
      </c>
    </row>
    <row r="6" spans="1:12" x14ac:dyDescent="0.25">
      <c r="A6" s="4" t="s">
        <v>58</v>
      </c>
      <c r="B6" s="4" t="s">
        <v>72</v>
      </c>
      <c r="C6" s="4" t="s">
        <v>73</v>
      </c>
      <c r="D6" s="4" t="s">
        <v>74</v>
      </c>
      <c r="E6" s="4"/>
      <c r="F6" s="4" t="s">
        <v>75</v>
      </c>
      <c r="G6" s="4" t="s">
        <v>61</v>
      </c>
      <c r="H6" s="4" t="s">
        <v>76</v>
      </c>
      <c r="I6" s="4" t="s">
        <v>13</v>
      </c>
      <c r="J6" s="4" t="s">
        <v>13</v>
      </c>
      <c r="K6" s="4" t="s">
        <v>28</v>
      </c>
    </row>
    <row r="7" spans="1:12" x14ac:dyDescent="0.25">
      <c r="A7" s="4" t="s">
        <v>58</v>
      </c>
      <c r="B7" s="4" t="s">
        <v>77</v>
      </c>
      <c r="C7" s="4"/>
      <c r="D7" s="4" t="s">
        <v>78</v>
      </c>
      <c r="E7" s="4"/>
      <c r="F7" s="4" t="s">
        <v>63</v>
      </c>
      <c r="G7" s="4" t="s">
        <v>61</v>
      </c>
      <c r="H7" s="4" t="s">
        <v>79</v>
      </c>
      <c r="I7" s="4"/>
      <c r="J7" s="4"/>
      <c r="K7" s="4" t="s">
        <v>39</v>
      </c>
    </row>
    <row r="8" spans="1:12" x14ac:dyDescent="0.25">
      <c r="A8" s="4" t="s">
        <v>58</v>
      </c>
      <c r="B8" s="4" t="s">
        <v>81</v>
      </c>
      <c r="C8" s="4"/>
      <c r="D8" s="4" t="s">
        <v>82</v>
      </c>
      <c r="E8" s="4"/>
      <c r="F8" s="4" t="s">
        <v>80</v>
      </c>
      <c r="G8" s="4" t="s">
        <v>61</v>
      </c>
      <c r="H8" s="4" t="s">
        <v>83</v>
      </c>
      <c r="I8" s="4" t="s">
        <v>83</v>
      </c>
      <c r="J8" s="4" t="s">
        <v>13</v>
      </c>
      <c r="K8" s="4" t="s">
        <v>28</v>
      </c>
    </row>
    <row r="9" spans="1:12" ht="15.75" thickBot="1" x14ac:dyDescent="0.3"/>
    <row r="10" spans="1:12" ht="19.5" thickBot="1" x14ac:dyDescent="0.35">
      <c r="A10" s="48" t="s">
        <v>172</v>
      </c>
      <c r="B10" s="49">
        <f>COUNTA(B11)</f>
        <v>1</v>
      </c>
    </row>
    <row r="11" spans="1:12" x14ac:dyDescent="0.25">
      <c r="A11" t="s">
        <v>58</v>
      </c>
      <c r="B11" t="s">
        <v>277</v>
      </c>
      <c r="C11" t="s">
        <v>278</v>
      </c>
      <c r="D11" t="s">
        <v>279</v>
      </c>
      <c r="E11" t="s">
        <v>280</v>
      </c>
      <c r="F11" t="s">
        <v>281</v>
      </c>
      <c r="I11" t="s">
        <v>282</v>
      </c>
      <c r="L11" s="80" t="s">
        <v>300</v>
      </c>
    </row>
    <row r="12" spans="1:12" ht="15.75" thickBot="1" x14ac:dyDescent="0.3">
      <c r="A12" s="8"/>
      <c r="B12" s="5"/>
    </row>
    <row r="13" spans="1:12" ht="19.5" thickBot="1" x14ac:dyDescent="0.35">
      <c r="A13" s="50" t="s">
        <v>203</v>
      </c>
      <c r="B13" s="51">
        <f>COUNTA(B14:B26)</f>
        <v>2</v>
      </c>
    </row>
    <row r="14" spans="1:12" ht="17.25" customHeight="1" x14ac:dyDescent="0.25">
      <c r="A14" t="s">
        <v>58</v>
      </c>
      <c r="B14" t="s">
        <v>224</v>
      </c>
      <c r="D14" t="s">
        <v>225</v>
      </c>
      <c r="E14" t="s">
        <v>226</v>
      </c>
      <c r="F14" t="s">
        <v>227</v>
      </c>
      <c r="G14" t="s">
        <v>61</v>
      </c>
      <c r="I14">
        <v>899406005</v>
      </c>
      <c r="J14" s="89" t="s">
        <v>228</v>
      </c>
      <c r="K14" t="s">
        <v>310</v>
      </c>
      <c r="L14" s="80" t="s">
        <v>218</v>
      </c>
    </row>
    <row r="15" spans="1:12" x14ac:dyDescent="0.25">
      <c r="A15" t="s">
        <v>58</v>
      </c>
      <c r="B15" t="s">
        <v>273</v>
      </c>
      <c r="D15" t="s">
        <v>274</v>
      </c>
      <c r="G15" t="s">
        <v>275</v>
      </c>
      <c r="K15" t="s">
        <v>28</v>
      </c>
      <c r="L15" s="80" t="s">
        <v>218</v>
      </c>
    </row>
    <row r="16" spans="1:12" x14ac:dyDescent="0.25">
      <c r="J16" s="90"/>
    </row>
    <row r="18" spans="3:12" x14ac:dyDescent="0.25">
      <c r="C18" s="75"/>
    </row>
    <row r="20" spans="3:12" x14ac:dyDescent="0.25">
      <c r="J20" s="20"/>
      <c r="K20" s="20"/>
      <c r="L20"/>
    </row>
  </sheetData>
  <autoFilter ref="A2:L8">
    <sortState ref="A3:L15">
      <sortCondition ref="B2:B15"/>
    </sortState>
  </autoFilter>
  <conditionalFormatting sqref="B14:B15 B18:B1048576 B1:B9">
    <cfRule type="duplicateValues" dxfId="47" priority="5"/>
  </conditionalFormatting>
  <conditionalFormatting sqref="F1">
    <cfRule type="duplicateValues" dxfId="46" priority="3"/>
    <cfRule type="duplicateValues" dxfId="45" priority="4"/>
  </conditionalFormatting>
  <conditionalFormatting sqref="B10">
    <cfRule type="duplicateValues" dxfId="44" priority="2"/>
  </conditionalFormatting>
  <conditionalFormatting sqref="B1:B1048576">
    <cfRule type="duplicateValues" dxfId="43"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5"/>
  <sheetViews>
    <sheetView zoomScaleNormal="100" workbookViewId="0">
      <selection activeCell="B17" sqref="B17"/>
    </sheetView>
  </sheetViews>
  <sheetFormatPr defaultColWidth="69.140625" defaultRowHeight="15" x14ac:dyDescent="0.25"/>
  <cols>
    <col min="1" max="1" width="30.85546875" bestFit="1" customWidth="1"/>
    <col min="2" max="2" width="32.42578125" bestFit="1" customWidth="1"/>
    <col min="3" max="3" width="17.28515625" bestFit="1" customWidth="1"/>
    <col min="4" max="4" width="14.42578125"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22.42578125" bestFit="1" customWidth="1"/>
    <col min="13" max="13" width="18.42578125" bestFit="1" customWidth="1"/>
  </cols>
  <sheetData>
    <row r="1" spans="1:13" s="27" customFormat="1" ht="19.5" thickBot="1" x14ac:dyDescent="0.35">
      <c r="A1" s="30" t="s">
        <v>156</v>
      </c>
      <c r="B1" s="31">
        <f>B3</f>
        <v>0</v>
      </c>
      <c r="C1" s="52"/>
      <c r="D1" s="52"/>
      <c r="E1" s="52"/>
      <c r="F1" s="52"/>
    </row>
    <row r="2" spans="1:13" s="39" customFormat="1" ht="15.75" x14ac:dyDescent="0.25">
      <c r="A2" s="34" t="s">
        <v>0</v>
      </c>
      <c r="B2" s="35" t="s">
        <v>2</v>
      </c>
      <c r="C2" s="35" t="s">
        <v>3</v>
      </c>
      <c r="D2" s="35" t="s">
        <v>4</v>
      </c>
      <c r="E2" s="35" t="s">
        <v>5</v>
      </c>
      <c r="F2" s="35" t="s">
        <v>6</v>
      </c>
      <c r="G2" s="35" t="s">
        <v>7</v>
      </c>
      <c r="H2" s="35" t="s">
        <v>9</v>
      </c>
      <c r="I2" s="35" t="s">
        <v>10</v>
      </c>
      <c r="J2" s="36" t="s">
        <v>11</v>
      </c>
      <c r="K2" s="36" t="s">
        <v>12</v>
      </c>
      <c r="L2" s="38" t="s">
        <v>175</v>
      </c>
      <c r="M2" s="83" t="s">
        <v>276</v>
      </c>
    </row>
    <row r="3" spans="1:13" ht="15.75" thickBot="1" x14ac:dyDescent="0.3">
      <c r="B3" s="4"/>
    </row>
    <row r="4" spans="1:13" ht="19.5" thickBot="1" x14ac:dyDescent="0.35">
      <c r="A4" s="48" t="s">
        <v>172</v>
      </c>
      <c r="B4" s="49">
        <f>COUNTA(B5)</f>
        <v>0</v>
      </c>
    </row>
    <row r="6" spans="1:13" ht="15.75" thickBot="1" x14ac:dyDescent="0.3">
      <c r="A6" s="8"/>
      <c r="B6" s="5"/>
    </row>
    <row r="7" spans="1:13" ht="19.5" thickBot="1" x14ac:dyDescent="0.35">
      <c r="A7" s="50" t="s">
        <v>203</v>
      </c>
      <c r="B7" s="51">
        <f>COUNTA(B9:B9)</f>
        <v>0</v>
      </c>
    </row>
    <row r="20" spans="2:2" x14ac:dyDescent="0.25">
      <c r="B20"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sheetData>
  <autoFilter ref="A2:L2">
    <sortState ref="A3:L21">
      <sortCondition ref="B2:B2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Normal="100" workbookViewId="0">
      <selection activeCell="D39" sqref="D39"/>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43.28515625" bestFit="1" customWidth="1"/>
  </cols>
  <sheetData>
    <row r="1" spans="1:12" s="27" customFormat="1" ht="19.5" thickBot="1" x14ac:dyDescent="0.35">
      <c r="A1" s="30" t="s">
        <v>156</v>
      </c>
      <c r="B1" s="31">
        <f>COUNTA(B3:B3)</f>
        <v>0</v>
      </c>
      <c r="C1" s="52"/>
      <c r="D1" s="52"/>
      <c r="E1" s="52"/>
      <c r="F1" s="52"/>
    </row>
    <row r="2" spans="1:12" s="39" customFormat="1" ht="15.75" x14ac:dyDescent="0.25">
      <c r="A2" s="34" t="s">
        <v>0</v>
      </c>
      <c r="B2" s="35" t="s">
        <v>2</v>
      </c>
      <c r="C2" s="35" t="s">
        <v>3</v>
      </c>
      <c r="D2" s="35" t="s">
        <v>4</v>
      </c>
      <c r="E2" s="35" t="s">
        <v>5</v>
      </c>
      <c r="F2" s="35" t="s">
        <v>6</v>
      </c>
      <c r="G2" s="35" t="s">
        <v>7</v>
      </c>
      <c r="H2" s="35" t="s">
        <v>9</v>
      </c>
      <c r="I2" s="35" t="s">
        <v>10</v>
      </c>
      <c r="J2" s="36" t="s">
        <v>11</v>
      </c>
      <c r="K2" s="36" t="s">
        <v>12</v>
      </c>
      <c r="L2" s="38" t="s">
        <v>175</v>
      </c>
    </row>
    <row r="3" spans="1:12" ht="15.75" thickBot="1" x14ac:dyDescent="0.3">
      <c r="A3" s="4"/>
      <c r="B3" s="4"/>
      <c r="C3" s="4"/>
      <c r="D3" s="4"/>
      <c r="E3" s="4"/>
      <c r="F3" s="4"/>
      <c r="G3" s="4"/>
      <c r="H3" s="4"/>
      <c r="I3" s="4"/>
      <c r="J3" s="4"/>
      <c r="K3" s="4"/>
    </row>
    <row r="4" spans="1:12" ht="19.5" thickBot="1" x14ac:dyDescent="0.35">
      <c r="A4" s="48" t="s">
        <v>172</v>
      </c>
      <c r="B4" s="49">
        <f>COUNTA(B5:B6)</f>
        <v>1</v>
      </c>
      <c r="C4" s="4"/>
      <c r="D4" s="4"/>
      <c r="E4" s="4"/>
      <c r="F4" s="4"/>
      <c r="G4" s="4"/>
      <c r="H4" s="4"/>
      <c r="I4" s="4"/>
      <c r="J4" s="4"/>
      <c r="K4" s="4"/>
    </row>
    <row r="5" spans="1:12" x14ac:dyDescent="0.25">
      <c r="A5" t="s">
        <v>194</v>
      </c>
      <c r="B5" t="s">
        <v>199</v>
      </c>
      <c r="C5" s="4" t="s">
        <v>200</v>
      </c>
      <c r="D5" s="4" t="s">
        <v>201</v>
      </c>
      <c r="E5" s="4" t="s">
        <v>198</v>
      </c>
      <c r="F5" s="4"/>
      <c r="G5" s="4" t="s">
        <v>223</v>
      </c>
      <c r="H5" s="4" t="s">
        <v>202</v>
      </c>
      <c r="I5" s="4"/>
      <c r="J5" s="4"/>
      <c r="K5" s="4" t="s">
        <v>39</v>
      </c>
      <c r="L5" s="82" t="s">
        <v>308</v>
      </c>
    </row>
    <row r="6" spans="1:12" x14ac:dyDescent="0.25">
      <c r="B6" s="76"/>
      <c r="C6" s="76"/>
      <c r="D6" s="6"/>
      <c r="E6" s="4"/>
      <c r="F6" s="4"/>
      <c r="G6" s="4"/>
      <c r="I6" s="4"/>
      <c r="J6" s="4"/>
      <c r="K6" s="4"/>
      <c r="L6" s="82"/>
    </row>
    <row r="7" spans="1:12" ht="15.75" thickBot="1" x14ac:dyDescent="0.3">
      <c r="A7" s="8"/>
      <c r="B7" s="6"/>
      <c r="C7" s="4"/>
      <c r="D7" s="4"/>
      <c r="E7" s="4"/>
      <c r="F7" s="4"/>
      <c r="G7" s="4"/>
      <c r="H7" s="4"/>
      <c r="I7" s="4"/>
      <c r="J7" s="4"/>
      <c r="K7" s="4"/>
    </row>
    <row r="8" spans="1:12" ht="19.5" thickBot="1" x14ac:dyDescent="0.35">
      <c r="A8" s="50" t="s">
        <v>203</v>
      </c>
      <c r="B8" s="51">
        <f>COUNTA(B9:B12)</f>
        <v>0</v>
      </c>
      <c r="C8" s="4"/>
      <c r="D8" s="4"/>
      <c r="E8" s="4"/>
      <c r="F8" s="4"/>
      <c r="G8" s="4"/>
      <c r="H8" s="4"/>
      <c r="I8" s="4"/>
      <c r="J8" s="4"/>
      <c r="K8" s="4"/>
    </row>
    <row r="9" spans="1:12" x14ac:dyDescent="0.25">
      <c r="A9" s="4"/>
      <c r="B9" s="4"/>
      <c r="C9" s="4"/>
      <c r="D9" s="4"/>
      <c r="E9" s="4"/>
      <c r="F9" s="4"/>
      <c r="G9" s="4"/>
      <c r="H9" s="4"/>
      <c r="I9" s="4"/>
      <c r="J9" s="4"/>
      <c r="K9" s="4"/>
    </row>
    <row r="10" spans="1:12" x14ac:dyDescent="0.25">
      <c r="A10" s="6"/>
      <c r="B10" s="6"/>
      <c r="C10" s="70"/>
      <c r="D10" s="70"/>
      <c r="E10" s="6"/>
      <c r="F10" s="6"/>
      <c r="G10" s="6"/>
      <c r="H10" s="6"/>
      <c r="I10" s="6"/>
      <c r="J10" s="6"/>
      <c r="K10" s="6"/>
      <c r="L10" s="6"/>
    </row>
    <row r="11" spans="1:12" x14ac:dyDescent="0.25">
      <c r="A11" s="6"/>
      <c r="F11" s="6"/>
      <c r="G11" s="6"/>
      <c r="H11" s="6"/>
      <c r="I11" s="6"/>
      <c r="J11" s="6"/>
      <c r="K11" s="6"/>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row r="34" spans="1:11" x14ac:dyDescent="0.25">
      <c r="A34" s="4"/>
      <c r="B34" s="4"/>
      <c r="C34" s="4"/>
      <c r="D34" s="4"/>
      <c r="E34" s="4"/>
      <c r="F34" s="4"/>
      <c r="G34" s="4"/>
      <c r="H34" s="4"/>
      <c r="I34" s="4"/>
      <c r="J34" s="4"/>
      <c r="K34" s="4"/>
    </row>
  </sheetData>
  <autoFilter ref="A2:K2">
    <sortState ref="A3:M39">
      <sortCondition ref="A2"/>
    </sortState>
  </autoFilter>
  <conditionalFormatting sqref="F1">
    <cfRule type="duplicateValues" dxfId="42" priority="2"/>
    <cfRule type="duplicateValues" dxfId="41" priority="3"/>
  </conditionalFormatting>
  <conditionalFormatting sqref="B4">
    <cfRule type="duplicateValues" dxfId="4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1"/>
  <sheetViews>
    <sheetView zoomScaleNormal="100" workbookViewId="0">
      <selection activeCell="B14" sqref="B14"/>
    </sheetView>
  </sheetViews>
  <sheetFormatPr defaultColWidth="69.140625" defaultRowHeight="15" x14ac:dyDescent="0.25"/>
  <cols>
    <col min="1" max="1" width="30.85546875" bestFit="1" customWidth="1"/>
    <col min="2" max="2" width="25.28515625" customWidth="1"/>
    <col min="3" max="3" width="26.42578125" bestFit="1" customWidth="1"/>
    <col min="4" max="4" width="38" bestFit="1" customWidth="1"/>
    <col min="5" max="5" width="20.28515625" bestFit="1" customWidth="1"/>
    <col min="6" max="6" width="14.28515625" bestFit="1" customWidth="1"/>
    <col min="7" max="8" width="13" bestFit="1" customWidth="1"/>
    <col min="9" max="9" width="4.42578125" bestFit="1" customWidth="1"/>
    <col min="10" max="10" width="6.42578125" bestFit="1" customWidth="1"/>
    <col min="11" max="11" width="11.85546875" bestFit="1" customWidth="1"/>
    <col min="12" max="12" width="43.140625" bestFit="1" customWidth="1"/>
    <col min="13" max="13" width="70.7109375" bestFit="1" customWidth="1"/>
  </cols>
  <sheetData>
    <row r="1" spans="1:13" s="27" customFormat="1" ht="19.5" thickBot="1" x14ac:dyDescent="0.35">
      <c r="A1" s="30" t="s">
        <v>156</v>
      </c>
      <c r="B1" s="31">
        <f>COUNTA(B3:B3)</f>
        <v>1</v>
      </c>
      <c r="C1" s="52"/>
      <c r="D1" s="52"/>
      <c r="E1" s="52"/>
      <c r="F1" s="52"/>
    </row>
    <row r="2" spans="1:13" s="39" customFormat="1" ht="15.75" x14ac:dyDescent="0.25">
      <c r="A2" s="34" t="s">
        <v>0</v>
      </c>
      <c r="B2" s="35" t="s">
        <v>2</v>
      </c>
      <c r="C2" s="35" t="s">
        <v>3</v>
      </c>
      <c r="D2" s="35" t="s">
        <v>4</v>
      </c>
      <c r="E2" s="35" t="s">
        <v>5</v>
      </c>
      <c r="F2" s="35" t="s">
        <v>6</v>
      </c>
      <c r="G2" s="35" t="s">
        <v>7</v>
      </c>
      <c r="H2" s="35" t="s">
        <v>9</v>
      </c>
      <c r="I2" s="35" t="s">
        <v>10</v>
      </c>
      <c r="J2" s="36" t="s">
        <v>11</v>
      </c>
      <c r="K2" s="36" t="s">
        <v>12</v>
      </c>
      <c r="L2" s="38" t="s">
        <v>175</v>
      </c>
      <c r="M2" s="83" t="s">
        <v>254</v>
      </c>
    </row>
    <row r="3" spans="1:13" x14ac:dyDescent="0.25">
      <c r="A3" s="4" t="s">
        <v>85</v>
      </c>
      <c r="B3" s="4" t="s">
        <v>86</v>
      </c>
      <c r="C3" s="4"/>
      <c r="D3" s="4" t="s">
        <v>87</v>
      </c>
      <c r="E3" s="4"/>
      <c r="F3" s="4" t="s">
        <v>88</v>
      </c>
      <c r="G3" s="4" t="s">
        <v>89</v>
      </c>
      <c r="H3" s="4" t="s">
        <v>90</v>
      </c>
      <c r="I3" s="4"/>
      <c r="J3" s="4"/>
      <c r="K3" s="4" t="s">
        <v>39</v>
      </c>
    </row>
    <row r="4" spans="1:13" ht="15.75" thickBot="1" x14ac:dyDescent="0.3"/>
    <row r="5" spans="1:13" ht="19.5" thickBot="1" x14ac:dyDescent="0.35">
      <c r="A5" s="48" t="s">
        <v>172</v>
      </c>
      <c r="B5" s="49">
        <f>COUNTA(B6:B10)</f>
        <v>5</v>
      </c>
    </row>
    <row r="6" spans="1:13" x14ac:dyDescent="0.25">
      <c r="A6" s="4" t="s">
        <v>85</v>
      </c>
      <c r="B6" t="s">
        <v>257</v>
      </c>
      <c r="C6" t="s">
        <v>258</v>
      </c>
      <c r="D6" t="s">
        <v>259</v>
      </c>
      <c r="E6" t="s">
        <v>260</v>
      </c>
      <c r="G6" s="4" t="s">
        <v>89</v>
      </c>
      <c r="L6" s="80" t="s">
        <v>303</v>
      </c>
    </row>
    <row r="7" spans="1:13" x14ac:dyDescent="0.25">
      <c r="A7" s="4" t="s">
        <v>85</v>
      </c>
      <c r="B7" s="5" t="s">
        <v>261</v>
      </c>
      <c r="C7" t="s">
        <v>261</v>
      </c>
      <c r="D7" t="s">
        <v>262</v>
      </c>
      <c r="E7" t="s">
        <v>263</v>
      </c>
      <c r="G7" s="4" t="s">
        <v>89</v>
      </c>
      <c r="L7" s="80" t="s">
        <v>304</v>
      </c>
    </row>
    <row r="8" spans="1:13" x14ac:dyDescent="0.25">
      <c r="A8" s="4" t="s">
        <v>85</v>
      </c>
      <c r="B8" s="5" t="s">
        <v>291</v>
      </c>
      <c r="C8" t="s">
        <v>291</v>
      </c>
      <c r="D8" t="s">
        <v>292</v>
      </c>
      <c r="E8" t="s">
        <v>293</v>
      </c>
      <c r="G8" s="4" t="s">
        <v>89</v>
      </c>
      <c r="H8" t="s">
        <v>294</v>
      </c>
      <c r="L8" s="80" t="s">
        <v>305</v>
      </c>
    </row>
    <row r="9" spans="1:13" x14ac:dyDescent="0.25">
      <c r="A9" s="4" t="s">
        <v>85</v>
      </c>
      <c r="B9" s="5" t="s">
        <v>295</v>
      </c>
      <c r="C9" t="s">
        <v>295</v>
      </c>
      <c r="D9" t="s">
        <v>296</v>
      </c>
      <c r="E9" t="s">
        <v>297</v>
      </c>
      <c r="G9" s="4" t="s">
        <v>89</v>
      </c>
      <c r="H9" t="s">
        <v>298</v>
      </c>
      <c r="L9" s="80" t="s">
        <v>306</v>
      </c>
    </row>
    <row r="10" spans="1:13" x14ac:dyDescent="0.25">
      <c r="A10" s="4" t="s">
        <v>85</v>
      </c>
      <c r="B10" s="5" t="s">
        <v>287</v>
      </c>
      <c r="C10" t="s">
        <v>287</v>
      </c>
      <c r="D10" t="s">
        <v>288</v>
      </c>
      <c r="E10" t="s">
        <v>289</v>
      </c>
      <c r="G10" s="4" t="s">
        <v>89</v>
      </c>
      <c r="H10" t="s">
        <v>290</v>
      </c>
      <c r="L10" s="80" t="s">
        <v>307</v>
      </c>
    </row>
    <row r="11" spans="1:13" ht="15.75" thickBot="1" x14ac:dyDescent="0.3">
      <c r="A11" s="8"/>
      <c r="B11" s="5"/>
    </row>
    <row r="12" spans="1:13" ht="19.5" thickBot="1" x14ac:dyDescent="0.35">
      <c r="A12" s="50" t="s">
        <v>203</v>
      </c>
      <c r="B12" s="51">
        <f>COUNTA(B13:B15)</f>
        <v>3</v>
      </c>
    </row>
    <row r="13" spans="1:13" x14ac:dyDescent="0.25">
      <c r="A13" t="s">
        <v>85</v>
      </c>
      <c r="B13" t="s">
        <v>242</v>
      </c>
      <c r="D13" t="s">
        <v>243</v>
      </c>
      <c r="E13" t="s">
        <v>244</v>
      </c>
      <c r="G13" t="s">
        <v>245</v>
      </c>
      <c r="L13" s="80" t="s">
        <v>218</v>
      </c>
      <c r="M13" s="80" t="s">
        <v>253</v>
      </c>
    </row>
    <row r="14" spans="1:13" x14ac:dyDescent="0.25">
      <c r="A14" t="s">
        <v>85</v>
      </c>
      <c r="B14" t="s">
        <v>247</v>
      </c>
      <c r="D14" t="s">
        <v>249</v>
      </c>
      <c r="E14" t="s">
        <v>250</v>
      </c>
      <c r="G14" t="s">
        <v>251</v>
      </c>
      <c r="H14" t="s">
        <v>252</v>
      </c>
      <c r="L14" s="80" t="s">
        <v>218</v>
      </c>
      <c r="M14" s="80" t="s">
        <v>255</v>
      </c>
    </row>
    <row r="15" spans="1:13" x14ac:dyDescent="0.25">
      <c r="A15" t="s">
        <v>85</v>
      </c>
      <c r="B15" t="s">
        <v>246</v>
      </c>
      <c r="D15" t="s">
        <v>248</v>
      </c>
      <c r="E15" t="s">
        <v>244</v>
      </c>
      <c r="G15" t="s">
        <v>245</v>
      </c>
      <c r="L15" s="80" t="s">
        <v>218</v>
      </c>
      <c r="M15" s="80" t="s">
        <v>256</v>
      </c>
    </row>
    <row r="20" spans="1:14" x14ac:dyDescent="0.25">
      <c r="A20" s="84"/>
      <c r="B20" s="85"/>
      <c r="C20" s="85"/>
      <c r="D20" s="85"/>
      <c r="E20" s="85"/>
      <c r="F20" s="85"/>
      <c r="G20" s="85"/>
      <c r="H20" s="85"/>
      <c r="I20" s="85"/>
      <c r="J20" s="85"/>
      <c r="K20" s="85"/>
      <c r="L20" s="85"/>
      <c r="M20" s="85"/>
      <c r="N20" s="85"/>
    </row>
    <row r="21" spans="1:14" x14ac:dyDescent="0.25">
      <c r="A21" s="84"/>
      <c r="B21" s="85"/>
      <c r="C21" s="85"/>
      <c r="D21" s="85"/>
      <c r="E21" s="85"/>
      <c r="F21" s="85"/>
      <c r="G21" s="85"/>
      <c r="H21" s="85"/>
      <c r="I21" s="85"/>
      <c r="J21" s="85"/>
      <c r="K21" s="85"/>
      <c r="L21" s="85"/>
      <c r="M21" s="85"/>
      <c r="N21" s="85"/>
    </row>
  </sheetData>
  <conditionalFormatting sqref="F1">
    <cfRule type="duplicateValues" dxfId="39" priority="2"/>
    <cfRule type="duplicateValues" dxfId="38" priority="3"/>
  </conditionalFormatting>
  <conditionalFormatting sqref="B5">
    <cfRule type="duplicateValues" dxfId="37" priority="1"/>
  </conditionalFormatting>
  <dataValidations count="1">
    <dataValidation type="list" allowBlank="1" showInputMessage="1" showErrorMessage="1" sqref="N20:N21">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Normal="100" workbookViewId="0">
      <selection activeCell="D39" sqref="D39"/>
    </sheetView>
  </sheetViews>
  <sheetFormatPr defaultColWidth="69.140625" defaultRowHeight="15" x14ac:dyDescent="0.25"/>
  <cols>
    <col min="1" max="1" width="30.85546875" bestFit="1" customWidth="1"/>
    <col min="2" max="2" width="20.7109375" bestFit="1" customWidth="1"/>
    <col min="3" max="3" width="17.140625" bestFit="1" customWidth="1"/>
    <col min="4" max="4" width="20.5703125" bestFit="1" customWidth="1"/>
    <col min="5" max="5" width="12.140625" bestFit="1" customWidth="1"/>
    <col min="6" max="6" width="17.28515625" bestFit="1" customWidth="1"/>
    <col min="7" max="7" width="16" bestFit="1" customWidth="1"/>
    <col min="8" max="8" width="26" bestFit="1" customWidth="1"/>
    <col min="9" max="9" width="7.7109375" bestFit="1" customWidth="1"/>
    <col min="10" max="10" width="19.140625" bestFit="1" customWidth="1"/>
    <col min="11" max="11" width="14.85546875" bestFit="1" customWidth="1"/>
    <col min="12" max="12" width="37.28515625" style="80" bestFit="1" customWidth="1"/>
    <col min="15" max="15" width="21.5703125" bestFit="1" customWidth="1"/>
  </cols>
  <sheetData>
    <row r="1" spans="1:13" s="27" customFormat="1" ht="19.5" thickBot="1" x14ac:dyDescent="0.35">
      <c r="A1" s="30" t="s">
        <v>156</v>
      </c>
      <c r="B1" s="31">
        <f>COUNTA(B3:B4)</f>
        <v>2</v>
      </c>
      <c r="C1" s="52"/>
      <c r="D1" s="52"/>
      <c r="E1" s="52"/>
      <c r="F1" s="52"/>
    </row>
    <row r="2" spans="1:13" s="39" customFormat="1" ht="15.75" x14ac:dyDescent="0.25">
      <c r="A2" s="34" t="s">
        <v>0</v>
      </c>
      <c r="B2" s="35" t="s">
        <v>2</v>
      </c>
      <c r="C2" s="35" t="s">
        <v>3</v>
      </c>
      <c r="D2" s="35" t="s">
        <v>4</v>
      </c>
      <c r="E2" s="35" t="s">
        <v>5</v>
      </c>
      <c r="F2" s="35" t="s">
        <v>6</v>
      </c>
      <c r="G2" s="35" t="s">
        <v>7</v>
      </c>
      <c r="H2" s="35" t="s">
        <v>9</v>
      </c>
      <c r="I2" s="35" t="s">
        <v>10</v>
      </c>
      <c r="J2" s="36" t="s">
        <v>221</v>
      </c>
      <c r="K2" s="36" t="s">
        <v>12</v>
      </c>
      <c r="L2" s="40" t="s">
        <v>175</v>
      </c>
    </row>
    <row r="3" spans="1:13" x14ac:dyDescent="0.25">
      <c r="A3" s="4" t="s">
        <v>91</v>
      </c>
      <c r="B3" s="4" t="s">
        <v>94</v>
      </c>
      <c r="C3" s="4"/>
      <c r="D3" s="4" t="s">
        <v>95</v>
      </c>
      <c r="E3" s="4" t="s">
        <v>96</v>
      </c>
      <c r="F3" s="4" t="s">
        <v>96</v>
      </c>
      <c r="G3" s="4" t="s">
        <v>93</v>
      </c>
      <c r="H3" s="4" t="s">
        <v>97</v>
      </c>
      <c r="I3" s="4"/>
      <c r="J3" s="4"/>
      <c r="K3" s="4" t="s">
        <v>39</v>
      </c>
    </row>
    <row r="4" spans="1:13" x14ac:dyDescent="0.25">
      <c r="A4" s="4" t="s">
        <v>91</v>
      </c>
      <c r="B4" s="4" t="s">
        <v>98</v>
      </c>
      <c r="C4" s="4"/>
      <c r="D4" s="4" t="s">
        <v>99</v>
      </c>
      <c r="E4" s="4"/>
      <c r="F4" s="4" t="s">
        <v>100</v>
      </c>
      <c r="G4" s="4" t="s">
        <v>93</v>
      </c>
      <c r="H4" s="4" t="s">
        <v>101</v>
      </c>
      <c r="I4" s="4"/>
      <c r="J4" s="4"/>
      <c r="K4" s="4" t="s">
        <v>102</v>
      </c>
    </row>
    <row r="5" spans="1:13" ht="15.75" thickBot="1" x14ac:dyDescent="0.3">
      <c r="A5" s="4"/>
      <c r="B5" s="4"/>
      <c r="C5" s="4"/>
      <c r="D5" s="4"/>
      <c r="E5" s="4"/>
      <c r="F5" s="4"/>
      <c r="G5" s="4"/>
      <c r="H5" s="4"/>
      <c r="I5" s="4"/>
      <c r="J5" s="4"/>
      <c r="K5" s="4"/>
    </row>
    <row r="6" spans="1:13" ht="19.5" thickBot="1" x14ac:dyDescent="0.35">
      <c r="A6" s="48" t="s">
        <v>172</v>
      </c>
      <c r="B6" s="49">
        <f>COUNTA(B7:B8)</f>
        <v>2</v>
      </c>
    </row>
    <row r="7" spans="1:13" x14ac:dyDescent="0.25">
      <c r="A7" t="s">
        <v>91</v>
      </c>
      <c r="B7" t="s">
        <v>162</v>
      </c>
      <c r="D7" t="s">
        <v>163</v>
      </c>
      <c r="E7" t="s">
        <v>96</v>
      </c>
      <c r="G7" t="s">
        <v>93</v>
      </c>
      <c r="K7" t="s">
        <v>39</v>
      </c>
      <c r="L7" s="80" t="s">
        <v>174</v>
      </c>
    </row>
    <row r="8" spans="1:13" x14ac:dyDescent="0.25">
      <c r="A8" t="s">
        <v>91</v>
      </c>
      <c r="B8" s="5" t="s">
        <v>229</v>
      </c>
      <c r="C8" t="s">
        <v>230</v>
      </c>
      <c r="D8" t="s">
        <v>231</v>
      </c>
      <c r="E8" t="s">
        <v>92</v>
      </c>
      <c r="F8" t="s">
        <v>232</v>
      </c>
      <c r="G8" t="s">
        <v>93</v>
      </c>
      <c r="H8" t="s">
        <v>233</v>
      </c>
      <c r="K8" t="s">
        <v>39</v>
      </c>
      <c r="L8" s="80" t="s">
        <v>174</v>
      </c>
    </row>
    <row r="9" spans="1:13" ht="15.75" thickBot="1" x14ac:dyDescent="0.3">
      <c r="A9" s="8"/>
      <c r="B9" s="5"/>
    </row>
    <row r="10" spans="1:13" ht="19.5" thickBot="1" x14ac:dyDescent="0.35">
      <c r="A10" s="50" t="s">
        <v>203</v>
      </c>
      <c r="B10" s="51">
        <f>COUNTA(B11:B11)</f>
        <v>0</v>
      </c>
    </row>
    <row r="13" spans="1:13" x14ac:dyDescent="0.25">
      <c r="B13" s="6"/>
      <c r="C13" s="6"/>
      <c r="D13" s="70"/>
      <c r="E13" s="70"/>
      <c r="F13" s="6"/>
      <c r="G13" s="6"/>
      <c r="H13" s="6"/>
      <c r="I13" s="6"/>
      <c r="J13" s="6"/>
      <c r="K13" s="6"/>
      <c r="L13" s="82"/>
      <c r="M13" s="6"/>
    </row>
    <row r="14" spans="1:13" x14ac:dyDescent="0.25">
      <c r="B14" s="6"/>
      <c r="C14" s="6"/>
      <c r="D14" s="70"/>
      <c r="E14" s="70"/>
      <c r="F14" s="6"/>
      <c r="G14" s="6"/>
      <c r="H14" s="6"/>
      <c r="I14" s="6"/>
      <c r="J14" s="6"/>
      <c r="K14" s="6"/>
      <c r="L14" s="82"/>
      <c r="M14" s="6"/>
    </row>
    <row r="18" spans="2:2" x14ac:dyDescent="0.25">
      <c r="B18" s="75"/>
    </row>
    <row r="19" spans="2:2" x14ac:dyDescent="0.25">
      <c r="B19" s="75"/>
    </row>
    <row r="20" spans="2:2" x14ac:dyDescent="0.25">
      <c r="B20" s="75"/>
    </row>
    <row r="21" spans="2:2" x14ac:dyDescent="0.25">
      <c r="B21" s="75"/>
    </row>
    <row r="22" spans="2:2" x14ac:dyDescent="0.25">
      <c r="B22" s="75"/>
    </row>
  </sheetData>
  <autoFilter ref="A2:L4">
    <sortState ref="A3:L11">
      <sortCondition ref="B2:B10"/>
    </sortState>
  </autoFilter>
  <conditionalFormatting sqref="F1">
    <cfRule type="duplicateValues" dxfId="36" priority="3"/>
    <cfRule type="duplicateValues" dxfId="35" priority="4"/>
  </conditionalFormatting>
  <conditionalFormatting sqref="B6">
    <cfRule type="duplicateValues" dxfId="34" priority="2"/>
  </conditionalFormatting>
  <conditionalFormatting sqref="B5">
    <cfRule type="duplicateValues" dxfId="33"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24" sqref="B23:B24"/>
    </sheetView>
  </sheetViews>
  <sheetFormatPr defaultColWidth="30.7109375" defaultRowHeight="15" x14ac:dyDescent="0.25"/>
  <cols>
    <col min="1" max="1" width="30.85546875" bestFit="1" customWidth="1"/>
    <col min="2" max="2" width="33.5703125" bestFit="1" customWidth="1"/>
    <col min="3" max="3" width="25.8554687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8.5703125" style="80" bestFit="1" customWidth="1"/>
  </cols>
  <sheetData>
    <row r="1" spans="1:12" s="27" customFormat="1" ht="19.5" thickBot="1" x14ac:dyDescent="0.35">
      <c r="A1" s="30" t="s">
        <v>156</v>
      </c>
      <c r="B1" s="31">
        <f>COUNTA(B3:B9)</f>
        <v>7</v>
      </c>
      <c r="C1" s="52"/>
      <c r="D1" s="52"/>
      <c r="E1" s="52"/>
      <c r="F1" s="52"/>
    </row>
    <row r="2" spans="1:12" s="39" customFormat="1" ht="15.75" x14ac:dyDescent="0.25">
      <c r="A2" s="34" t="s">
        <v>0</v>
      </c>
      <c r="B2" s="35" t="s">
        <v>2</v>
      </c>
      <c r="C2" s="35" t="s">
        <v>3</v>
      </c>
      <c r="D2" s="35" t="s">
        <v>4</v>
      </c>
      <c r="E2" s="35" t="s">
        <v>5</v>
      </c>
      <c r="F2" s="35" t="s">
        <v>6</v>
      </c>
      <c r="G2" s="35" t="s">
        <v>7</v>
      </c>
      <c r="H2" s="35" t="s">
        <v>9</v>
      </c>
      <c r="I2" s="35" t="s">
        <v>10</v>
      </c>
      <c r="J2" s="36" t="s">
        <v>11</v>
      </c>
      <c r="K2" s="36" t="s">
        <v>12</v>
      </c>
      <c r="L2" s="38" t="s">
        <v>175</v>
      </c>
    </row>
    <row r="3" spans="1:12" x14ac:dyDescent="0.25">
      <c r="A3" s="4" t="s">
        <v>103</v>
      </c>
      <c r="B3" s="4" t="s">
        <v>105</v>
      </c>
      <c r="C3" s="4"/>
      <c r="D3" s="4" t="s">
        <v>106</v>
      </c>
      <c r="E3" s="4" t="s">
        <v>15</v>
      </c>
      <c r="F3" s="4" t="s">
        <v>107</v>
      </c>
      <c r="G3" s="4" t="s">
        <v>104</v>
      </c>
      <c r="H3" s="4" t="s">
        <v>108</v>
      </c>
      <c r="I3" s="4"/>
      <c r="J3" s="4"/>
      <c r="K3" s="4" t="s">
        <v>39</v>
      </c>
    </row>
    <row r="4" spans="1:12" x14ac:dyDescent="0.25">
      <c r="A4" s="4" t="s">
        <v>103</v>
      </c>
      <c r="B4" s="4" t="s">
        <v>109</v>
      </c>
      <c r="C4" s="4"/>
      <c r="D4" s="4"/>
      <c r="E4" s="4"/>
      <c r="F4" s="4" t="s">
        <v>110</v>
      </c>
      <c r="G4" s="4" t="s">
        <v>104</v>
      </c>
      <c r="H4" s="4" t="s">
        <v>111</v>
      </c>
      <c r="I4" s="4"/>
      <c r="J4" s="4"/>
      <c r="K4" s="4" t="s">
        <v>39</v>
      </c>
    </row>
    <row r="5" spans="1:12" x14ac:dyDescent="0.25">
      <c r="A5" s="4" t="s">
        <v>103</v>
      </c>
      <c r="B5" s="4" t="s">
        <v>112</v>
      </c>
      <c r="C5" s="4"/>
      <c r="D5" s="4" t="s">
        <v>113</v>
      </c>
      <c r="E5" s="4"/>
      <c r="F5" s="4" t="s">
        <v>107</v>
      </c>
      <c r="G5" s="4" t="s">
        <v>104</v>
      </c>
      <c r="H5" s="4" t="s">
        <v>114</v>
      </c>
      <c r="I5" s="4"/>
      <c r="J5" s="4"/>
      <c r="K5" s="4" t="s">
        <v>39</v>
      </c>
    </row>
    <row r="6" spans="1:12" x14ac:dyDescent="0.25">
      <c r="A6" s="4" t="s">
        <v>103</v>
      </c>
      <c r="B6" s="4" t="s">
        <v>115</v>
      </c>
      <c r="C6" s="4"/>
      <c r="D6" s="4" t="s">
        <v>116</v>
      </c>
      <c r="E6" s="4"/>
      <c r="F6" s="4" t="s">
        <v>117</v>
      </c>
      <c r="G6" s="4" t="s">
        <v>104</v>
      </c>
      <c r="H6" s="4" t="s">
        <v>118</v>
      </c>
      <c r="I6" s="4"/>
      <c r="J6" s="4"/>
      <c r="K6" s="4" t="s">
        <v>54</v>
      </c>
    </row>
    <row r="7" spans="1:12" x14ac:dyDescent="0.25">
      <c r="A7" s="4" t="s">
        <v>103</v>
      </c>
      <c r="B7" s="4" t="s">
        <v>119</v>
      </c>
      <c r="C7" s="4"/>
      <c r="D7" s="4" t="s">
        <v>120</v>
      </c>
      <c r="E7" s="4"/>
      <c r="F7" s="4" t="s">
        <v>107</v>
      </c>
      <c r="G7" s="4" t="s">
        <v>104</v>
      </c>
      <c r="H7" s="4" t="s">
        <v>121</v>
      </c>
      <c r="I7" s="4"/>
      <c r="J7" s="4"/>
      <c r="K7" s="4" t="s">
        <v>28</v>
      </c>
    </row>
    <row r="8" spans="1:12" x14ac:dyDescent="0.25">
      <c r="A8" s="4" t="s">
        <v>103</v>
      </c>
      <c r="B8" s="4" t="s">
        <v>122</v>
      </c>
      <c r="C8" s="4"/>
      <c r="D8" s="4" t="s">
        <v>123</v>
      </c>
      <c r="E8" s="4"/>
      <c r="F8" s="4" t="s">
        <v>107</v>
      </c>
      <c r="G8" s="4" t="s">
        <v>104</v>
      </c>
      <c r="H8" s="4"/>
      <c r="I8" s="4"/>
      <c r="J8" s="4"/>
      <c r="K8" s="4" t="s">
        <v>28</v>
      </c>
    </row>
    <row r="9" spans="1:12" x14ac:dyDescent="0.25">
      <c r="A9" s="4" t="s">
        <v>103</v>
      </c>
      <c r="B9" s="4" t="s">
        <v>124</v>
      </c>
      <c r="C9" s="4"/>
      <c r="D9" s="4"/>
      <c r="E9" s="4"/>
      <c r="F9" s="4" t="s">
        <v>125</v>
      </c>
      <c r="G9" s="4" t="s">
        <v>104</v>
      </c>
      <c r="H9" s="4" t="s">
        <v>126</v>
      </c>
      <c r="I9" s="4"/>
      <c r="J9" s="4"/>
      <c r="K9" s="4" t="s">
        <v>28</v>
      </c>
      <c r="L9" s="81"/>
    </row>
    <row r="10" spans="1:12" ht="15.75" thickBot="1" x14ac:dyDescent="0.3"/>
    <row r="11" spans="1:12" ht="19.5" thickBot="1" x14ac:dyDescent="0.35">
      <c r="A11" s="48" t="s">
        <v>172</v>
      </c>
      <c r="B11" s="49">
        <f>COUNTA(B12:B14)</f>
        <v>3</v>
      </c>
    </row>
    <row r="12" spans="1:12" x14ac:dyDescent="0.25">
      <c r="A12" t="s">
        <v>103</v>
      </c>
      <c r="B12" s="6" t="s">
        <v>234</v>
      </c>
      <c r="D12" t="s">
        <v>237</v>
      </c>
      <c r="E12" t="s">
        <v>107</v>
      </c>
      <c r="G12" t="s">
        <v>104</v>
      </c>
      <c r="H12" t="s">
        <v>238</v>
      </c>
      <c r="L12" s="82" t="s">
        <v>301</v>
      </c>
    </row>
    <row r="13" spans="1:12" x14ac:dyDescent="0.25">
      <c r="A13" t="s">
        <v>103</v>
      </c>
      <c r="B13" s="6" t="s">
        <v>235</v>
      </c>
      <c r="D13" s="76" t="s">
        <v>236</v>
      </c>
      <c r="E13" s="6" t="s">
        <v>110</v>
      </c>
      <c r="F13" s="6"/>
      <c r="G13" t="s">
        <v>104</v>
      </c>
      <c r="H13" s="6" t="s">
        <v>239</v>
      </c>
      <c r="L13" s="82" t="s">
        <v>302</v>
      </c>
    </row>
    <row r="14" spans="1:12" x14ac:dyDescent="0.25">
      <c r="A14" t="s">
        <v>103</v>
      </c>
      <c r="B14" t="s">
        <v>311</v>
      </c>
      <c r="C14" t="s">
        <v>311</v>
      </c>
      <c r="D14" t="s">
        <v>312</v>
      </c>
      <c r="E14" t="s">
        <v>313</v>
      </c>
      <c r="F14" t="s">
        <v>314</v>
      </c>
      <c r="G14" t="s">
        <v>104</v>
      </c>
      <c r="L14" s="80" t="s">
        <v>315</v>
      </c>
    </row>
    <row r="15" spans="1:12" ht="15.75" thickBot="1" x14ac:dyDescent="0.3">
      <c r="A15" s="8"/>
    </row>
    <row r="16" spans="1:12" ht="19.5" thickBot="1" x14ac:dyDescent="0.35">
      <c r="A16" s="50" t="s">
        <v>203</v>
      </c>
      <c r="B16" s="51">
        <f>COUNTA(B17)</f>
        <v>1</v>
      </c>
    </row>
    <row r="17" spans="1:12" x14ac:dyDescent="0.25">
      <c r="A17" t="s">
        <v>103</v>
      </c>
      <c r="B17" t="s">
        <v>318</v>
      </c>
      <c r="D17" t="s">
        <v>316</v>
      </c>
      <c r="J17" t="s">
        <v>317</v>
      </c>
      <c r="K17" s="80"/>
      <c r="L17" s="80" t="s">
        <v>218</v>
      </c>
    </row>
    <row r="19" spans="1:12" x14ac:dyDescent="0.25">
      <c r="B19" s="6"/>
      <c r="C19" s="6"/>
      <c r="D19" s="70"/>
      <c r="E19" s="70"/>
      <c r="F19" s="6"/>
      <c r="G19" s="6"/>
      <c r="H19" s="6"/>
      <c r="I19" s="6"/>
      <c r="J19" s="6"/>
      <c r="K19" s="6"/>
      <c r="L19" s="82"/>
    </row>
    <row r="20" spans="1:12" x14ac:dyDescent="0.25">
      <c r="B20" s="6"/>
      <c r="D20" s="70"/>
      <c r="E20" s="70"/>
      <c r="F20" s="6"/>
      <c r="G20" s="6"/>
      <c r="H20" s="6"/>
      <c r="I20" s="6"/>
      <c r="J20" s="6"/>
      <c r="K20" s="6"/>
      <c r="L20" s="82"/>
    </row>
    <row r="21" spans="1:12" x14ac:dyDescent="0.25">
      <c r="B21" s="6"/>
      <c r="D21" s="70"/>
      <c r="J21" s="6"/>
      <c r="K21" s="6"/>
      <c r="L21" s="82"/>
    </row>
  </sheetData>
  <autoFilter ref="A2:L9"/>
  <conditionalFormatting sqref="F1">
    <cfRule type="duplicateValues" dxfId="32" priority="2"/>
    <cfRule type="duplicateValues" dxfId="31" priority="3"/>
  </conditionalFormatting>
  <conditionalFormatting sqref="B11">
    <cfRule type="duplicateValues" dxfId="3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6"/>
  <sheetViews>
    <sheetView zoomScale="90" zoomScaleNormal="90" workbookViewId="0">
      <selection activeCell="I46" sqref="I46"/>
    </sheetView>
  </sheetViews>
  <sheetFormatPr defaultColWidth="69.140625" defaultRowHeight="15" x14ac:dyDescent="0.25"/>
  <cols>
    <col min="1" max="1" width="30.85546875" bestFit="1" customWidth="1"/>
    <col min="2" max="2" width="25.42578125" bestFit="1" customWidth="1"/>
    <col min="3" max="3" width="17.140625" bestFit="1" customWidth="1"/>
    <col min="4" max="5" width="10.5703125" bestFit="1" customWidth="1"/>
    <col min="6" max="6" width="17.28515625" bestFit="1" customWidth="1"/>
    <col min="7" max="7" width="17.140625" bestFit="1" customWidth="1"/>
    <col min="8" max="8" width="14.85546875" bestFit="1" customWidth="1"/>
    <col min="9" max="9" width="7.7109375" bestFit="1" customWidth="1"/>
    <col min="10" max="10" width="9.7109375" bestFit="1" customWidth="1"/>
    <col min="11" max="11" width="14.85546875" bestFit="1" customWidth="1"/>
    <col min="12" max="12" width="13.5703125" bestFit="1" customWidth="1"/>
    <col min="13" max="13" width="12" style="71" bestFit="1" customWidth="1"/>
  </cols>
  <sheetData>
    <row r="1" spans="1:13" s="27" customFormat="1" ht="19.5" thickBot="1" x14ac:dyDescent="0.35">
      <c r="A1" s="30" t="s">
        <v>156</v>
      </c>
      <c r="B1" s="31">
        <f>COUNTA(B3:B3)</f>
        <v>1</v>
      </c>
      <c r="C1" s="52"/>
      <c r="D1" s="52"/>
      <c r="E1" s="52"/>
      <c r="F1" s="52"/>
      <c r="M1" s="77"/>
    </row>
    <row r="2" spans="1:13" s="39" customFormat="1" ht="15.75" x14ac:dyDescent="0.25">
      <c r="A2" s="34" t="s">
        <v>0</v>
      </c>
      <c r="B2" s="35" t="s">
        <v>2</v>
      </c>
      <c r="C2" s="35" t="s">
        <v>3</v>
      </c>
      <c r="D2" s="35" t="s">
        <v>4</v>
      </c>
      <c r="E2" s="35" t="s">
        <v>5</v>
      </c>
      <c r="F2" s="35" t="s">
        <v>6</v>
      </c>
      <c r="G2" s="35" t="s">
        <v>7</v>
      </c>
      <c r="H2" s="35" t="s">
        <v>9</v>
      </c>
      <c r="I2" s="35" t="s">
        <v>10</v>
      </c>
      <c r="J2" s="36" t="s">
        <v>11</v>
      </c>
      <c r="K2" s="36" t="s">
        <v>12</v>
      </c>
      <c r="L2" s="38" t="s">
        <v>175</v>
      </c>
      <c r="M2" s="78"/>
    </row>
    <row r="3" spans="1:13" x14ac:dyDescent="0.25">
      <c r="A3" s="4" t="s">
        <v>127</v>
      </c>
      <c r="B3" s="4" t="s">
        <v>130</v>
      </c>
      <c r="C3" s="4"/>
      <c r="D3" s="4" t="s">
        <v>131</v>
      </c>
      <c r="E3" s="4"/>
      <c r="F3" s="4" t="s">
        <v>132</v>
      </c>
      <c r="G3" s="4" t="s">
        <v>128</v>
      </c>
      <c r="H3" s="4" t="s">
        <v>13</v>
      </c>
      <c r="I3" s="4" t="s">
        <v>13</v>
      </c>
      <c r="J3" s="4" t="s">
        <v>13</v>
      </c>
      <c r="K3" s="4" t="s">
        <v>54</v>
      </c>
    </row>
    <row r="4" spans="1:13" ht="15.75" thickBot="1" x14ac:dyDescent="0.3">
      <c r="A4" s="4"/>
      <c r="C4" s="4"/>
      <c r="D4" s="4"/>
      <c r="E4" s="4"/>
      <c r="F4" s="4"/>
      <c r="G4" s="4"/>
      <c r="H4" s="4"/>
      <c r="I4" s="4"/>
      <c r="J4" s="4"/>
      <c r="K4" s="4"/>
    </row>
    <row r="5" spans="1:13" ht="19.5" thickBot="1" x14ac:dyDescent="0.35">
      <c r="A5" s="48" t="s">
        <v>172</v>
      </c>
      <c r="B5" s="49">
        <f>COUNTA(B6)</f>
        <v>0</v>
      </c>
    </row>
    <row r="6" spans="1:13" ht="15.75" thickBot="1" x14ac:dyDescent="0.3">
      <c r="A6" s="8"/>
      <c r="B6" s="5"/>
    </row>
    <row r="7" spans="1:13" ht="19.5" thickBot="1" x14ac:dyDescent="0.35">
      <c r="A7" s="50" t="s">
        <v>203</v>
      </c>
      <c r="B7" s="51">
        <f>COUNTA(B8:B10)</f>
        <v>0</v>
      </c>
    </row>
    <row r="8" spans="1:13" x14ac:dyDescent="0.25">
      <c r="H8" s="4"/>
    </row>
    <row r="10" spans="1:13" x14ac:dyDescent="0.25">
      <c r="B10" s="7"/>
    </row>
    <row r="12" spans="1:13" ht="17.25" customHeight="1" x14ac:dyDescent="0.25"/>
    <row r="13" spans="1:13" s="66" customFormat="1" x14ac:dyDescent="0.25">
      <c r="L13"/>
      <c r="M13" s="79"/>
    </row>
    <row r="16" spans="1:13" x14ac:dyDescent="0.25">
      <c r="B16" s="67"/>
    </row>
  </sheetData>
  <autoFilter ref="A2:L2">
    <sortState ref="A3:L6">
      <sortCondition ref="B2:B4"/>
    </sortState>
  </autoFilter>
  <conditionalFormatting sqref="B8:B9 B17:B1048576 B1:B3">
    <cfRule type="duplicateValues" dxfId="29" priority="6"/>
  </conditionalFormatting>
  <conditionalFormatting sqref="F1">
    <cfRule type="duplicateValues" dxfId="28" priority="4"/>
    <cfRule type="duplicateValues" dxfId="27" priority="5"/>
  </conditionalFormatting>
  <conditionalFormatting sqref="B5">
    <cfRule type="duplicateValues" dxfId="26" priority="3"/>
  </conditionalFormatting>
  <conditionalFormatting sqref="B10">
    <cfRule type="duplicateValues" dxfId="25"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2019-04-16T14:22:17Z</dcterms:modified>
</cp:coreProperties>
</file>