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Co'!$A$2:$M$10</definedName>
    <definedName name="_xlnm._FilterDatabase" localSheetId="2" hidden="1">'Donegal Co'!$A$2:$M$8</definedName>
    <definedName name="_xlnm._FilterDatabase" localSheetId="4" hidden="1">'Galway City '!$A$2:$L$2</definedName>
    <definedName name="_xlnm._FilterDatabase" localSheetId="3" hidden="1">'Galway Co'!$A$2:$M$2</definedName>
    <definedName name="_xlnm._FilterDatabase" localSheetId="6" hidden="1">'Mayo Co'!$A$2:$M$3</definedName>
    <definedName name="_xlnm._FilterDatabase" localSheetId="7" hidden="1">'Monaghan Co'!$A$2:$M$8</definedName>
    <definedName name="_xlnm._FilterDatabase" localSheetId="8" hidden="1">'Roscommon Co'!$A$2:$M$2</definedName>
    <definedName name="_xlnm._FilterDatabase" localSheetId="9" hidden="1">'Sligo Co'!$A$2:$N$8</definedName>
    <definedName name="_xlnm.Print_Area" localSheetId="0">'Overview '!$A$1:$AG$35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10" i="10" l="1"/>
  <c r="B4" i="18"/>
  <c r="B5" i="29"/>
  <c r="B1" i="30" l="1"/>
  <c r="B1" i="28"/>
  <c r="B5" i="26"/>
  <c r="B1" i="10"/>
  <c r="B1" i="2"/>
  <c r="B15" i="28" l="1"/>
  <c r="B10" i="28" l="1"/>
  <c r="B14" i="10" l="1"/>
  <c r="B10" i="30" l="1"/>
  <c r="B4" i="37"/>
  <c r="B1" i="26" l="1"/>
  <c r="B14" i="30" l="1"/>
  <c r="B1" i="29" l="1"/>
  <c r="S11" i="35" l="1"/>
  <c r="S3" i="35"/>
  <c r="S10" i="35"/>
  <c r="S24" i="35"/>
  <c r="S30" i="35"/>
  <c r="S23" i="35"/>
  <c r="S5" i="35"/>
  <c r="S33" i="35"/>
  <c r="S14" i="35"/>
  <c r="S6" i="35"/>
  <c r="S7" i="35"/>
  <c r="S9" i="35"/>
  <c r="S20" i="35"/>
  <c r="S26" i="35"/>
  <c r="S31" i="35"/>
  <c r="S12" i="35"/>
  <c r="S32" i="35"/>
  <c r="S21" i="35"/>
  <c r="S25" i="35"/>
  <c r="S13" i="35"/>
  <c r="S29" i="35"/>
  <c r="S19" i="35"/>
  <c r="S28" i="35"/>
  <c r="S17" i="35"/>
  <c r="S15" i="35"/>
  <c r="S16" i="35"/>
  <c r="S8" i="35"/>
  <c r="S27" i="35"/>
  <c r="S22" i="35"/>
  <c r="S18" i="35"/>
  <c r="S4" i="35"/>
  <c r="S34" i="35" l="1"/>
  <c r="B1" i="18"/>
  <c r="B11" i="26" l="1"/>
  <c r="B1" i="22"/>
  <c r="D8" i="35" l="1"/>
  <c r="E5" i="35"/>
  <c r="D5" i="35" l="1"/>
  <c r="B1" i="37" l="1"/>
  <c r="B12" i="2"/>
  <c r="D10" i="35" s="1"/>
  <c r="C4" i="35" l="1"/>
  <c r="B4" i="35"/>
  <c r="D6" i="35" l="1"/>
  <c r="B9" i="29" l="1"/>
  <c r="E6" i="35" s="1"/>
  <c r="E7" i="35"/>
  <c r="D4" i="35" l="1"/>
  <c r="R34" i="35" l="1"/>
  <c r="M34" i="35" l="1"/>
  <c r="N34" i="35"/>
  <c r="O34" i="35"/>
  <c r="P34" i="35"/>
  <c r="Q34" i="35"/>
  <c r="F3" i="35"/>
  <c r="F8" i="35"/>
  <c r="C6" i="35"/>
  <c r="C11" i="35"/>
  <c r="B11" i="35"/>
  <c r="C5" i="35" l="1"/>
  <c r="C8" i="35"/>
  <c r="C9" i="35"/>
  <c r="C10" i="35"/>
  <c r="C3" i="35"/>
  <c r="C7" i="35"/>
  <c r="B5" i="35"/>
  <c r="B8" i="35"/>
  <c r="B6" i="35"/>
  <c r="B9" i="35"/>
  <c r="B10" i="35"/>
  <c r="B3" i="35"/>
  <c r="B7" i="35"/>
  <c r="E9" i="35" l="1"/>
  <c r="D9" i="35"/>
  <c r="E8" i="35" l="1"/>
  <c r="G8" i="35" s="1"/>
  <c r="H8" i="35" s="1"/>
  <c r="B14" i="22"/>
  <c r="E11" i="35" s="1"/>
  <c r="D11" i="35"/>
  <c r="B7" i="37"/>
  <c r="E4" i="35" s="1"/>
  <c r="B9" i="18"/>
  <c r="D3" i="35"/>
  <c r="D7" i="35"/>
  <c r="B16" i="2"/>
  <c r="E10" i="35" s="1"/>
  <c r="E3" i="35" l="1"/>
  <c r="G3" i="35" s="1"/>
  <c r="H3" i="35" s="1"/>
  <c r="D12" i="35"/>
  <c r="E12" i="35" l="1"/>
  <c r="F9" i="35"/>
  <c r="F6" i="35"/>
  <c r="F11" i="35"/>
  <c r="F4" i="35"/>
  <c r="G4" i="35" s="1"/>
  <c r="F7" i="35"/>
  <c r="G7" i="35" l="1"/>
  <c r="H7" i="35" s="1"/>
  <c r="G11" i="35"/>
  <c r="H11" i="35" s="1"/>
  <c r="G6" i="35"/>
  <c r="H6" i="35" s="1"/>
  <c r="G9" i="35"/>
  <c r="H9" i="35" s="1"/>
  <c r="H4" i="35"/>
  <c r="F5" i="35"/>
  <c r="F10" i="35"/>
  <c r="G10" i="35" s="1"/>
  <c r="G5" i="35" l="1"/>
  <c r="H5" i="35" s="1"/>
  <c r="F12" i="35"/>
  <c r="B12" i="35"/>
  <c r="C12" i="35"/>
  <c r="H10" i="35" l="1"/>
  <c r="H12" i="35" s="1"/>
  <c r="G12" i="35"/>
</calcChain>
</file>

<file path=xl/sharedStrings.xml><?xml version="1.0" encoding="utf-8"?>
<sst xmlns="http://schemas.openxmlformats.org/spreadsheetml/2006/main" count="765" uniqueCount="378">
  <si>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</si>
  <si>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</si>
  <si>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</si>
  <si>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</si>
  <si>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</si>
  <si>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</si>
  <si>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</si>
  <si>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</si>
  <si>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</si>
  <si>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</si>
  <si>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</si>
  <si>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</si>
  <si>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</si>
  <si>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</si>
  <si>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</si>
  <si>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</si>
  <si>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</si>
  <si>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</si>
  <si>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</si>
  <si>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</si>
  <si>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</si>
  <si>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</si>
  <si>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</si>
  <si>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</si>
  <si>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</si>
  <si>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</si>
  <si>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</si>
  <si>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</si>
  <si>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</si>
  <si>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</si>
  <si>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</si>
  <si>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</si>
  <si>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</si>
  <si>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</si>
  <si>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</si>
  <si>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</si>
  <si>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</si>
  <si>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</si>
  <si>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</si>
  <si>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</si>
  <si>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</si>
  <si>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</si>
  <si>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</si>
  <si>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</si>
  <si>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</si>
  <si>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</si>
  <si>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</si>
  <si>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</si>
  <si>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</si>
  <si>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</si>
  <si>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</si>
  <si>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</si>
  <si>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</si>
  <si>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</si>
  <si>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</si>
  <si>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</si>
  <si>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</si>
  <si>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</si>
  <si>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</si>
  <si>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</si>
  <si>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</si>
  <si>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</si>
  <si>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</si>
  <si>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</si>
  <si>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</si>
  <si>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</si>
  <si>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</si>
  <si>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</si>
  <si>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</si>
  <si>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</si>
  <si>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</si>
  <si>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</si>
  <si>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</si>
  <si>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</si>
  <si>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</si>
  <si>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</si>
  <si>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</si>
  <si>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</si>
  <si>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</si>
  <si>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</si>
  <si>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</si>
  <si>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</si>
  <si>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</si>
  <si>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</si>
  <si>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</si>
  <si>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</si>
  <si>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</si>
  <si>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</si>
  <si>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</si>
  <si>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</si>
  <si>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</si>
  <si>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</si>
  <si>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</si>
  <si>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</si>
  <si>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Ballyhaunis</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</si>
  <si>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</si>
  <si>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</si>
  <si>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</si>
  <si>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</si>
  <si>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</si>
  <si>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</si>
  <si>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</si>
  <si>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</si>
  <si>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</si>
  <si>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</si>
  <si>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</si>
  <si>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</si>
  <si>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</si>
  <si>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</si>
  <si>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</si>
  <si>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</si>
  <si>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</si>
  <si>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</si>
  <si>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</si>
  <si>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</si>
  <si>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</si>
  <si>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</si>
  <si>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</si>
  <si>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</si>
  <si>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</si>
  <si>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</si>
  <si>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</si>
  <si>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</si>
  <si>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</si>
  <si>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</si>
  <si>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</si>
  <si>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</si>
  <si>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</si>
  <si>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</si>
  <si>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</si>
  <si>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</si>
  <si>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</si>
  <si>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</si>
  <si>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</si>
  <si>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</si>
  <si>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</si>
  <si>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</si>
  <si>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</si>
  <si>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</si>
  <si>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</si>
  <si>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</si>
  <si>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</si>
  <si>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</si>
  <si>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</si>
  <si>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</si>
  <si>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</si>
  <si>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</si>
  <si>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</si>
  <si>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</si>
  <si>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</si>
  <si>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</si>
  <si>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</si>
  <si>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</si>
  <si>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</si>
  <si>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</si>
  <si>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</si>
  <si>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</si>
  <si>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</si>
  <si>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</si>
  <si>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</si>
  <si>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</si>
  <si>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</si>
  <si>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</si>
  <si>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</si>
  <si>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</si>
  <si>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</si>
  <si>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</si>
  <si>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</si>
  <si>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</si>
  <si>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</si>
  <si>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</si>
  <si>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</si>
  <si>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</si>
  <si>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</si>
  <si>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</si>
  <si>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</si>
  <si>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</si>
  <si>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</si>
  <si>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</si>
  <si>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</si>
  <si>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</si>
  <si>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</si>
  <si>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</si>
  <si>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</si>
  <si>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</si>
  <si>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</si>
  <si>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</si>
  <si>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</si>
  <si>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</si>
  <si>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</si>
  <si>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</si>
  <si>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</si>
  <si>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</si>
  <si>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</si>
  <si>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</si>
  <si>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</si>
  <si>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</si>
  <si>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</si>
  <si>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</si>
  <si>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</si>
  <si>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</si>
  <si>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</si>
  <si>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</si>
  <si>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</si>
  <si>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</si>
  <si>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</si>
  <si>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</si>
  <si>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</si>
  <si>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</si>
  <si>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</si>
  <si>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</si>
  <si>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</si>
  <si>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</si>
  <si>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</si>
  <si>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</si>
  <si>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</si>
  <si>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</si>
  <si>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</si>
  <si>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</si>
  <si>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</si>
  <si>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</si>
  <si>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</si>
  <si>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</si>
  <si>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</si>
  <si>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</si>
  <si>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</si>
  <si>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</si>
  <si>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</si>
  <si>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</si>
  <si>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</si>
  <si>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</si>
  <si>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</si>
  <si>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</si>
  <si>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</si>
  <si>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</si>
  <si>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</si>
  <si>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</si>
  <si>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</si>
  <si>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</si>
  <si>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</si>
  <si>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</si>
  <si>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</si>
  <si>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</si>
  <si>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</si>
  <si>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</si>
  <si>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</si>
  <si>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</si>
  <si>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</si>
  <si>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</si>
  <si>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</si>
  <si>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</si>
  <si>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</si>
  <si>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</si>
  <si>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</si>
  <si>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</si>
  <si>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</si>
  <si>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</si>
  <si>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</si>
  <si>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</si>
  <si>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</si>
  <si>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</si>
  <si>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</si>
  <si>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</si>
  <si>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</si>
  <si>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</si>
  <si>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</si>
  <si>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</si>
  <si>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</si>
  <si>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</si>
  <si>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</si>
  <si>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</si>
  <si>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</si>
  <si>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</si>
  <si>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</si>
  <si>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</si>
  <si>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</si>
  <si>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</si>
  <si>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</si>
  <si>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</si>
  <si>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</si>
  <si>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</si>
  <si>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</si>
  <si>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</si>
  <si>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</si>
  <si>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</si>
  <si>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</si>
  <si>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</si>
  <si>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</si>
  <si>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</si>
  <si>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</si>
  <si>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</si>
  <si>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</si>
  <si>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</si>
  <si>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1592. Claims does not deal with tyres </t>
  </si>
  <si>
    <t xml:space="preserve">Member 2020. Non complicant. Reporting </t>
  </si>
  <si>
    <t>Member 1364. Non compliant. Reporting &amp; fee</t>
  </si>
  <si>
    <t xml:space="preserve">Member 1487. Non compliant. Reporting </t>
  </si>
  <si>
    <t>Member 1521. Non compliant. Reporting</t>
  </si>
  <si>
    <t>Member 1187. Non compliant. Reporting</t>
  </si>
  <si>
    <t xml:space="preserve">Member 1280. Claims does not deal with tyres </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</si>
  <si>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</si>
  <si>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</si>
  <si>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</si>
  <si>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</si>
  <si>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</si>
  <si>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</si>
  <si>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</si>
  <si>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</si>
  <si>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</si>
  <si>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</si>
  <si>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</si>
  <si>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</si>
  <si>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</si>
  <si>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</si>
  <si>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</si>
  <si>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</si>
  <si>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</si>
  <si>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</si>
  <si>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</si>
  <si>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</si>
  <si>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</si>
  <si>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</si>
  <si>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</si>
  <si>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</si>
  <si>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</si>
  <si>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</si>
  <si>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</si>
  <si>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</si>
  <si>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</si>
  <si>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</si>
  <si>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</si>
  <si>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</si>
  <si>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</si>
  <si>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</si>
  <si>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</si>
  <si>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</si>
  <si>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</si>
  <si>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</si>
  <si>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</si>
  <si>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</si>
  <si>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</si>
  <si>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</si>
  <si>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</si>
  <si>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</si>
  <si>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</si>
  <si>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</si>
  <si>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</si>
  <si>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</si>
  <si>
    <t>Aaron Conroy</t>
  </si>
  <si>
    <t>Gorteeny</t>
  </si>
  <si>
    <t>Woodford</t>
  </si>
  <si>
    <t>Loughrea</t>
  </si>
  <si>
    <t xml:space="preserve">Non compliant Member No. 4097: reporting </t>
  </si>
  <si>
    <t xml:space="preserve">Garage </t>
  </si>
  <si>
    <t>Tyres</t>
  </si>
  <si>
    <t>Fleming's Garage &amp; Recovery Services</t>
  </si>
  <si>
    <t>Cloonarragh</t>
  </si>
  <si>
    <t>Castlerea</t>
  </si>
  <si>
    <t>F45CV90</t>
  </si>
  <si>
    <t>(086) 8255904</t>
  </si>
  <si>
    <t>Noel T Cars</t>
  </si>
  <si>
    <t>Noel Turley Autosales (Noel T Cars)</t>
  </si>
  <si>
    <t>(091) 871720</t>
  </si>
  <si>
    <t xml:space="preserve">Non compliant Member No 6489: reporting </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</si>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</sst>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20" fillId="0" borderId="0" xfId="0" applyFont="1"/>
    <xf numFmtId="14" fontId="20" fillId="0" borderId="0" xfId="0" applyNumberFormat="1" applyFont="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8">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29/05/2019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'!$L$3:$L$33</c:f>
              <c:strCache>
                <c:ptCount val="31"/>
                <c:pt idx="0">
                  <c:v>Galway County Council</c:v>
                </c:pt>
                <c:pt idx="1">
                  <c:v>Galway City Council</c:v>
                </c:pt>
                <c:pt idx="2">
                  <c:v>Fingal County Council</c:v>
                </c:pt>
                <c:pt idx="3">
                  <c:v>Mayo County Council</c:v>
                </c:pt>
                <c:pt idx="4">
                  <c:v>Cork County Council</c:v>
                </c:pt>
                <c:pt idx="5">
                  <c:v>Roscommon County Council</c:v>
                </c:pt>
                <c:pt idx="6">
                  <c:v>Clare County Council</c:v>
                </c:pt>
                <c:pt idx="7">
                  <c:v>Waterford City &amp;County Council</c:v>
                </c:pt>
                <c:pt idx="8">
                  <c:v>South Dublin County Council</c:v>
                </c:pt>
                <c:pt idx="9">
                  <c:v>Limerick City &amp; County Council</c:v>
                </c:pt>
                <c:pt idx="10">
                  <c:v>Dun Laoghaire Rathdown</c:v>
                </c:pt>
                <c:pt idx="11">
                  <c:v>Laois County Council</c:v>
                </c:pt>
                <c:pt idx="12">
                  <c:v>Wicklow County Council</c:v>
                </c:pt>
                <c:pt idx="13">
                  <c:v>Louth County Council</c:v>
                </c:pt>
                <c:pt idx="14">
                  <c:v>Meath County Council</c:v>
                </c:pt>
                <c:pt idx="15">
                  <c:v>Donegal County Council</c:v>
                </c:pt>
                <c:pt idx="16">
                  <c:v>Tipperary County Council</c:v>
                </c:pt>
                <c:pt idx="17">
                  <c:v>Longford County Council</c:v>
                </c:pt>
                <c:pt idx="18">
                  <c:v>Westmeath County Council</c:v>
                </c:pt>
                <c:pt idx="19">
                  <c:v>Offaly County Council</c:v>
                </c:pt>
                <c:pt idx="20">
                  <c:v>Cork City Council</c:v>
                </c:pt>
                <c:pt idx="21">
                  <c:v>Kildare County Council</c:v>
                </c:pt>
                <c:pt idx="22">
                  <c:v>Monaghan County Council</c:v>
                </c:pt>
                <c:pt idx="23">
                  <c:v>Dublin City Council</c:v>
                </c:pt>
                <c:pt idx="24">
                  <c:v>Sligo County Council</c:v>
                </c:pt>
                <c:pt idx="25">
                  <c:v>Cavan County Council</c:v>
                </c:pt>
                <c:pt idx="26">
                  <c:v>Kerry County Council</c:v>
                </c:pt>
                <c:pt idx="27">
                  <c:v>Carlow County Council</c:v>
                </c:pt>
                <c:pt idx="28">
                  <c:v>Wexford County Council</c:v>
                </c:pt>
                <c:pt idx="29">
                  <c:v>Kilkenny County Council</c:v>
                </c:pt>
                <c:pt idx="30">
                  <c:v>Leitrim County Council</c:v>
                </c:pt>
              </c:strCache>
            </c:strRef>
          </c:cat>
          <c:val>
            <c:numRef>
              <c:f>'Overview '!$S$3:$S$33</c:f>
              <c:numCache>
                <c:formatCode>0%</c:formatCode>
                <c:ptCount val="31"/>
                <c:pt idx="0">
                  <c:v>0.97761194029850751</c:v>
                </c:pt>
                <c:pt idx="1">
                  <c:v>0.97368421052631582</c:v>
                </c:pt>
                <c:pt idx="2">
                  <c:v>0.9642857142857143</c:v>
                </c:pt>
                <c:pt idx="3">
                  <c:v>0.96</c:v>
                </c:pt>
                <c:pt idx="4">
                  <c:v>0.95076923076923081</c:v>
                </c:pt>
                <c:pt idx="5">
                  <c:v>0.94444444444444442</c:v>
                </c:pt>
                <c:pt idx="6">
                  <c:v>0.94252873563218387</c:v>
                </c:pt>
                <c:pt idx="7">
                  <c:v>0.94117647058823528</c:v>
                </c:pt>
                <c:pt idx="8">
                  <c:v>0.93835616438356162</c:v>
                </c:pt>
                <c:pt idx="9">
                  <c:v>0.93506493506493504</c:v>
                </c:pt>
                <c:pt idx="10">
                  <c:v>0.92063492063492058</c:v>
                </c:pt>
                <c:pt idx="11">
                  <c:v>0.92063492063492058</c:v>
                </c:pt>
                <c:pt idx="12">
                  <c:v>0.91150442477876104</c:v>
                </c:pt>
                <c:pt idx="13">
                  <c:v>0.90909090909090906</c:v>
                </c:pt>
                <c:pt idx="14">
                  <c:v>0.90259740259740262</c:v>
                </c:pt>
                <c:pt idx="15">
                  <c:v>0.90196078431372551</c:v>
                </c:pt>
                <c:pt idx="16">
                  <c:v>0.88888888888888884</c:v>
                </c:pt>
                <c:pt idx="17">
                  <c:v>0.85416666666666663</c:v>
                </c:pt>
                <c:pt idx="18">
                  <c:v>0.84931506849315064</c:v>
                </c:pt>
                <c:pt idx="19">
                  <c:v>0.84615384615384615</c:v>
                </c:pt>
                <c:pt idx="20">
                  <c:v>0.84482758620689657</c:v>
                </c:pt>
                <c:pt idx="21">
                  <c:v>0.8413793103448276</c:v>
                </c:pt>
                <c:pt idx="22">
                  <c:v>0.8392857142857143</c:v>
                </c:pt>
                <c:pt idx="23">
                  <c:v>0.83908045977011492</c:v>
                </c:pt>
                <c:pt idx="24">
                  <c:v>0.83636363636363631</c:v>
                </c:pt>
                <c:pt idx="25">
                  <c:v>0.82857142857142863</c:v>
                </c:pt>
                <c:pt idx="26">
                  <c:v>0.8271604938271605</c:v>
                </c:pt>
                <c:pt idx="27">
                  <c:v>0.82499999999999996</c:v>
                </c:pt>
                <c:pt idx="28">
                  <c:v>0.82352941176470584</c:v>
                </c:pt>
                <c:pt idx="29">
                  <c:v>0.75609756097560976</c:v>
                </c:pt>
                <c:pt idx="30">
                  <c:v>0.7441860465116279</c:v>
                </c:pt>
              </c:numCache>
            </c:numRef>
          </c:val>
        </c:ser>
        <c:dLbls>
          <c:showLegendKey val="0"/>
          <c:showVal val="1"/>
          <c:showCatName val="0"/>
          <c:showSerName val="0"/>
          <c:showPercent val="0"/>
          <c:showBubbleSize val="0"/>
        </c:dLbls>
        <c:gapWidth val="219"/>
        <c:overlap val="-27"/>
        <c:axId val="533184992"/>
        <c:axId val="398686016"/>
      </c:barChart>
      <c:catAx>
        <c:axId val="5331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98686016"/>
        <c:crosses val="autoZero"/>
        <c:auto val="1"/>
        <c:lblAlgn val="ctr"/>
        <c:lblOffset val="100"/>
        <c:noMultiLvlLbl val="0"/>
      </c:catAx>
      <c:valAx>
        <c:axId val="398686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33184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County Council</c:v>
                </c:pt>
                <c:pt idx="1">
                  <c:v>Galway City Council</c:v>
                </c:pt>
                <c:pt idx="2">
                  <c:v>Mayo County Council</c:v>
                </c:pt>
                <c:pt idx="3">
                  <c:v>Roscommon County Council</c:v>
                </c:pt>
                <c:pt idx="4">
                  <c:v>Donegal County Council</c:v>
                </c:pt>
                <c:pt idx="5">
                  <c:v>Monaghan County Council</c:v>
                </c:pt>
                <c:pt idx="6">
                  <c:v>Sligo County Council</c:v>
                </c:pt>
                <c:pt idx="7">
                  <c:v>Cavan County Council</c:v>
                </c:pt>
                <c:pt idx="8">
                  <c:v>Leitrim County Council</c:v>
                </c:pt>
              </c:strCache>
            </c:strRef>
          </c:cat>
          <c:val>
            <c:numRef>
              <c:f>'Overview '!$H$3:$H$11</c:f>
              <c:numCache>
                <c:formatCode>0%</c:formatCode>
                <c:ptCount val="9"/>
                <c:pt idx="0">
                  <c:v>0.97761194029850751</c:v>
                </c:pt>
                <c:pt idx="1">
                  <c:v>0.97368421052631582</c:v>
                </c:pt>
                <c:pt idx="2">
                  <c:v>0.96</c:v>
                </c:pt>
                <c:pt idx="3">
                  <c:v>0.94444444444444442</c:v>
                </c:pt>
                <c:pt idx="4">
                  <c:v>0.90196078431372551</c:v>
                </c:pt>
                <c:pt idx="5">
                  <c:v>0.8392857142857143</c:v>
                </c:pt>
                <c:pt idx="6">
                  <c:v>0.83636363636363631</c:v>
                </c:pt>
                <c:pt idx="7">
                  <c:v>0.82857142857142863</c:v>
                </c:pt>
                <c:pt idx="8">
                  <c:v>0.7441860465116279</c:v>
                </c:pt>
              </c:numCache>
            </c:numRef>
          </c:val>
        </c:ser>
        <c:dLbls>
          <c:showLegendKey val="0"/>
          <c:showVal val="0"/>
          <c:showCatName val="0"/>
          <c:showSerName val="0"/>
          <c:showPercent val="0"/>
          <c:showBubbleSize val="0"/>
        </c:dLbls>
        <c:gapWidth val="75"/>
        <c:overlap val="40"/>
        <c:axId val="533183424"/>
        <c:axId val="608911128"/>
      </c:barChart>
      <c:catAx>
        <c:axId val="5331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8911128"/>
        <c:crosses val="autoZero"/>
        <c:auto val="1"/>
        <c:lblAlgn val="ctr"/>
        <c:lblOffset val="100"/>
        <c:noMultiLvlLbl val="0"/>
      </c:catAx>
      <c:valAx>
        <c:axId val="608911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3318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35</xdr:row>
      <xdr:rowOff>154894</xdr:rowOff>
    </xdr:from>
    <xdr:to>
      <xdr:col>27</xdr:col>
      <xdr:colOff>301624</xdr:colOff>
      <xdr:row>48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13</xdr:row>
      <xdr:rowOff>31521</xdr:rowOff>
    </xdr:from>
    <xdr:to>
      <xdr:col>8</xdr:col>
      <xdr:colOff>15875</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7" totalsRowDxfId="75" headerRowBorderDxfId="76">
  <autoFilter ref="A2:H11"/>
  <sortState ref="A3:H11">
    <sortCondition descending="1" ref="H2:H11"/>
  </sortState>
  <tableColumns count="8">
    <tableColumn id="1" name="LA" totalsRowLabel="Total " dataDxfId="74" totalsRowDxfId="73"/>
    <tableColumn id="4" name="Members " totalsRowFunction="sum" dataDxfId="72" totalsRowDxfId="71">
      <calculatedColumnFormula>VLOOKUP(Table2[[#This Row],[LA]],$L:$S,2,FALSE)</calculatedColumnFormula>
    </tableColumn>
    <tableColumn id="6" name="Members Premises" totalsRowFunction="sum" dataDxfId="70" totalsRowDxfId="69">
      <calculatedColumnFormula>VLOOKUP(Table2[[#This Row],[LA]],$L:$S,3,FALSE)</calculatedColumnFormula>
    </tableColumn>
    <tableColumn id="9" name="Revoked Members" totalsRowFunction="sum" dataDxfId="68" totalsRowDxfId="67">
      <calculatedColumnFormula>'Leitrim Co'!B5</calculatedColumnFormula>
    </tableColumn>
    <tableColumn id="3" name="Obligated &amp; Reinstated" totalsRowFunction="sum" dataDxfId="66" totalsRowDxfId="65">
      <calculatedColumnFormula>'Leitrim Co'!B14</calculatedColumnFormula>
    </tableColumn>
    <tableColumn id="5" name="Potential Members" totalsRowFunction="sum" totalsRowDxfId="64"/>
    <tableColumn id="2" name="Total " totalsRowFunction="sum" dataDxfId="63" totalsRowDxfId="62">
      <calculatedColumnFormula>SUM(C3:F3)</calculatedColumnFormula>
    </tableColumn>
    <tableColumn id="7" name="% Registered" totalsRowFunction="average" dataDxfId="61" totalsRowDxfId="60">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2:S34" totalsRowCount="1" headerRowDxfId="59" dataDxfId="57" headerRowBorderDxfId="58" tableBorderDxfId="56" totalsRowBorderDxfId="55" headerRowCellStyle="60% - Accent1">
  <autoFilter ref="L2:S33"/>
  <sortState ref="L3:S33">
    <sortCondition descending="1" ref="S2:S33"/>
  </sortState>
  <tableColumns count="8">
    <tableColumn id="1" name="LA" totalsRowLabel="Total " dataDxfId="54" totalsRowDxfId="7"/>
    <tableColumn id="2" name="Members" totalsRowFunction="sum" dataDxfId="53" totalsRowDxfId="6"/>
    <tableColumn id="3" name="Member Premises " totalsRowFunction="sum" dataDxfId="52" totalsRowDxfId="5"/>
    <tableColumn id="6" name="Revoked Members" totalsRowFunction="sum" dataDxfId="51" totalsRowDxfId="4"/>
    <tableColumn id="7" name="Obligated &amp; Reinstated" totalsRowFunction="sum" dataDxfId="50" totalsRowDxfId="3"/>
    <tableColumn id="4" name="Potential Members " totalsRowFunction="sum" dataDxfId="49" totalsRowDxfId="2"/>
    <tableColumn id="5" name="Total" totalsRowFunction="sum" dataDxfId="48" totalsRowDxfId="1"/>
    <tableColumn id="8" name="% Registered" totalsRowFunction="average" dataDxfId="47"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8"/>
  <sheetViews>
    <sheetView showGridLines="0" tabSelected="1" zoomScale="60" zoomScaleNormal="60" zoomScaleSheetLayoutView="80" workbookViewId="0">
      <selection activeCell="F9" sqref="F9"/>
    </sheetView>
  </sheetViews>
  <sheetFormatPr defaultColWidth="12.28515625" defaultRowHeight="15" x14ac:dyDescent="0.25"/>
  <cols>
    <col min="1" max="1" width="28.42578125" bestFit="1" customWidth="1"/>
    <col min="2" max="2" width="15" bestFit="1" customWidth="1"/>
    <col min="3" max="3" width="14.5703125" customWidth="1"/>
    <col min="4" max="4" width="12.85546875" style="20"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20" customWidth="1"/>
    <col min="16" max="16" width="15.85546875" style="20" customWidth="1"/>
    <col min="17" max="17" width="12.5703125" customWidth="1"/>
    <col min="18" max="18" width="8.5703125" hidden="1" customWidth="1"/>
    <col min="19" max="19" width="15" customWidth="1"/>
    <col min="20" max="20" width="12.28515625" customWidth="1"/>
    <col min="21" max="21" width="29.85546875" bestFit="1" customWidth="1"/>
  </cols>
  <sheetData>
    <row r="1" spans="1:21" s="96" customFormat="1" ht="24" thickBot="1" x14ac:dyDescent="0.4">
      <c r="A1" s="98" t="s">
        <v>165</v>
      </c>
      <c r="B1" s="99"/>
      <c r="C1" s="99"/>
      <c r="D1" s="99"/>
      <c r="E1" s="99"/>
      <c r="F1" s="99"/>
      <c r="G1" s="99"/>
      <c r="H1" s="100"/>
      <c r="I1" s="21"/>
      <c r="J1" s="21"/>
      <c r="K1" s="21"/>
      <c r="L1" s="98" t="s">
        <v>167</v>
      </c>
      <c r="M1" s="99"/>
      <c r="N1" s="99"/>
      <c r="O1" s="99"/>
      <c r="P1" s="99"/>
      <c r="Q1" s="99"/>
      <c r="R1" s="99"/>
      <c r="S1" s="100"/>
      <c r="U1" s="97"/>
    </row>
    <row r="2" spans="1:21" s="64" customFormat="1" ht="30.75" thickBot="1" x14ac:dyDescent="0.3">
      <c r="A2" s="56" t="s">
        <v>153</v>
      </c>
      <c r="B2" s="57" t="s">
        <v>161</v>
      </c>
      <c r="C2" s="57" t="s">
        <v>191</v>
      </c>
      <c r="D2" s="41" t="s">
        <v>166</v>
      </c>
      <c r="E2" s="61" t="s">
        <v>190</v>
      </c>
      <c r="F2" s="62" t="s">
        <v>152</v>
      </c>
      <c r="G2" s="62" t="s">
        <v>151</v>
      </c>
      <c r="H2" s="63" t="s">
        <v>164</v>
      </c>
      <c r="L2" s="58" t="s">
        <v>153</v>
      </c>
      <c r="M2" s="59" t="s">
        <v>162</v>
      </c>
      <c r="N2" s="59" t="s">
        <v>213</v>
      </c>
      <c r="O2" s="53" t="s">
        <v>166</v>
      </c>
      <c r="P2" s="54" t="s">
        <v>190</v>
      </c>
      <c r="Q2" s="55" t="s">
        <v>163</v>
      </c>
      <c r="R2" s="92" t="s">
        <v>214</v>
      </c>
      <c r="S2" s="65" t="s">
        <v>164</v>
      </c>
    </row>
    <row r="3" spans="1:21" x14ac:dyDescent="0.25">
      <c r="A3" s="24" t="s">
        <v>84</v>
      </c>
      <c r="B3" s="13">
        <f>VLOOKUP(Table2[[#This Row],[LA]],$L:$S,2,FALSE)</f>
        <v>124</v>
      </c>
      <c r="C3" s="13">
        <f>VLOOKUP(Table2[[#This Row],[LA]],$L:$S,3,FALSE)</f>
        <v>131</v>
      </c>
      <c r="D3" s="23">
        <f>'Galway Co'!B4</f>
        <v>3</v>
      </c>
      <c r="E3" s="23">
        <f>'Galway Co'!B9</f>
        <v>0</v>
      </c>
      <c r="F3" s="13">
        <f>'Galway Co'!B1</f>
        <v>0</v>
      </c>
      <c r="G3" s="13">
        <f>SUM(C3:F3)</f>
        <v>134</v>
      </c>
      <c r="H3" s="32">
        <f>Table2[[#This Row],[Members Premises]]/Table2[[#This Row],[Total ]]</f>
        <v>0.97761194029850751</v>
      </c>
      <c r="L3" s="72" t="s">
        <v>84</v>
      </c>
      <c r="M3" s="11">
        <v>124</v>
      </c>
      <c r="N3" s="11">
        <v>131</v>
      </c>
      <c r="O3" s="22">
        <v>3</v>
      </c>
      <c r="P3" s="22" t="s">
        <v>235</v>
      </c>
      <c r="Q3" s="15">
        <v>0</v>
      </c>
      <c r="R3" s="15">
        <v>134</v>
      </c>
      <c r="S3" s="69">
        <f>Table216[[#This Row],[Member Premises ]]/Table216[[#This Row],[Total]]</f>
        <v>0.97761194029850751</v>
      </c>
    </row>
    <row r="4" spans="1:21" x14ac:dyDescent="0.25">
      <c r="A4" s="25" t="s">
        <v>188</v>
      </c>
      <c r="B4" s="11">
        <f>VLOOKUP(Table2[[#This Row],[LA]],$L:$S,2,FALSE)</f>
        <v>27</v>
      </c>
      <c r="C4" s="11">
        <f>VLOOKUP(Table2[[#This Row],[LA]],$L:$S,3,FALSE)</f>
        <v>37</v>
      </c>
      <c r="D4" s="22">
        <f>'Galway City '!B4</f>
        <v>1</v>
      </c>
      <c r="E4" s="15">
        <f>'Galway City '!B7</f>
        <v>0</v>
      </c>
      <c r="F4" s="11">
        <f>'Galway City '!B1</f>
        <v>0</v>
      </c>
      <c r="G4" s="11">
        <f>SUM(C4:F4)</f>
        <v>38</v>
      </c>
      <c r="H4" s="33">
        <f>Table2[[#This Row],[Members Premises]]/Table2[[#This Row],[Total ]]</f>
        <v>0.97368421052631582</v>
      </c>
      <c r="L4" s="73" t="s">
        <v>188</v>
      </c>
      <c r="M4" s="11">
        <v>27</v>
      </c>
      <c r="N4" s="11">
        <v>37</v>
      </c>
      <c r="O4" s="15">
        <v>1</v>
      </c>
      <c r="P4" s="22" t="s">
        <v>235</v>
      </c>
      <c r="Q4" s="15">
        <v>0</v>
      </c>
      <c r="R4" s="15">
        <v>38</v>
      </c>
      <c r="S4" s="69">
        <f>Table216[[#This Row],[Member Premises ]]/Table216[[#This Row],[Total]]</f>
        <v>0.97368421052631582</v>
      </c>
    </row>
    <row r="5" spans="1:21" x14ac:dyDescent="0.25">
      <c r="A5" s="25" t="s">
        <v>91</v>
      </c>
      <c r="B5" s="11">
        <f>VLOOKUP(Table2[[#This Row],[LA]],$L:$S,2,FALSE)</f>
        <v>108</v>
      </c>
      <c r="C5" s="11">
        <f>VLOOKUP(Table2[[#This Row],[LA]],$L:$S,3,FALSE)</f>
        <v>120</v>
      </c>
      <c r="D5" s="15">
        <f>'Mayo Co'!B5</f>
        <v>4</v>
      </c>
      <c r="E5" s="15">
        <f>'Mayo Co'!B11</f>
        <v>0</v>
      </c>
      <c r="F5" s="11">
        <f>'Mayo Co'!B1</f>
        <v>1</v>
      </c>
      <c r="G5" s="11">
        <f>SUM(C5:F5)</f>
        <v>125</v>
      </c>
      <c r="H5" s="33">
        <f>Table2[[#This Row],[Members Premises]]/Table2[[#This Row],[Total ]]</f>
        <v>0.96</v>
      </c>
      <c r="L5" s="73" t="s">
        <v>159</v>
      </c>
      <c r="M5" s="11">
        <v>142</v>
      </c>
      <c r="N5" s="11">
        <v>162</v>
      </c>
      <c r="O5" s="15">
        <v>3</v>
      </c>
      <c r="P5" s="15" t="s">
        <v>235</v>
      </c>
      <c r="Q5" s="15">
        <v>3</v>
      </c>
      <c r="R5" s="15">
        <v>168</v>
      </c>
      <c r="S5" s="69">
        <f>Table216[[#This Row],[Member Premises ]]/Table216[[#This Row],[Total]]</f>
        <v>0.9642857142857143</v>
      </c>
    </row>
    <row r="6" spans="1:21" ht="14.25" customHeight="1" x14ac:dyDescent="0.25">
      <c r="A6" s="25" t="s">
        <v>121</v>
      </c>
      <c r="B6" s="11">
        <f>VLOOKUP(Table2[[#This Row],[LA]],$L:$S,2,FALSE)</f>
        <v>47</v>
      </c>
      <c r="C6" s="11">
        <f>VLOOKUP(Table2[[#This Row],[LA]],$L:$S,3,FALSE)</f>
        <v>51</v>
      </c>
      <c r="D6" s="15">
        <f>'Roscommon Co'!B5</f>
        <v>2</v>
      </c>
      <c r="E6" s="15">
        <f>'Roscommon Co'!B9</f>
        <v>0</v>
      </c>
      <c r="F6" s="11">
        <f>'Roscommon Co'!B1</f>
        <v>1</v>
      </c>
      <c r="G6" s="11">
        <f>SUM(C6:F6)</f>
        <v>54</v>
      </c>
      <c r="H6" s="33">
        <f>Table2[[#This Row],[Members Premises]]/Table2[[#This Row],[Total ]]</f>
        <v>0.94444444444444442</v>
      </c>
      <c r="L6" s="73" t="s">
        <v>91</v>
      </c>
      <c r="M6" s="11">
        <v>108</v>
      </c>
      <c r="N6" s="11">
        <v>120</v>
      </c>
      <c r="O6" s="22">
        <v>4</v>
      </c>
      <c r="P6" s="22" t="s">
        <v>235</v>
      </c>
      <c r="Q6" s="15">
        <v>1</v>
      </c>
      <c r="R6" s="15">
        <v>125</v>
      </c>
      <c r="S6" s="69">
        <f>Table216[[#This Row],[Member Premises ]]/Table216[[#This Row],[Total]]</f>
        <v>0.96</v>
      </c>
    </row>
    <row r="7" spans="1:21" x14ac:dyDescent="0.25">
      <c r="A7" s="25" t="s">
        <v>58</v>
      </c>
      <c r="B7" s="11">
        <f>VLOOKUP(Table2[[#This Row],[LA]],$L:$S,2,FALSE)</f>
        <v>88</v>
      </c>
      <c r="C7" s="11">
        <f>VLOOKUP(Table2[[#This Row],[LA]],$L:$S,3,FALSE)</f>
        <v>92</v>
      </c>
      <c r="D7" s="15">
        <f>'Donegal Co'!B10</f>
        <v>2</v>
      </c>
      <c r="E7" s="15">
        <f>'Donegal Co'!B14</f>
        <v>2</v>
      </c>
      <c r="F7" s="11">
        <f>'Donegal Co'!B1</f>
        <v>6</v>
      </c>
      <c r="G7" s="11">
        <f>SUM(C7:F7)</f>
        <v>102</v>
      </c>
      <c r="H7" s="33">
        <f>Table2[[#This Row],[Members Premises]]/Table2[[#This Row],[Total ]]</f>
        <v>0.90196078431372551</v>
      </c>
      <c r="L7" s="73" t="s">
        <v>172</v>
      </c>
      <c r="M7" s="12">
        <v>291</v>
      </c>
      <c r="N7" s="12">
        <v>309</v>
      </c>
      <c r="O7" s="15">
        <v>15</v>
      </c>
      <c r="P7" s="15" t="s">
        <v>235</v>
      </c>
      <c r="Q7" s="15">
        <v>1</v>
      </c>
      <c r="R7" s="15">
        <v>325</v>
      </c>
      <c r="S7" s="69">
        <f>Table216[[#This Row],[Member Premises ]]/Table216[[#This Row],[Total]]</f>
        <v>0.95076923076923081</v>
      </c>
    </row>
    <row r="8" spans="1:21" x14ac:dyDescent="0.25">
      <c r="A8" s="25" t="s">
        <v>100</v>
      </c>
      <c r="B8" s="11">
        <f>VLOOKUP(Table2[[#This Row],[LA]],$L:$S,2,FALSE)</f>
        <v>45</v>
      </c>
      <c r="C8" s="11">
        <f>VLOOKUP(Table2[[#This Row],[LA]],$L:$S,3,FALSE)</f>
        <v>47</v>
      </c>
      <c r="D8" s="15">
        <f>'Monaghan Co'!B10</f>
        <v>3</v>
      </c>
      <c r="E8" s="15">
        <f>'Monaghan Co'!B15</f>
        <v>0</v>
      </c>
      <c r="F8" s="11">
        <f>'Monaghan Co'!B1</f>
        <v>6</v>
      </c>
      <c r="G8" s="11">
        <f>SUM(C8:F8)</f>
        <v>56</v>
      </c>
      <c r="H8" s="33">
        <f>Table2[[#This Row],[Members Premises]]/Table2[[#This Row],[Total ]]</f>
        <v>0.8392857142857143</v>
      </c>
      <c r="L8" s="73" t="s">
        <v>121</v>
      </c>
      <c r="M8" s="11">
        <v>47</v>
      </c>
      <c r="N8" s="11">
        <v>51</v>
      </c>
      <c r="O8" s="15">
        <v>2</v>
      </c>
      <c r="P8" s="22" t="s">
        <v>235</v>
      </c>
      <c r="Q8" s="15">
        <v>1</v>
      </c>
      <c r="R8" s="15">
        <v>54</v>
      </c>
      <c r="S8" s="69">
        <f>Table216[[#This Row],[Member Premises ]]/Table216[[#This Row],[Total]]</f>
        <v>0.94444444444444442</v>
      </c>
    </row>
    <row r="9" spans="1:21" x14ac:dyDescent="0.25">
      <c r="A9" s="25" t="s">
        <v>127</v>
      </c>
      <c r="B9" s="11">
        <f>VLOOKUP(Table2[[#This Row],[LA]],$L:$S,2,FALSE)</f>
        <v>40</v>
      </c>
      <c r="C9" s="11">
        <f>VLOOKUP(Table2[[#This Row],[LA]],$L:$S,3,FALSE)</f>
        <v>46</v>
      </c>
      <c r="D9" s="15">
        <f>'Sligo Co'!B10</f>
        <v>2</v>
      </c>
      <c r="E9" s="15">
        <f>'Sligo Co'!B14</f>
        <v>1</v>
      </c>
      <c r="F9" s="11">
        <f>'Sligo Co'!B1</f>
        <v>6</v>
      </c>
      <c r="G9" s="11">
        <f>SUM(C9:F9)</f>
        <v>55</v>
      </c>
      <c r="H9" s="33">
        <f>Table2[[#This Row],[Members Premises]]/Table2[[#This Row],[Total ]]</f>
        <v>0.83636363636363631</v>
      </c>
      <c r="L9" s="73" t="s">
        <v>171</v>
      </c>
      <c r="M9" s="12">
        <v>78</v>
      </c>
      <c r="N9" s="12">
        <v>82</v>
      </c>
      <c r="O9" s="15" t="s">
        <v>235</v>
      </c>
      <c r="P9" s="22">
        <v>3</v>
      </c>
      <c r="Q9" s="15">
        <v>2</v>
      </c>
      <c r="R9" s="15">
        <v>87</v>
      </c>
      <c r="S9" s="69">
        <f>Table216[[#This Row],[Member Premises ]]/Table216[[#This Row],[Total]]</f>
        <v>0.94252873563218387</v>
      </c>
    </row>
    <row r="10" spans="1:21" x14ac:dyDescent="0.25">
      <c r="A10" s="25" t="s">
        <v>14</v>
      </c>
      <c r="B10" s="11">
        <f>VLOOKUP(Table2[[#This Row],[LA]],$L:$S,2,FALSE)</f>
        <v>54</v>
      </c>
      <c r="C10" s="11">
        <f>VLOOKUP(Table2[[#This Row],[LA]],$L:$S,3,FALSE)</f>
        <v>58</v>
      </c>
      <c r="D10" s="15">
        <f>'Cavan Co'!B12</f>
        <v>2</v>
      </c>
      <c r="E10" s="15">
        <f>'Cavan Co'!B16</f>
        <v>2</v>
      </c>
      <c r="F10" s="11">
        <f>'Cavan Co'!B1</f>
        <v>8</v>
      </c>
      <c r="G10" s="11">
        <f>SUM(C10:F10)</f>
        <v>70</v>
      </c>
      <c r="H10" s="33">
        <f>Table2[[#This Row],[Members Premises]]/Table2[[#This Row],[Total ]]</f>
        <v>0.82857142857142863</v>
      </c>
      <c r="L10" s="73" t="s">
        <v>184</v>
      </c>
      <c r="M10" s="11">
        <v>58</v>
      </c>
      <c r="N10" s="11">
        <v>64</v>
      </c>
      <c r="O10" s="22">
        <v>4</v>
      </c>
      <c r="P10" s="15" t="s">
        <v>235</v>
      </c>
      <c r="Q10" s="15">
        <v>0</v>
      </c>
      <c r="R10" s="15">
        <v>68</v>
      </c>
      <c r="S10" s="69">
        <f>Table216[[#This Row],[Member Premises ]]/Table216[[#This Row],[Total]]</f>
        <v>0.94117647058823528</v>
      </c>
    </row>
    <row r="11" spans="1:21" ht="15.75" thickBot="1" x14ac:dyDescent="0.3">
      <c r="A11" s="16" t="s">
        <v>85</v>
      </c>
      <c r="B11" s="17">
        <f>VLOOKUP(Table2[[#This Row],[LA]],$L:$S,2,FALSE)</f>
        <v>32</v>
      </c>
      <c r="C11" s="17">
        <f>VLOOKUP(Table2[[#This Row],[LA]],$L:$S,3,FALSE)</f>
        <v>32</v>
      </c>
      <c r="D11" s="19">
        <f>'Leitrim Co'!B5</f>
        <v>7</v>
      </c>
      <c r="E11" s="19">
        <f>'Leitrim Co'!B14</f>
        <v>3</v>
      </c>
      <c r="F11" s="17">
        <f>'Leitrim Co'!B1</f>
        <v>1</v>
      </c>
      <c r="G11" s="17">
        <f>SUM(C11:F11)</f>
        <v>43</v>
      </c>
      <c r="H11" s="18">
        <f>Table2[[#This Row],[Members Premises]]/Table2[[#This Row],[Total ]]</f>
        <v>0.7441860465116279</v>
      </c>
      <c r="L11" s="73" t="s">
        <v>158</v>
      </c>
      <c r="M11" s="11">
        <v>114</v>
      </c>
      <c r="N11" s="11">
        <v>137</v>
      </c>
      <c r="O11" s="15">
        <v>4</v>
      </c>
      <c r="P11" s="22">
        <v>1</v>
      </c>
      <c r="Q11" s="15">
        <v>4</v>
      </c>
      <c r="R11" s="15">
        <v>146</v>
      </c>
      <c r="S11" s="69">
        <f>Table216[[#This Row],[Member Premises ]]/Table216[[#This Row],[Total]]</f>
        <v>0.93835616438356162</v>
      </c>
    </row>
    <row r="12" spans="1:21" ht="15.75" thickBot="1" x14ac:dyDescent="0.3">
      <c r="A12" s="16" t="s">
        <v>151</v>
      </c>
      <c r="B12" s="17">
        <f>SUBTOTAL(109,Table2[[Members ]])</f>
        <v>565</v>
      </c>
      <c r="C12" s="17">
        <f>SUBTOTAL(109,Table2[Members Premises])</f>
        <v>614</v>
      </c>
      <c r="D12" s="19">
        <f>SUBTOTAL(109,Table2[Revoked Members])</f>
        <v>26</v>
      </c>
      <c r="E12" s="17">
        <f>SUBTOTAL(109,Table2[Obligated &amp; Reinstated])</f>
        <v>8</v>
      </c>
      <c r="F12" s="19">
        <f>SUBTOTAL(109,Table2[Potential Members])</f>
        <v>29</v>
      </c>
      <c r="G12" s="19">
        <f>SUBTOTAL(109,Table2[[Total ]])</f>
        <v>677</v>
      </c>
      <c r="H12" s="18">
        <f>SUBTOTAL(101,Table2[% Registered])</f>
        <v>0.88956757836837774</v>
      </c>
      <c r="L12" s="73" t="s">
        <v>178</v>
      </c>
      <c r="M12" s="11">
        <v>131</v>
      </c>
      <c r="N12" s="11">
        <v>144</v>
      </c>
      <c r="O12" s="22">
        <v>10</v>
      </c>
      <c r="P12" s="15" t="s">
        <v>235</v>
      </c>
      <c r="Q12" s="15">
        <v>0</v>
      </c>
      <c r="R12" s="15">
        <v>154</v>
      </c>
      <c r="S12" s="69">
        <f>Table216[[#This Row],[Member Premises ]]/Table216[[#This Row],[Total]]</f>
        <v>0.93506493506493504</v>
      </c>
    </row>
    <row r="13" spans="1:21" x14ac:dyDescent="0.25">
      <c r="L13" s="73" t="s">
        <v>160</v>
      </c>
      <c r="M13" s="12">
        <v>48</v>
      </c>
      <c r="N13" s="12">
        <v>58</v>
      </c>
      <c r="O13" s="15">
        <v>3</v>
      </c>
      <c r="P13" s="22" t="s">
        <v>235</v>
      </c>
      <c r="Q13" s="15">
        <v>2</v>
      </c>
      <c r="R13" s="15">
        <v>63</v>
      </c>
      <c r="S13" s="69">
        <f>Table216[[#This Row],[Member Premises ]]/Table216[[#This Row],[Total]]</f>
        <v>0.92063492063492058</v>
      </c>
    </row>
    <row r="14" spans="1:21" x14ac:dyDescent="0.25">
      <c r="L14" s="73" t="s">
        <v>177</v>
      </c>
      <c r="M14" s="11">
        <v>55</v>
      </c>
      <c r="N14" s="11">
        <v>58</v>
      </c>
      <c r="O14" s="15">
        <v>5</v>
      </c>
      <c r="P14" s="15" t="s">
        <v>235</v>
      </c>
      <c r="Q14" s="15">
        <v>0</v>
      </c>
      <c r="R14" s="15">
        <v>63</v>
      </c>
      <c r="S14" s="69">
        <f>Table216[[#This Row],[Member Premises ]]/Table216[[#This Row],[Total]]</f>
        <v>0.92063492063492058</v>
      </c>
    </row>
    <row r="15" spans="1:21" x14ac:dyDescent="0.25">
      <c r="L15" s="73" t="s">
        <v>187</v>
      </c>
      <c r="M15" s="11">
        <v>97</v>
      </c>
      <c r="N15" s="11">
        <v>103</v>
      </c>
      <c r="O15" s="22">
        <v>6</v>
      </c>
      <c r="P15" s="22">
        <v>2</v>
      </c>
      <c r="Q15" s="15">
        <v>2</v>
      </c>
      <c r="R15" s="15">
        <v>113</v>
      </c>
      <c r="S15" s="69">
        <f>Table216[[#This Row],[Member Premises ]]/Table216[[#This Row],[Total]]</f>
        <v>0.91150442477876104</v>
      </c>
    </row>
    <row r="16" spans="1:21" x14ac:dyDescent="0.25">
      <c r="L16" s="73" t="s">
        <v>180</v>
      </c>
      <c r="M16" s="11">
        <v>63</v>
      </c>
      <c r="N16" s="11">
        <v>70</v>
      </c>
      <c r="O16" s="15">
        <v>3</v>
      </c>
      <c r="P16" s="22">
        <v>2</v>
      </c>
      <c r="Q16" s="15">
        <v>2</v>
      </c>
      <c r="R16" s="15">
        <v>77</v>
      </c>
      <c r="S16" s="69">
        <f>Table216[[#This Row],[Member Premises ]]/Table216[[#This Row],[Total]]</f>
        <v>0.90909090909090906</v>
      </c>
    </row>
    <row r="17" spans="1:19" x14ac:dyDescent="0.25">
      <c r="L17" s="73" t="s">
        <v>181</v>
      </c>
      <c r="M17" s="11">
        <v>128</v>
      </c>
      <c r="N17" s="11">
        <v>139</v>
      </c>
      <c r="O17" s="15">
        <v>4</v>
      </c>
      <c r="P17" s="15">
        <v>2</v>
      </c>
      <c r="Q17" s="15">
        <v>9</v>
      </c>
      <c r="R17" s="15">
        <v>154</v>
      </c>
      <c r="S17" s="69">
        <f>Table216[[#This Row],[Member Premises ]]/Table216[[#This Row],[Total]]</f>
        <v>0.90259740259740262</v>
      </c>
    </row>
    <row r="18" spans="1:19" x14ac:dyDescent="0.25">
      <c r="L18" s="73" t="s">
        <v>58</v>
      </c>
      <c r="M18" s="11">
        <v>88</v>
      </c>
      <c r="N18" s="11">
        <v>92</v>
      </c>
      <c r="O18" s="22">
        <v>2</v>
      </c>
      <c r="P18" s="22">
        <v>2</v>
      </c>
      <c r="Q18" s="15">
        <v>6</v>
      </c>
      <c r="R18" s="15">
        <v>102</v>
      </c>
      <c r="S18" s="69">
        <f>Table216[[#This Row],[Member Premises ]]/Table216[[#This Row],[Total]]</f>
        <v>0.90196078431372551</v>
      </c>
    </row>
    <row r="19" spans="1:19" x14ac:dyDescent="0.25">
      <c r="L19" s="73" t="s">
        <v>183</v>
      </c>
      <c r="M19" s="11">
        <v>108</v>
      </c>
      <c r="N19" s="11">
        <v>112</v>
      </c>
      <c r="O19" s="22">
        <v>9</v>
      </c>
      <c r="P19" s="22">
        <v>2</v>
      </c>
      <c r="Q19" s="15">
        <v>3</v>
      </c>
      <c r="R19" s="15">
        <v>126</v>
      </c>
      <c r="S19" s="69">
        <f>Table216[[#This Row],[Member Premises ]]/Table216[[#This Row],[Total]]</f>
        <v>0.88888888888888884</v>
      </c>
    </row>
    <row r="20" spans="1:19" x14ac:dyDescent="0.25">
      <c r="L20" s="73" t="s">
        <v>179</v>
      </c>
      <c r="M20" s="11">
        <v>39</v>
      </c>
      <c r="N20" s="11">
        <v>41</v>
      </c>
      <c r="O20" s="22">
        <v>2</v>
      </c>
      <c r="P20" s="22">
        <v>2</v>
      </c>
      <c r="Q20" s="15">
        <v>3</v>
      </c>
      <c r="R20" s="15">
        <v>48</v>
      </c>
      <c r="S20" s="69">
        <f>Table216[[#This Row],[Member Premises ]]/Table216[[#This Row],[Total]]</f>
        <v>0.85416666666666663</v>
      </c>
    </row>
    <row r="21" spans="1:19" x14ac:dyDescent="0.25">
      <c r="L21" s="73" t="s">
        <v>185</v>
      </c>
      <c r="M21" s="12">
        <v>60</v>
      </c>
      <c r="N21" s="12">
        <v>62</v>
      </c>
      <c r="O21" s="22">
        <v>2</v>
      </c>
      <c r="P21" s="22">
        <v>2</v>
      </c>
      <c r="Q21" s="15">
        <v>7</v>
      </c>
      <c r="R21" s="15">
        <v>73</v>
      </c>
      <c r="S21" s="69">
        <f>Table216[[#This Row],[Member Premises ]]/Table216[[#This Row],[Total]]</f>
        <v>0.84931506849315064</v>
      </c>
    </row>
    <row r="22" spans="1:19" x14ac:dyDescent="0.25">
      <c r="L22" s="73" t="s">
        <v>182</v>
      </c>
      <c r="M22" s="11">
        <v>42</v>
      </c>
      <c r="N22" s="11">
        <v>44</v>
      </c>
      <c r="O22" s="22">
        <v>2</v>
      </c>
      <c r="P22" s="15" t="s">
        <v>235</v>
      </c>
      <c r="Q22" s="15">
        <v>6</v>
      </c>
      <c r="R22" s="15">
        <v>52</v>
      </c>
      <c r="S22" s="69">
        <f>Table216[[#This Row],[Member Premises ]]/Table216[[#This Row],[Total]]</f>
        <v>0.84615384615384615</v>
      </c>
    </row>
    <row r="23" spans="1:19" x14ac:dyDescent="0.25">
      <c r="L23" s="73" t="s">
        <v>189</v>
      </c>
      <c r="M23" s="11">
        <v>38</v>
      </c>
      <c r="N23" s="11">
        <v>49</v>
      </c>
      <c r="O23" s="15">
        <v>3</v>
      </c>
      <c r="P23" s="22" t="s">
        <v>235</v>
      </c>
      <c r="Q23" s="15">
        <v>6</v>
      </c>
      <c r="R23" s="15">
        <v>58</v>
      </c>
      <c r="S23" s="69">
        <f>Table216[[#This Row],[Member Premises ]]/Table216[[#This Row],[Total]]</f>
        <v>0.84482758620689657</v>
      </c>
    </row>
    <row r="24" spans="1:19" x14ac:dyDescent="0.25">
      <c r="L24" s="73" t="s">
        <v>175</v>
      </c>
      <c r="M24" s="11">
        <v>113</v>
      </c>
      <c r="N24" s="11">
        <v>122</v>
      </c>
      <c r="O24" s="22">
        <v>5</v>
      </c>
      <c r="P24" s="22">
        <v>5</v>
      </c>
      <c r="Q24" s="15">
        <v>13</v>
      </c>
      <c r="R24" s="15">
        <v>145</v>
      </c>
      <c r="S24" s="69">
        <f>Table216[[#This Row],[Member Premises ]]/Table216[[#This Row],[Total]]</f>
        <v>0.8413793103448276</v>
      </c>
    </row>
    <row r="25" spans="1:19" x14ac:dyDescent="0.25">
      <c r="L25" s="73" t="s">
        <v>100</v>
      </c>
      <c r="M25" s="11">
        <v>45</v>
      </c>
      <c r="N25" s="11">
        <v>47</v>
      </c>
      <c r="O25" s="22">
        <v>3</v>
      </c>
      <c r="P25" s="22" t="s">
        <v>235</v>
      </c>
      <c r="Q25" s="15">
        <v>6</v>
      </c>
      <c r="R25" s="15">
        <v>56</v>
      </c>
      <c r="S25" s="69">
        <f>Table216[[#This Row],[Member Premises ]]/Table216[[#This Row],[Total]]</f>
        <v>0.8392857142857143</v>
      </c>
    </row>
    <row r="26" spans="1:19" x14ac:dyDescent="0.25">
      <c r="A26" s="10"/>
      <c r="B26" s="10"/>
      <c r="C26" s="10"/>
      <c r="L26" s="73" t="s">
        <v>173</v>
      </c>
      <c r="M26" s="11">
        <v>124</v>
      </c>
      <c r="N26" s="11">
        <v>146</v>
      </c>
      <c r="O26" s="22">
        <v>16</v>
      </c>
      <c r="P26" s="22">
        <v>5</v>
      </c>
      <c r="Q26" s="15">
        <v>7</v>
      </c>
      <c r="R26" s="15">
        <v>174</v>
      </c>
      <c r="S26" s="69">
        <f>Table216[[#This Row],[Member Premises ]]/Table216[[#This Row],[Total]]</f>
        <v>0.83908045977011492</v>
      </c>
    </row>
    <row r="27" spans="1:19" x14ac:dyDescent="0.25">
      <c r="L27" s="73" t="s">
        <v>127</v>
      </c>
      <c r="M27" s="11">
        <v>40</v>
      </c>
      <c r="N27" s="11">
        <v>46</v>
      </c>
      <c r="O27" s="15">
        <v>2</v>
      </c>
      <c r="P27" s="15">
        <v>1</v>
      </c>
      <c r="Q27" s="15">
        <v>6</v>
      </c>
      <c r="R27" s="15">
        <v>55</v>
      </c>
      <c r="S27" s="69">
        <f>Table216[[#This Row],[Member Premises ]]/Table216[[#This Row],[Total]]</f>
        <v>0.83636363636363631</v>
      </c>
    </row>
    <row r="28" spans="1:19" x14ac:dyDescent="0.25">
      <c r="L28" s="73" t="s">
        <v>14</v>
      </c>
      <c r="M28" s="11">
        <v>54</v>
      </c>
      <c r="N28" s="11">
        <v>58</v>
      </c>
      <c r="O28" s="22">
        <v>2</v>
      </c>
      <c r="P28" s="22">
        <v>2</v>
      </c>
      <c r="Q28" s="15">
        <v>8</v>
      </c>
      <c r="R28" s="15">
        <v>70</v>
      </c>
      <c r="S28" s="69">
        <f>Table216[[#This Row],[Member Premises ]]/Table216[[#This Row],[Total]]</f>
        <v>0.82857142857142863</v>
      </c>
    </row>
    <row r="29" spans="1:19" x14ac:dyDescent="0.25">
      <c r="L29" s="73" t="s">
        <v>174</v>
      </c>
      <c r="M29" s="11">
        <v>128</v>
      </c>
      <c r="N29" s="11">
        <v>134</v>
      </c>
      <c r="O29" s="22">
        <v>6</v>
      </c>
      <c r="P29" s="22">
        <v>1</v>
      </c>
      <c r="Q29" s="15">
        <v>21</v>
      </c>
      <c r="R29" s="15">
        <v>162</v>
      </c>
      <c r="S29" s="69">
        <f>Table216[[#This Row],[Member Premises ]]/Table216[[#This Row],[Total]]</f>
        <v>0.8271604938271605</v>
      </c>
    </row>
    <row r="30" spans="1:19" x14ac:dyDescent="0.25">
      <c r="L30" s="73" t="s">
        <v>170</v>
      </c>
      <c r="M30" s="11">
        <v>28</v>
      </c>
      <c r="N30" s="11">
        <v>33</v>
      </c>
      <c r="O30" s="15">
        <v>2</v>
      </c>
      <c r="P30" s="22" t="s">
        <v>235</v>
      </c>
      <c r="Q30" s="15">
        <v>5</v>
      </c>
      <c r="R30" s="15">
        <v>40</v>
      </c>
      <c r="S30" s="69">
        <f>Table216[[#This Row],[Member Premises ]]/Table216[[#This Row],[Total]]</f>
        <v>0.82499999999999996</v>
      </c>
    </row>
    <row r="31" spans="1:19" x14ac:dyDescent="0.25">
      <c r="L31" s="73" t="s">
        <v>186</v>
      </c>
      <c r="M31" s="22">
        <v>80</v>
      </c>
      <c r="N31" s="12">
        <v>84</v>
      </c>
      <c r="O31" s="15">
        <v>4</v>
      </c>
      <c r="P31" s="22">
        <v>2</v>
      </c>
      <c r="Q31" s="15">
        <v>12</v>
      </c>
      <c r="R31" s="15">
        <v>102</v>
      </c>
      <c r="S31" s="69">
        <f>Table216[[#This Row],[Member Premises ]]/Table216[[#This Row],[Total]]</f>
        <v>0.82352941176470584</v>
      </c>
    </row>
    <row r="32" spans="1:19" x14ac:dyDescent="0.25">
      <c r="L32" s="73" t="s">
        <v>176</v>
      </c>
      <c r="M32" s="11">
        <v>59</v>
      </c>
      <c r="N32" s="11">
        <v>62</v>
      </c>
      <c r="O32" s="15">
        <v>5</v>
      </c>
      <c r="P32" s="22">
        <v>4</v>
      </c>
      <c r="Q32" s="15">
        <v>11</v>
      </c>
      <c r="R32" s="15">
        <v>82</v>
      </c>
      <c r="S32" s="69">
        <f>Table216[[#This Row],[Member Premises ]]/Table216[[#This Row],[Total]]</f>
        <v>0.75609756097560976</v>
      </c>
    </row>
    <row r="33" spans="1:19" ht="15.75" thickBot="1" x14ac:dyDescent="0.3">
      <c r="L33" s="74" t="s">
        <v>85</v>
      </c>
      <c r="M33" s="11">
        <v>32</v>
      </c>
      <c r="N33" s="11">
        <v>32</v>
      </c>
      <c r="O33" s="22">
        <v>7</v>
      </c>
      <c r="P33" s="22">
        <v>3</v>
      </c>
      <c r="Q33" s="15">
        <v>1</v>
      </c>
      <c r="R33" s="15">
        <v>43</v>
      </c>
      <c r="S33" s="69">
        <f>Table216[[#This Row],[Member Premises ]]/Table216[[#This Row],[Total]]</f>
        <v>0.7441860465116279</v>
      </c>
    </row>
    <row r="34" spans="1:19" x14ac:dyDescent="0.25">
      <c r="L34" s="13" t="s">
        <v>151</v>
      </c>
      <c r="M34" s="13">
        <f>SUBTOTAL(109,Table216[Members])</f>
        <v>2589</v>
      </c>
      <c r="N34" s="13">
        <f>SUBTOTAL(109,Table216[[Member Premises ]])</f>
        <v>2829</v>
      </c>
      <c r="O34" s="23">
        <f>SUBTOTAL(109,Table216[Revoked Members])</f>
        <v>139</v>
      </c>
      <c r="P34" s="23">
        <f>SUBTOTAL(109,Table216[Obligated &amp; Reinstated])</f>
        <v>41</v>
      </c>
      <c r="Q34" s="13">
        <f>SUBTOTAL(109,Table216[[Potential Members ]])</f>
        <v>148</v>
      </c>
      <c r="R34" s="60">
        <f>SUBTOTAL(109,Table216[Total])</f>
        <v>3157</v>
      </c>
      <c r="S34" s="14">
        <f>SUBTOTAL(101,Table216[% Registered])</f>
        <v>0.88510810731832423</v>
      </c>
    </row>
    <row r="39" spans="1:19" ht="15.75" thickBot="1" x14ac:dyDescent="0.3"/>
    <row r="40" spans="1:19" ht="21.75" thickBot="1" x14ac:dyDescent="0.3">
      <c r="A40" s="105" t="s">
        <v>198</v>
      </c>
      <c r="B40" s="106"/>
      <c r="C40" s="106"/>
      <c r="D40" s="106"/>
      <c r="E40" s="106"/>
      <c r="F40" s="106"/>
      <c r="G40" s="106"/>
      <c r="H40" s="106"/>
      <c r="I40" s="107"/>
      <c r="J40" s="93"/>
      <c r="K40" s="93"/>
    </row>
    <row r="41" spans="1:19" ht="73.5" customHeight="1" thickBot="1" x14ac:dyDescent="0.3">
      <c r="A41" s="42" t="s">
        <v>161</v>
      </c>
      <c r="B41" s="103" t="s">
        <v>199</v>
      </c>
      <c r="C41" s="103"/>
      <c r="D41" s="103"/>
      <c r="E41" s="103"/>
      <c r="F41" s="103"/>
      <c r="G41" s="103"/>
      <c r="H41" s="103"/>
      <c r="I41" s="104"/>
      <c r="J41" s="94"/>
      <c r="K41" s="94"/>
    </row>
    <row r="42" spans="1:19" ht="70.5" customHeight="1" thickBot="1" x14ac:dyDescent="0.3">
      <c r="A42" s="43" t="s">
        <v>191</v>
      </c>
      <c r="B42" s="103" t="s">
        <v>200</v>
      </c>
      <c r="C42" s="103"/>
      <c r="D42" s="103"/>
      <c r="E42" s="103"/>
      <c r="F42" s="103"/>
      <c r="G42" s="103"/>
      <c r="H42" s="103"/>
      <c r="I42" s="104"/>
      <c r="J42" s="94"/>
      <c r="K42" s="94"/>
      <c r="O42"/>
      <c r="P42"/>
    </row>
    <row r="43" spans="1:19" ht="93.75" customHeight="1" thickBot="1" x14ac:dyDescent="0.3">
      <c r="A43" s="44" t="s">
        <v>201</v>
      </c>
      <c r="B43" s="101" t="s">
        <v>202</v>
      </c>
      <c r="C43" s="101"/>
      <c r="D43" s="101"/>
      <c r="E43" s="101"/>
      <c r="F43" s="101"/>
      <c r="G43" s="101"/>
      <c r="H43" s="101"/>
      <c r="I43" s="102"/>
      <c r="J43" s="95"/>
      <c r="K43" s="95"/>
      <c r="O43"/>
      <c r="P43"/>
    </row>
    <row r="44" spans="1:19" ht="156" customHeight="1" thickBot="1" x14ac:dyDescent="0.3">
      <c r="A44" s="45" t="s">
        <v>203</v>
      </c>
      <c r="B44" s="103" t="s">
        <v>204</v>
      </c>
      <c r="C44" s="103"/>
      <c r="D44" s="103"/>
      <c r="E44" s="103"/>
      <c r="F44" s="103"/>
      <c r="G44" s="103"/>
      <c r="H44" s="103"/>
      <c r="I44" s="104"/>
      <c r="J44" s="94"/>
      <c r="K44" s="94"/>
      <c r="O44"/>
      <c r="P44"/>
    </row>
    <row r="45" spans="1:19" ht="69" customHeight="1" thickBot="1" x14ac:dyDescent="0.3">
      <c r="A45" s="46" t="s">
        <v>205</v>
      </c>
      <c r="B45" s="101" t="s">
        <v>206</v>
      </c>
      <c r="C45" s="101"/>
      <c r="D45" s="101"/>
      <c r="E45" s="101"/>
      <c r="F45" s="101"/>
      <c r="G45" s="101"/>
      <c r="H45" s="101"/>
      <c r="I45" s="102"/>
      <c r="J45" s="95"/>
      <c r="K45" s="95"/>
      <c r="O45"/>
      <c r="P45"/>
    </row>
    <row r="46" spans="1:19" ht="58.5" customHeight="1" thickBot="1" x14ac:dyDescent="0.3">
      <c r="A46" s="47" t="s">
        <v>164</v>
      </c>
      <c r="B46" s="103" t="s">
        <v>207</v>
      </c>
      <c r="C46" s="103"/>
      <c r="D46" s="103"/>
      <c r="E46" s="103"/>
      <c r="F46" s="103"/>
      <c r="G46" s="103"/>
      <c r="H46" s="103"/>
      <c r="I46" s="104"/>
      <c r="J46" s="94"/>
      <c r="K46" s="94"/>
      <c r="O46"/>
      <c r="P46"/>
    </row>
    <row r="47" spans="1:19" x14ac:dyDescent="0.25">
      <c r="O47"/>
      <c r="P47"/>
    </row>
    <row r="48" spans="1:19" x14ac:dyDescent="0.25">
      <c r="O48"/>
      <c r="P48"/>
    </row>
    <row r="69" spans="12:24" x14ac:dyDescent="0.25">
      <c r="Q69" s="6"/>
      <c r="R69" s="6"/>
      <c r="S69" s="6"/>
      <c r="T69" s="6"/>
      <c r="U69" s="6"/>
      <c r="V69" s="6"/>
      <c r="W69" s="6"/>
      <c r="X69" s="6"/>
    </row>
    <row r="70" spans="12:24" x14ac:dyDescent="0.25">
      <c r="L70" s="6"/>
      <c r="M70" s="6"/>
      <c r="N70" s="6"/>
      <c r="O70" s="70"/>
      <c r="P70" s="70"/>
      <c r="Q70" s="6"/>
      <c r="R70" s="6"/>
      <c r="S70" s="6"/>
      <c r="T70" s="6"/>
      <c r="U70" s="6"/>
      <c r="V70" s="6"/>
      <c r="W70" s="6"/>
      <c r="X70" s="6"/>
    </row>
    <row r="71" spans="12:24" x14ac:dyDescent="0.25">
      <c r="L71" s="6"/>
      <c r="M71" s="6"/>
      <c r="N71" s="6"/>
      <c r="O71" s="70"/>
      <c r="P71" s="70"/>
      <c r="Q71" s="6"/>
      <c r="R71" s="6"/>
      <c r="S71" s="6"/>
      <c r="T71" s="6"/>
      <c r="U71" s="6"/>
      <c r="V71" s="6"/>
      <c r="W71" s="6"/>
      <c r="X71" s="6"/>
    </row>
    <row r="72" spans="12:24" x14ac:dyDescent="0.25">
      <c r="L72" s="6"/>
      <c r="M72" s="6"/>
      <c r="N72" s="6"/>
      <c r="O72" s="70"/>
      <c r="P72" s="70"/>
      <c r="Q72" s="6"/>
      <c r="R72" s="6"/>
      <c r="S72" s="6"/>
      <c r="T72" s="6"/>
      <c r="U72" s="6"/>
      <c r="V72" s="6"/>
      <c r="W72" s="6"/>
      <c r="X72" s="6"/>
    </row>
    <row r="73" spans="12:24" x14ac:dyDescent="0.25">
      <c r="L73" s="6"/>
      <c r="M73" s="6"/>
      <c r="N73" s="6"/>
      <c r="O73" s="70"/>
      <c r="P73" s="70"/>
      <c r="Q73" s="6"/>
      <c r="R73" s="6"/>
      <c r="S73" s="6"/>
      <c r="T73" s="6"/>
      <c r="U73" s="6"/>
      <c r="V73" s="6"/>
      <c r="W73" s="6"/>
      <c r="X73" s="6"/>
    </row>
    <row r="74" spans="12:24" x14ac:dyDescent="0.25">
      <c r="L74" s="6"/>
      <c r="M74" s="6"/>
      <c r="N74" s="6"/>
      <c r="O74" s="70"/>
      <c r="P74" s="70"/>
      <c r="Q74" s="6"/>
      <c r="R74" s="6"/>
      <c r="S74" s="6"/>
      <c r="T74" s="6"/>
      <c r="U74" s="6"/>
      <c r="V74" s="6"/>
      <c r="W74" s="6"/>
      <c r="X74" s="6"/>
    </row>
    <row r="75" spans="12:24" x14ac:dyDescent="0.25">
      <c r="L75" s="6"/>
      <c r="M75" s="6"/>
      <c r="N75" s="6"/>
      <c r="O75" s="70"/>
      <c r="P75" s="70"/>
      <c r="Q75" s="6"/>
      <c r="R75" s="6"/>
      <c r="S75" s="6"/>
      <c r="T75" s="6"/>
      <c r="U75" s="6"/>
      <c r="V75" s="6"/>
      <c r="W75" s="6"/>
      <c r="X75" s="6"/>
    </row>
    <row r="76" spans="12:24" x14ac:dyDescent="0.25">
      <c r="L76" s="6"/>
      <c r="M76" s="6"/>
      <c r="N76" s="6"/>
      <c r="O76" s="70"/>
      <c r="P76" s="70"/>
      <c r="Q76" s="6"/>
      <c r="R76" s="6"/>
      <c r="S76" s="6"/>
      <c r="T76" s="6"/>
      <c r="U76" s="6"/>
      <c r="V76" s="6"/>
      <c r="W76" s="6"/>
      <c r="X76" s="6"/>
    </row>
    <row r="77" spans="12:24" x14ac:dyDescent="0.25">
      <c r="L77" s="6"/>
      <c r="M77" s="6"/>
      <c r="N77" s="6"/>
      <c r="O77" s="70"/>
      <c r="P77" s="70"/>
      <c r="Q77" s="6"/>
      <c r="R77" s="6"/>
      <c r="S77" s="6"/>
      <c r="T77" s="6"/>
      <c r="U77" s="6"/>
      <c r="V77" s="6"/>
      <c r="W77" s="6"/>
      <c r="X77" s="6"/>
    </row>
    <row r="78" spans="12:24" x14ac:dyDescent="0.25">
      <c r="L78" s="6"/>
      <c r="M78" s="6"/>
      <c r="N78" s="6"/>
      <c r="O78" s="70"/>
      <c r="P78" s="70"/>
      <c r="Q78" s="6"/>
      <c r="R78" s="6"/>
      <c r="S78" s="6"/>
      <c r="T78" s="6"/>
      <c r="U78" s="6"/>
      <c r="V78" s="6"/>
      <c r="W78" s="6"/>
      <c r="X78" s="6"/>
    </row>
  </sheetData>
  <mergeCells count="9">
    <mergeCell ref="L1:S1"/>
    <mergeCell ref="A1:H1"/>
    <mergeCell ref="B45:I45"/>
    <mergeCell ref="B46:I46"/>
    <mergeCell ref="A40:I40"/>
    <mergeCell ref="B41:I41"/>
    <mergeCell ref="B42:I42"/>
    <mergeCell ref="B43:I43"/>
    <mergeCell ref="B44:I44"/>
  </mergeCells>
  <pageMargins left="0.7" right="0.7" top="0.75" bottom="0.75" header="0.3" footer="0.3"/>
  <pageSetup paperSize="9" scale="28" orientation="landscape" r:id="rId1"/>
  <colBreaks count="1" manualBreakCount="1">
    <brk id="19"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C37" sqref="C37"/>
    </sheetView>
  </sheetViews>
  <sheetFormatPr defaultColWidth="29.140625" defaultRowHeight="15" x14ac:dyDescent="0.25"/>
  <cols>
    <col min="1" max="1" width="30.85546875" bestFit="1" customWidth="1"/>
    <col min="2" max="2" width="28.7109375" bestFit="1" customWidth="1"/>
    <col min="3" max="3" width="27.28515625" bestFit="1" customWidth="1"/>
    <col min="4" max="4" width="18.140625" bestFit="1" customWidth="1"/>
    <col min="5" max="5" width="12.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61.7109375" bestFit="1" customWidth="1"/>
  </cols>
  <sheetData>
    <row r="1" spans="1:14" s="27" customFormat="1" ht="19.5" thickBot="1" x14ac:dyDescent="0.35">
      <c r="A1" s="30" t="s">
        <v>150</v>
      </c>
      <c r="B1" s="31">
        <f>COUNTA(B3:B8)</f>
        <v>6</v>
      </c>
      <c r="C1" s="52"/>
      <c r="D1" s="52"/>
      <c r="E1" s="52"/>
      <c r="F1" s="52"/>
    </row>
    <row r="2" spans="1:14"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c r="N2" s="38" t="s">
        <v>264</v>
      </c>
    </row>
    <row r="3" spans="1:14" x14ac:dyDescent="0.25">
      <c r="A3" s="4" t="s">
        <v>127</v>
      </c>
      <c r="B3" s="4" t="s">
        <v>139</v>
      </c>
      <c r="C3" s="4"/>
      <c r="D3" s="4" t="s">
        <v>140</v>
      </c>
      <c r="E3" s="4"/>
      <c r="F3" s="4" t="s">
        <v>141</v>
      </c>
      <c r="G3" s="4" t="s">
        <v>128</v>
      </c>
      <c r="H3" s="4"/>
      <c r="I3" s="4" t="s">
        <v>142</v>
      </c>
      <c r="J3" s="4"/>
      <c r="K3" s="4" t="s">
        <v>143</v>
      </c>
      <c r="L3" s="4" t="s">
        <v>39</v>
      </c>
    </row>
    <row r="4" spans="1:14" x14ac:dyDescent="0.25">
      <c r="A4" s="4" t="s">
        <v>127</v>
      </c>
      <c r="B4" s="4" t="s">
        <v>129</v>
      </c>
      <c r="C4" s="4" t="s">
        <v>13</v>
      </c>
      <c r="D4" s="4" t="s">
        <v>130</v>
      </c>
      <c r="E4" s="4"/>
      <c r="F4" s="4" t="s">
        <v>131</v>
      </c>
      <c r="G4" s="4" t="s">
        <v>128</v>
      </c>
      <c r="H4" s="4"/>
      <c r="I4" s="4" t="s">
        <v>132</v>
      </c>
      <c r="J4" s="4" t="s">
        <v>13</v>
      </c>
      <c r="K4" s="4" t="s">
        <v>13</v>
      </c>
      <c r="L4" s="4" t="s">
        <v>39</v>
      </c>
    </row>
    <row r="5" spans="1:14" ht="15.75" customHeight="1" x14ac:dyDescent="0.25">
      <c r="A5" s="4" t="s">
        <v>127</v>
      </c>
      <c r="B5" s="4" t="s">
        <v>133</v>
      </c>
      <c r="C5" s="4" t="s">
        <v>13</v>
      </c>
      <c r="D5" s="4" t="s">
        <v>134</v>
      </c>
      <c r="E5" s="4"/>
      <c r="F5" s="4" t="s">
        <v>123</v>
      </c>
      <c r="G5" s="4" t="s">
        <v>128</v>
      </c>
      <c r="H5" s="4"/>
      <c r="I5" s="4" t="s">
        <v>13</v>
      </c>
      <c r="J5" s="4" t="s">
        <v>13</v>
      </c>
      <c r="K5" s="4" t="s">
        <v>13</v>
      </c>
      <c r="L5" s="4" t="s">
        <v>28</v>
      </c>
    </row>
    <row r="6" spans="1:14" x14ac:dyDescent="0.25">
      <c r="A6" s="4" t="s">
        <v>127</v>
      </c>
      <c r="B6" s="4" t="s">
        <v>144</v>
      </c>
      <c r="C6" s="4"/>
      <c r="D6" s="4"/>
      <c r="E6" s="4"/>
      <c r="F6" s="4" t="s">
        <v>145</v>
      </c>
      <c r="G6" s="4" t="s">
        <v>128</v>
      </c>
      <c r="H6" s="4"/>
      <c r="I6" s="4" t="s">
        <v>146</v>
      </c>
      <c r="J6" s="4"/>
      <c r="K6" s="4"/>
      <c r="L6" s="4" t="s">
        <v>39</v>
      </c>
    </row>
    <row r="7" spans="1:14" x14ac:dyDescent="0.25">
      <c r="A7" s="4" t="s">
        <v>127</v>
      </c>
      <c r="B7" s="4" t="s">
        <v>147</v>
      </c>
      <c r="C7" s="4"/>
      <c r="D7" s="4" t="s">
        <v>148</v>
      </c>
      <c r="E7" s="4"/>
      <c r="F7" s="4" t="s">
        <v>141</v>
      </c>
      <c r="G7" s="4" t="s">
        <v>128</v>
      </c>
      <c r="H7" s="4"/>
      <c r="I7" s="4" t="s">
        <v>149</v>
      </c>
      <c r="J7" s="4"/>
      <c r="K7" s="4"/>
      <c r="L7" s="4" t="s">
        <v>28</v>
      </c>
    </row>
    <row r="8" spans="1:14" x14ac:dyDescent="0.25">
      <c r="A8" s="4" t="s">
        <v>127</v>
      </c>
      <c r="B8" s="4" t="s">
        <v>135</v>
      </c>
      <c r="C8" s="4" t="s">
        <v>13</v>
      </c>
      <c r="D8" s="4" t="s">
        <v>136</v>
      </c>
      <c r="E8" s="4"/>
      <c r="F8" s="4" t="s">
        <v>137</v>
      </c>
      <c r="G8" s="4" t="s">
        <v>128</v>
      </c>
      <c r="H8" s="4"/>
      <c r="I8" s="4" t="s">
        <v>138</v>
      </c>
      <c r="J8" s="4" t="s">
        <v>13</v>
      </c>
      <c r="K8" s="4" t="s">
        <v>13</v>
      </c>
      <c r="L8" s="4" t="s">
        <v>39</v>
      </c>
    </row>
    <row r="9" spans="1:14" ht="15.75" thickBot="1" x14ac:dyDescent="0.3">
      <c r="A9" s="11"/>
      <c r="B9" s="11"/>
    </row>
    <row r="10" spans="1:14" ht="19.5" thickBot="1" x14ac:dyDescent="0.35">
      <c r="A10" s="48" t="s">
        <v>166</v>
      </c>
      <c r="B10" s="49">
        <f>COUNTA(B11:B12)</f>
        <v>2</v>
      </c>
    </row>
    <row r="11" spans="1:14" x14ac:dyDescent="0.25">
      <c r="A11" t="s">
        <v>127</v>
      </c>
      <c r="B11" t="s">
        <v>257</v>
      </c>
      <c r="C11" t="s">
        <v>257</v>
      </c>
      <c r="D11" t="s">
        <v>258</v>
      </c>
      <c r="E11" t="s">
        <v>259</v>
      </c>
      <c r="F11" t="s">
        <v>260</v>
      </c>
      <c r="G11" s="4" t="s">
        <v>128</v>
      </c>
      <c r="H11" s="4"/>
      <c r="I11" t="s">
        <v>276</v>
      </c>
      <c r="L11" t="s">
        <v>347</v>
      </c>
      <c r="M11" s="80" t="s">
        <v>261</v>
      </c>
    </row>
    <row r="12" spans="1:14" x14ac:dyDescent="0.25">
      <c r="A12" t="s">
        <v>127</v>
      </c>
      <c r="B12" t="s">
        <v>277</v>
      </c>
      <c r="C12" t="s">
        <v>277</v>
      </c>
      <c r="D12" t="s">
        <v>278</v>
      </c>
      <c r="G12" s="4" t="s">
        <v>128</v>
      </c>
      <c r="H12" s="4"/>
      <c r="I12" t="s">
        <v>279</v>
      </c>
      <c r="L12" t="s">
        <v>343</v>
      </c>
      <c r="M12" s="80" t="s">
        <v>292</v>
      </c>
    </row>
    <row r="13" spans="1:14" ht="15.75" thickBot="1" x14ac:dyDescent="0.3">
      <c r="A13" s="8"/>
    </row>
    <row r="14" spans="1:14" ht="19.5" thickBot="1" x14ac:dyDescent="0.35">
      <c r="A14" s="50" t="s">
        <v>197</v>
      </c>
      <c r="B14" s="51">
        <f>COUNTA(B15:B18)</f>
        <v>1</v>
      </c>
    </row>
    <row r="15" spans="1:14" s="86" customFormat="1" ht="60" x14ac:dyDescent="0.25">
      <c r="A15" s="86" t="s">
        <v>127</v>
      </c>
      <c r="B15" s="86" t="s">
        <v>262</v>
      </c>
      <c r="C15" s="86" t="s">
        <v>263</v>
      </c>
      <c r="G15" s="86" t="s">
        <v>128</v>
      </c>
      <c r="L15" s="86" t="s">
        <v>315</v>
      </c>
      <c r="M15" s="88" t="s">
        <v>212</v>
      </c>
      <c r="N15" s="87" t="s">
        <v>265</v>
      </c>
    </row>
  </sheetData>
  <autoFilter ref="A2:N8"/>
  <conditionalFormatting sqref="B15: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A27" sqref="A27:XFD27"/>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6" customFormat="1" ht="19.5" thickBot="1" x14ac:dyDescent="0.35">
      <c r="A1" s="28" t="s">
        <v>150</v>
      </c>
      <c r="B1" s="29">
        <f>COUNTA(B3:B10)</f>
        <v>8</v>
      </c>
      <c r="C1" s="52"/>
      <c r="D1" s="52"/>
      <c r="E1" s="52"/>
      <c r="F1" s="52"/>
    </row>
    <row r="2" spans="1:13" s="37"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4" t="s">
        <v>169</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35</v>
      </c>
      <c r="D5" s="4" t="s">
        <v>15</v>
      </c>
      <c r="F5" s="4" t="s">
        <v>16</v>
      </c>
      <c r="G5" s="4" t="s">
        <v>17</v>
      </c>
      <c r="I5" s="4" t="s">
        <v>36</v>
      </c>
      <c r="J5" s="4" t="s">
        <v>37</v>
      </c>
      <c r="K5" s="4" t="s">
        <v>38</v>
      </c>
      <c r="L5" s="4" t="s">
        <v>34</v>
      </c>
    </row>
    <row r="6" spans="1:13" x14ac:dyDescent="0.25">
      <c r="A6" s="4" t="s">
        <v>14</v>
      </c>
      <c r="B6" s="4" t="s">
        <v>40</v>
      </c>
      <c r="C6" s="4" t="s">
        <v>40</v>
      </c>
      <c r="D6" s="4" t="s">
        <v>41</v>
      </c>
      <c r="F6" s="4" t="s">
        <v>16</v>
      </c>
      <c r="G6" s="4" t="s">
        <v>17</v>
      </c>
      <c r="I6" s="4" t="s">
        <v>42</v>
      </c>
      <c r="J6" s="4" t="s">
        <v>13</v>
      </c>
      <c r="K6" s="4" t="s">
        <v>43</v>
      </c>
      <c r="L6" s="4" t="s">
        <v>34</v>
      </c>
    </row>
    <row r="7" spans="1:13" x14ac:dyDescent="0.25">
      <c r="A7" s="4" t="s">
        <v>14</v>
      </c>
      <c r="B7" s="4" t="s">
        <v>44</v>
      </c>
      <c r="D7" s="4" t="s">
        <v>45</v>
      </c>
      <c r="F7" s="4" t="s">
        <v>46</v>
      </c>
      <c r="G7" s="4" t="s">
        <v>17</v>
      </c>
      <c r="L7" s="4" t="s">
        <v>47</v>
      </c>
    </row>
    <row r="8" spans="1:13" x14ac:dyDescent="0.25">
      <c r="A8" s="4" t="s">
        <v>14</v>
      </c>
      <c r="B8" s="4" t="s">
        <v>48</v>
      </c>
      <c r="D8" s="4" t="s">
        <v>26</v>
      </c>
      <c r="F8" s="4" t="s">
        <v>27</v>
      </c>
      <c r="G8" s="4" t="s">
        <v>17</v>
      </c>
      <c r="I8" s="4" t="s">
        <v>49</v>
      </c>
      <c r="L8" s="4" t="s">
        <v>28</v>
      </c>
    </row>
    <row r="9" spans="1:13" x14ac:dyDescent="0.25">
      <c r="A9" s="4" t="s">
        <v>14</v>
      </c>
      <c r="B9" s="4" t="s">
        <v>51</v>
      </c>
      <c r="D9" s="4" t="s">
        <v>15</v>
      </c>
      <c r="F9" s="4" t="s">
        <v>52</v>
      </c>
      <c r="G9" s="4" t="s">
        <v>17</v>
      </c>
      <c r="I9" s="4" t="s">
        <v>53</v>
      </c>
      <c r="L9" s="4" t="s">
        <v>34</v>
      </c>
    </row>
    <row r="10" spans="1:13" x14ac:dyDescent="0.25">
      <c r="A10" s="4" t="s">
        <v>14</v>
      </c>
      <c r="B10" s="4" t="s">
        <v>55</v>
      </c>
      <c r="D10" s="4" t="s">
        <v>56</v>
      </c>
      <c r="F10" s="4" t="s">
        <v>27</v>
      </c>
      <c r="G10" s="4" t="s">
        <v>17</v>
      </c>
      <c r="I10" s="4" t="s">
        <v>57</v>
      </c>
      <c r="L10" s="4" t="s">
        <v>34</v>
      </c>
    </row>
    <row r="11" spans="1:13" ht="15.75" thickBot="1" x14ac:dyDescent="0.3">
      <c r="B11" s="9"/>
    </row>
    <row r="12" spans="1:13" ht="19.5" thickBot="1" x14ac:dyDescent="0.35">
      <c r="A12" s="48" t="s">
        <v>166</v>
      </c>
      <c r="B12" s="49">
        <f>COUNTA(B13:B14)</f>
        <v>2</v>
      </c>
    </row>
    <row r="13" spans="1:13" x14ac:dyDescent="0.25">
      <c r="A13" s="4" t="s">
        <v>14</v>
      </c>
      <c r="B13" t="s">
        <v>208</v>
      </c>
      <c r="C13" s="4" t="s">
        <v>209</v>
      </c>
      <c r="D13" s="4" t="s">
        <v>210</v>
      </c>
      <c r="F13" s="4" t="s">
        <v>211</v>
      </c>
      <c r="G13" s="4" t="s">
        <v>17</v>
      </c>
      <c r="L13" s="4" t="s">
        <v>39</v>
      </c>
      <c r="M13" s="1" t="s">
        <v>216</v>
      </c>
    </row>
    <row r="14" spans="1:13" x14ac:dyDescent="0.25">
      <c r="A14" s="4" t="s">
        <v>14</v>
      </c>
      <c r="B14" s="5" t="s">
        <v>154</v>
      </c>
      <c r="C14" s="4" t="s">
        <v>155</v>
      </c>
      <c r="D14" s="4" t="s">
        <v>50</v>
      </c>
      <c r="E14" s="4" t="s">
        <v>16</v>
      </c>
      <c r="G14" s="4" t="s">
        <v>17</v>
      </c>
      <c r="L14" s="4" t="s">
        <v>39</v>
      </c>
      <c r="M14" s="1" t="s">
        <v>307</v>
      </c>
    </row>
    <row r="15" spans="1:13" ht="15.75" thickBot="1" x14ac:dyDescent="0.3">
      <c r="A15" s="8"/>
      <c r="B15" s="5"/>
    </row>
    <row r="16" spans="1:13" ht="19.5" thickBot="1" x14ac:dyDescent="0.35">
      <c r="A16" s="50" t="s">
        <v>197</v>
      </c>
      <c r="B16" s="51">
        <f>COUNTA(B17:B19)</f>
        <v>2</v>
      </c>
    </row>
    <row r="17" spans="1:13" x14ac:dyDescent="0.25">
      <c r="A17" s="4" t="s">
        <v>14</v>
      </c>
      <c r="B17" s="4" t="s">
        <v>29</v>
      </c>
      <c r="C17" s="4" t="s">
        <v>29</v>
      </c>
      <c r="D17" s="4" t="s">
        <v>30</v>
      </c>
      <c r="E17" s="4" t="s">
        <v>31</v>
      </c>
      <c r="F17" s="4" t="s">
        <v>18</v>
      </c>
      <c r="G17" s="4" t="s">
        <v>17</v>
      </c>
      <c r="L17" s="91" t="s">
        <v>306</v>
      </c>
      <c r="M17" s="1" t="s">
        <v>212</v>
      </c>
    </row>
    <row r="18" spans="1:13" customFormat="1" x14ac:dyDescent="0.25">
      <c r="A18" s="4" t="s">
        <v>14</v>
      </c>
      <c r="B18" t="s">
        <v>310</v>
      </c>
      <c r="D18" t="s">
        <v>311</v>
      </c>
      <c r="E18" t="s">
        <v>312</v>
      </c>
      <c r="G18" t="s">
        <v>313</v>
      </c>
      <c r="I18" t="s">
        <v>314</v>
      </c>
      <c r="L18" s="91" t="s">
        <v>315</v>
      </c>
      <c r="M18" s="1" t="s">
        <v>212</v>
      </c>
    </row>
    <row r="21" spans="1:13" x14ac:dyDescent="0.25">
      <c r="B21" s="68"/>
    </row>
  </sheetData>
  <autoFilter ref="A2:M10"/>
  <conditionalFormatting sqref="B12">
    <cfRule type="duplicateValues" dxfId="46" priority="1"/>
  </conditionalFormatting>
  <conditionalFormatting sqref="B19:B20 F1 B1:B11 B28:B1048576">
    <cfRule type="duplicateValues" dxfId="45" priority="7"/>
    <cfRule type="duplicateValues" dxfId="44"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80" zoomScaleNormal="80" workbookViewId="0">
      <selection activeCell="A36" sqref="A36"/>
    </sheetView>
  </sheetViews>
  <sheetFormatPr defaultColWidth="69.140625" defaultRowHeight="15" x14ac:dyDescent="0.25"/>
  <cols>
    <col min="1" max="1" width="30.85546875" bestFit="1" customWidth="1"/>
    <col min="2" max="2" width="20.5703125" bestFit="1" customWidth="1"/>
    <col min="3" max="3" width="33.7109375" bestFit="1" customWidth="1"/>
    <col min="4" max="4" width="24.4257812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13.85546875" bestFit="1" customWidth="1"/>
    <col min="11" max="11" width="138.140625" bestFit="1" customWidth="1"/>
    <col min="12" max="12" width="14.5703125" bestFit="1" customWidth="1"/>
    <col min="13" max="13" width="37.7109375" style="80" bestFit="1" customWidth="1"/>
    <col min="16" max="16" width="25" bestFit="1" customWidth="1"/>
  </cols>
  <sheetData>
    <row r="1" spans="1:13" s="27" customFormat="1" ht="19.5" thickBot="1" x14ac:dyDescent="0.35">
      <c r="A1" s="30" t="s">
        <v>150</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row>
    <row r="3" spans="1:13" x14ac:dyDescent="0.25">
      <c r="A3" s="4" t="s">
        <v>58</v>
      </c>
      <c r="B3" s="7" t="s">
        <v>234</v>
      </c>
      <c r="C3" s="4"/>
      <c r="D3" s="4" t="s">
        <v>59</v>
      </c>
      <c r="E3" s="4"/>
      <c r="F3" s="4" t="s">
        <v>60</v>
      </c>
      <c r="G3" s="4" t="s">
        <v>61</v>
      </c>
      <c r="H3" s="4"/>
      <c r="I3" s="4" t="s">
        <v>62</v>
      </c>
      <c r="J3" s="4"/>
      <c r="K3" s="4"/>
      <c r="L3" s="4" t="s">
        <v>39</v>
      </c>
    </row>
    <row r="4" spans="1:13" x14ac:dyDescent="0.25">
      <c r="A4" s="4" t="s">
        <v>58</v>
      </c>
      <c r="B4" s="4" t="s">
        <v>64</v>
      </c>
      <c r="C4" s="4"/>
      <c r="D4" s="4" t="s">
        <v>65</v>
      </c>
      <c r="E4" s="4"/>
      <c r="F4" s="4" t="s">
        <v>66</v>
      </c>
      <c r="G4" s="4" t="s">
        <v>61</v>
      </c>
      <c r="H4" s="4"/>
      <c r="I4" s="4" t="s">
        <v>67</v>
      </c>
      <c r="J4" s="4"/>
      <c r="K4" s="4"/>
      <c r="L4" s="4" t="s">
        <v>39</v>
      </c>
    </row>
    <row r="5" spans="1:13" x14ac:dyDescent="0.25">
      <c r="A5" s="4" t="s">
        <v>58</v>
      </c>
      <c r="B5" s="4" t="s">
        <v>68</v>
      </c>
      <c r="C5" s="4"/>
      <c r="D5" s="4" t="s">
        <v>69</v>
      </c>
      <c r="E5" s="4"/>
      <c r="F5" s="4" t="s">
        <v>66</v>
      </c>
      <c r="G5" s="4" t="s">
        <v>61</v>
      </c>
      <c r="H5" s="4"/>
      <c r="I5" s="4" t="s">
        <v>70</v>
      </c>
      <c r="J5" s="4"/>
      <c r="K5" s="4" t="s">
        <v>71</v>
      </c>
      <c r="L5" s="4" t="s">
        <v>39</v>
      </c>
    </row>
    <row r="6" spans="1:13" x14ac:dyDescent="0.25">
      <c r="A6" s="4" t="s">
        <v>58</v>
      </c>
      <c r="B6" s="4" t="s">
        <v>72</v>
      </c>
      <c r="C6" s="4" t="s">
        <v>73</v>
      </c>
      <c r="D6" s="4" t="s">
        <v>74</v>
      </c>
      <c r="E6" s="4"/>
      <c r="F6" s="4" t="s">
        <v>75</v>
      </c>
      <c r="G6" s="4" t="s">
        <v>61</v>
      </c>
      <c r="H6" s="4"/>
      <c r="I6" s="4" t="s">
        <v>76</v>
      </c>
      <c r="J6" s="4" t="s">
        <v>13</v>
      </c>
      <c r="K6" s="4" t="s">
        <v>13</v>
      </c>
      <c r="L6" s="4" t="s">
        <v>28</v>
      </c>
    </row>
    <row r="7" spans="1:13" x14ac:dyDescent="0.25">
      <c r="A7" s="4" t="s">
        <v>58</v>
      </c>
      <c r="B7" s="4" t="s">
        <v>77</v>
      </c>
      <c r="C7" s="4"/>
      <c r="D7" s="4" t="s">
        <v>78</v>
      </c>
      <c r="E7" s="4"/>
      <c r="F7" s="4" t="s">
        <v>63</v>
      </c>
      <c r="G7" s="4" t="s">
        <v>61</v>
      </c>
      <c r="H7" s="4"/>
      <c r="I7" s="4" t="s">
        <v>79</v>
      </c>
      <c r="J7" s="4"/>
      <c r="K7" s="4"/>
      <c r="L7" s="4" t="s">
        <v>39</v>
      </c>
    </row>
    <row r="8" spans="1:13" x14ac:dyDescent="0.25">
      <c r="A8" s="4" t="s">
        <v>58</v>
      </c>
      <c r="B8" s="4" t="s">
        <v>81</v>
      </c>
      <c r="C8" s="4"/>
      <c r="D8" s="4" t="s">
        <v>82</v>
      </c>
      <c r="E8" s="4"/>
      <c r="F8" s="4" t="s">
        <v>80</v>
      </c>
      <c r="G8" s="4" t="s">
        <v>61</v>
      </c>
      <c r="H8" s="4"/>
      <c r="I8" s="4" t="s">
        <v>83</v>
      </c>
      <c r="J8" s="4" t="s">
        <v>83</v>
      </c>
      <c r="K8" s="4" t="s">
        <v>13</v>
      </c>
      <c r="L8" s="4" t="s">
        <v>28</v>
      </c>
    </row>
    <row r="9" spans="1:13" ht="15.75" thickBot="1" x14ac:dyDescent="0.3"/>
    <row r="10" spans="1:13" ht="19.5" thickBot="1" x14ac:dyDescent="0.35">
      <c r="A10" s="48" t="s">
        <v>166</v>
      </c>
      <c r="B10" s="49">
        <f>COUNTA(B11:B12)</f>
        <v>2</v>
      </c>
    </row>
    <row r="11" spans="1:13" x14ac:dyDescent="0.25">
      <c r="A11" t="s">
        <v>58</v>
      </c>
      <c r="B11" t="s">
        <v>270</v>
      </c>
      <c r="C11" t="s">
        <v>271</v>
      </c>
      <c r="D11" t="s">
        <v>272</v>
      </c>
      <c r="E11" t="s">
        <v>273</v>
      </c>
      <c r="F11" t="s">
        <v>274</v>
      </c>
      <c r="G11" s="4" t="s">
        <v>61</v>
      </c>
      <c r="I11" t="s">
        <v>275</v>
      </c>
      <c r="M11" s="80" t="s">
        <v>376</v>
      </c>
    </row>
    <row r="12" spans="1:13" x14ac:dyDescent="0.25">
      <c r="A12" t="s">
        <v>58</v>
      </c>
      <c r="B12" s="4" t="s">
        <v>365</v>
      </c>
      <c r="C12" s="4" t="s">
        <v>365</v>
      </c>
      <c r="D12" s="4" t="s">
        <v>366</v>
      </c>
      <c r="E12" s="4" t="s">
        <v>367</v>
      </c>
      <c r="F12" s="4" t="s">
        <v>368</v>
      </c>
      <c r="G12" s="4" t="s">
        <v>61</v>
      </c>
      <c r="I12" s="4" t="s">
        <v>369</v>
      </c>
      <c r="M12" s="80" t="s">
        <v>375</v>
      </c>
    </row>
    <row r="13" spans="1:13" ht="15.75" thickBot="1" x14ac:dyDescent="0.3">
      <c r="A13" s="8"/>
      <c r="B13" s="5"/>
    </row>
    <row r="14" spans="1:13" ht="19.5" thickBot="1" x14ac:dyDescent="0.35">
      <c r="A14" s="50" t="s">
        <v>197</v>
      </c>
      <c r="B14" s="51">
        <f>COUNTA(B15:B27)</f>
        <v>2</v>
      </c>
    </row>
    <row r="15" spans="1:13" ht="17.25" customHeight="1" x14ac:dyDescent="0.25">
      <c r="A15" t="s">
        <v>58</v>
      </c>
      <c r="B15" t="s">
        <v>218</v>
      </c>
      <c r="D15" t="s">
        <v>219</v>
      </c>
      <c r="E15" t="s">
        <v>220</v>
      </c>
      <c r="F15" t="s">
        <v>221</v>
      </c>
      <c r="G15" t="s">
        <v>61</v>
      </c>
      <c r="I15">
        <v>899406005</v>
      </c>
      <c r="K15" s="89" t="s">
        <v>222</v>
      </c>
      <c r="L15" t="s">
        <v>300</v>
      </c>
      <c r="M15" s="80" t="s">
        <v>212</v>
      </c>
    </row>
    <row r="16" spans="1:13" x14ac:dyDescent="0.25">
      <c r="A16" t="s">
        <v>58</v>
      </c>
      <c r="B16" t="s">
        <v>266</v>
      </c>
      <c r="D16" t="s">
        <v>267</v>
      </c>
      <c r="G16" t="s">
        <v>268</v>
      </c>
      <c r="L16" t="s">
        <v>28</v>
      </c>
      <c r="M16" s="80" t="s">
        <v>212</v>
      </c>
    </row>
    <row r="17" spans="3:13" x14ac:dyDescent="0.25">
      <c r="K17" s="90"/>
    </row>
    <row r="19" spans="3:13" x14ac:dyDescent="0.25">
      <c r="C19" s="75"/>
    </row>
    <row r="21" spans="3:13" s="4" customFormat="1" x14ac:dyDescent="0.25">
      <c r="M21" s="1"/>
    </row>
  </sheetData>
  <autoFilter ref="A2:M8">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7"/>
  <sheetViews>
    <sheetView zoomScale="80" zoomScaleNormal="80" workbookViewId="0">
      <selection activeCell="M22" sqref="M22"/>
    </sheetView>
  </sheetViews>
  <sheetFormatPr defaultColWidth="30.7109375" defaultRowHeight="15" x14ac:dyDescent="0.25"/>
  <cols>
    <col min="1" max="1" width="30.85546875" bestFit="1" customWidth="1"/>
    <col min="2" max="2" width="19.85546875" bestFit="1" customWidth="1"/>
    <col min="3" max="3" width="36.5703125" bestFit="1" customWidth="1"/>
    <col min="4" max="4" width="23.5703125" bestFit="1" customWidth="1"/>
    <col min="5" max="5" width="10.855468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1.42578125" bestFit="1" customWidth="1"/>
    <col min="14" max="14" width="10.85546875" bestFit="1" customWidth="1"/>
    <col min="16" max="16" width="9.42578125" bestFit="1" customWidth="1"/>
    <col min="18" max="18" width="15.7109375" bestFit="1" customWidth="1"/>
  </cols>
  <sheetData>
    <row r="1" spans="1:14" s="27" customFormat="1" ht="19.5" thickBot="1" x14ac:dyDescent="0.35">
      <c r="A1" s="30" t="s">
        <v>150</v>
      </c>
      <c r="B1" s="31">
        <f>B3</f>
        <v>0</v>
      </c>
      <c r="C1" s="52"/>
      <c r="D1" s="52"/>
      <c r="E1" s="52"/>
      <c r="F1" s="52"/>
    </row>
    <row r="2" spans="1:14"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c r="N2" s="83" t="s">
        <v>269</v>
      </c>
    </row>
    <row r="3" spans="1:14" ht="15.75" thickBot="1" x14ac:dyDescent="0.3">
      <c r="B3" s="4"/>
    </row>
    <row r="4" spans="1:14" ht="19.5" thickBot="1" x14ac:dyDescent="0.35">
      <c r="A4" s="48" t="s">
        <v>166</v>
      </c>
      <c r="B4" s="49">
        <f>COUNTA(B5:B7)</f>
        <v>3</v>
      </c>
    </row>
    <row r="5" spans="1:14" x14ac:dyDescent="0.25">
      <c r="A5" t="s">
        <v>84</v>
      </c>
      <c r="B5" s="91" t="s">
        <v>316</v>
      </c>
      <c r="C5" s="91" t="s">
        <v>317</v>
      </c>
      <c r="D5" s="91" t="s">
        <v>318</v>
      </c>
      <c r="E5" s="91" t="s">
        <v>319</v>
      </c>
      <c r="F5" s="91"/>
      <c r="G5" s="91" t="s">
        <v>192</v>
      </c>
      <c r="H5" s="91" t="s">
        <v>320</v>
      </c>
      <c r="I5" s="91" t="s">
        <v>321</v>
      </c>
      <c r="L5" t="s">
        <v>306</v>
      </c>
      <c r="M5" s="80" t="s">
        <v>341</v>
      </c>
    </row>
    <row r="6" spans="1:14" x14ac:dyDescent="0.25">
      <c r="A6" t="s">
        <v>84</v>
      </c>
      <c r="B6" s="5" t="s">
        <v>348</v>
      </c>
      <c r="C6" t="s">
        <v>348</v>
      </c>
      <c r="D6" t="s">
        <v>349</v>
      </c>
      <c r="E6" t="s">
        <v>350</v>
      </c>
      <c r="F6" t="s">
        <v>351</v>
      </c>
      <c r="G6" s="91" t="s">
        <v>192</v>
      </c>
      <c r="I6">
        <v>862250982</v>
      </c>
      <c r="L6" t="s">
        <v>315</v>
      </c>
      <c r="M6" s="80" t="s">
        <v>352</v>
      </c>
    </row>
    <row r="7" spans="1:14" x14ac:dyDescent="0.25">
      <c r="A7" t="s">
        <v>84</v>
      </c>
      <c r="B7" s="4" t="s">
        <v>360</v>
      </c>
      <c r="C7" s="4" t="s">
        <v>361</v>
      </c>
      <c r="D7" s="4" t="s">
        <v>41</v>
      </c>
      <c r="E7" s="4" t="s">
        <v>351</v>
      </c>
      <c r="G7" s="91"/>
      <c r="I7" s="4" t="s">
        <v>362</v>
      </c>
      <c r="M7" s="80" t="s">
        <v>364</v>
      </c>
    </row>
    <row r="8" spans="1:14" ht="15.75" thickBot="1" x14ac:dyDescent="0.3">
      <c r="B8" s="5"/>
    </row>
    <row r="9" spans="1:14" ht="19.5" thickBot="1" x14ac:dyDescent="0.35">
      <c r="A9" s="50" t="s">
        <v>197</v>
      </c>
      <c r="B9" s="51">
        <f>COUNTA(B11:B11)</f>
        <v>0</v>
      </c>
    </row>
    <row r="16" spans="1:14" s="4" customFormat="1" x14ac:dyDescent="0.25"/>
    <row r="20" spans="2:13" s="4" customFormat="1" x14ac:dyDescent="0.25">
      <c r="M20" s="1"/>
    </row>
    <row r="22" spans="2:13" x14ac:dyDescent="0.25">
      <c r="B22" s="4"/>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row r="37" spans="2:2" x14ac:dyDescent="0.25">
      <c r="B37" s="4"/>
    </row>
  </sheetData>
  <autoFilter ref="A2:M2">
    <sortState ref="A3:L21">
      <sortCondition ref="B2:B21"/>
    </sortState>
  </autoFilter>
  <conditionalFormatting sqref="B16">
    <cfRule type="duplicateValues" dxfId="43" priority="1"/>
    <cfRule type="duplicateValues" dxfId="42"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Normal="100" workbookViewId="0">
      <selection activeCell="C25" sqref="C25"/>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7" customFormat="1" ht="19.5" thickBot="1" x14ac:dyDescent="0.35">
      <c r="A1" s="30" t="s">
        <v>150</v>
      </c>
      <c r="B1" s="31">
        <f>COUNTA(B3:B3)</f>
        <v>0</v>
      </c>
      <c r="C1" s="52"/>
      <c r="D1" s="52"/>
      <c r="E1" s="52"/>
      <c r="F1" s="52"/>
    </row>
    <row r="2" spans="1:13"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row>
    <row r="3" spans="1:13" ht="15.75" thickBot="1" x14ac:dyDescent="0.3">
      <c r="A3" s="4"/>
      <c r="B3" s="4"/>
      <c r="C3" s="4"/>
      <c r="D3" s="4"/>
      <c r="E3" s="4"/>
      <c r="F3" s="4"/>
      <c r="G3" s="4"/>
      <c r="H3" s="4"/>
      <c r="I3" s="4"/>
      <c r="J3" s="4"/>
      <c r="K3" s="4"/>
      <c r="L3" s="4"/>
    </row>
    <row r="4" spans="1:13" ht="19.5" thickBot="1" x14ac:dyDescent="0.35">
      <c r="A4" s="48" t="s">
        <v>166</v>
      </c>
      <c r="B4" s="49">
        <f>COUNTA(B5:B5)</f>
        <v>1</v>
      </c>
      <c r="C4" s="4"/>
      <c r="D4" s="4"/>
      <c r="E4" s="4"/>
      <c r="F4" s="4"/>
      <c r="G4" s="4"/>
      <c r="H4" s="4"/>
      <c r="I4" s="4"/>
      <c r="J4" s="4"/>
      <c r="K4" s="4"/>
      <c r="L4" s="4"/>
    </row>
    <row r="5" spans="1:13" x14ac:dyDescent="0.25">
      <c r="A5" t="s">
        <v>188</v>
      </c>
      <c r="B5" t="s">
        <v>193</v>
      </c>
      <c r="C5" s="4" t="s">
        <v>194</v>
      </c>
      <c r="D5" s="4" t="s">
        <v>195</v>
      </c>
      <c r="E5" s="4" t="s">
        <v>192</v>
      </c>
      <c r="F5" s="4"/>
      <c r="G5" s="4" t="s">
        <v>217</v>
      </c>
      <c r="H5" s="4"/>
      <c r="I5" s="4" t="s">
        <v>196</v>
      </c>
      <c r="J5" s="4"/>
      <c r="K5" s="4"/>
      <c r="L5" s="4" t="s">
        <v>39</v>
      </c>
      <c r="M5" s="82" t="s">
        <v>299</v>
      </c>
    </row>
    <row r="6" spans="1:13" ht="15.75" thickBot="1" x14ac:dyDescent="0.3">
      <c r="A6" s="8"/>
      <c r="B6" s="6"/>
      <c r="C6" s="4"/>
      <c r="D6" s="4"/>
      <c r="E6" s="4"/>
      <c r="F6" s="4"/>
      <c r="G6" s="4"/>
      <c r="H6" s="4"/>
      <c r="I6" s="4"/>
      <c r="J6" s="4"/>
      <c r="K6" s="4"/>
      <c r="L6" s="4"/>
    </row>
    <row r="7" spans="1:13" ht="19.5" thickBot="1" x14ac:dyDescent="0.35">
      <c r="A7" s="50" t="s">
        <v>197</v>
      </c>
      <c r="B7" s="51">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70"/>
      <c r="D9" s="70"/>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41" priority="2"/>
    <cfRule type="duplicateValues" dxfId="40" priority="3"/>
  </conditionalFormatting>
  <conditionalFormatting sqref="B4">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Normal="100" workbookViewId="0">
      <selection activeCell="B6" sqref="B6"/>
    </sheetView>
  </sheetViews>
  <sheetFormatPr defaultColWidth="69.140625" defaultRowHeight="15" x14ac:dyDescent="0.25"/>
  <cols>
    <col min="1" max="1" width="30.85546875" bestFit="1" customWidth="1"/>
    <col min="2" max="3" width="35.14062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7" customFormat="1" ht="19.5" thickBot="1" x14ac:dyDescent="0.35">
      <c r="A1" s="30" t="s">
        <v>150</v>
      </c>
      <c r="B1" s="31">
        <f>COUNTA(B3:B3)</f>
        <v>1</v>
      </c>
      <c r="C1" s="52"/>
      <c r="D1" s="52"/>
      <c r="E1" s="52"/>
      <c r="F1" s="52"/>
    </row>
    <row r="2" spans="1:14"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c r="N2" s="83" t="s">
        <v>247</v>
      </c>
    </row>
    <row r="3" spans="1:14" x14ac:dyDescent="0.25">
      <c r="A3" s="4" t="s">
        <v>85</v>
      </c>
      <c r="B3" s="4" t="s">
        <v>86</v>
      </c>
      <c r="C3" s="4"/>
      <c r="D3" s="4" t="s">
        <v>87</v>
      </c>
      <c r="E3" s="4"/>
      <c r="F3" s="4" t="s">
        <v>88</v>
      </c>
      <c r="G3" s="4" t="s">
        <v>89</v>
      </c>
      <c r="H3" s="4"/>
      <c r="I3" s="4" t="s">
        <v>90</v>
      </c>
      <c r="J3" s="4"/>
      <c r="K3" s="4"/>
      <c r="L3" s="4" t="s">
        <v>39</v>
      </c>
    </row>
    <row r="4" spans="1:14" ht="15.75" thickBot="1" x14ac:dyDescent="0.3"/>
    <row r="5" spans="1:14" ht="19.5" thickBot="1" x14ac:dyDescent="0.35">
      <c r="A5" s="48" t="s">
        <v>166</v>
      </c>
      <c r="B5" s="49">
        <f>COUNTA(B6:B12)</f>
        <v>7</v>
      </c>
    </row>
    <row r="6" spans="1:14" x14ac:dyDescent="0.25">
      <c r="A6" s="4" t="s">
        <v>85</v>
      </c>
      <c r="B6" t="s">
        <v>250</v>
      </c>
      <c r="C6" t="s">
        <v>251</v>
      </c>
      <c r="D6" t="s">
        <v>252</v>
      </c>
      <c r="E6" t="s">
        <v>253</v>
      </c>
      <c r="G6" s="4" t="s">
        <v>89</v>
      </c>
      <c r="H6" s="4"/>
      <c r="L6" t="s">
        <v>306</v>
      </c>
      <c r="M6" s="80" t="s">
        <v>295</v>
      </c>
    </row>
    <row r="7" spans="1:14" x14ac:dyDescent="0.25">
      <c r="A7" s="4" t="s">
        <v>85</v>
      </c>
      <c r="B7" s="5" t="s">
        <v>254</v>
      </c>
      <c r="C7" t="s">
        <v>254</v>
      </c>
      <c r="D7" t="s">
        <v>255</v>
      </c>
      <c r="E7" t="s">
        <v>256</v>
      </c>
      <c r="G7" s="4" t="s">
        <v>89</v>
      </c>
      <c r="H7" s="4"/>
      <c r="L7" t="s">
        <v>315</v>
      </c>
      <c r="M7" s="80" t="s">
        <v>309</v>
      </c>
    </row>
    <row r="8" spans="1:14" x14ac:dyDescent="0.25">
      <c r="A8" s="4" t="s">
        <v>85</v>
      </c>
      <c r="B8" s="5" t="s">
        <v>284</v>
      </c>
      <c r="C8" t="s">
        <v>284</v>
      </c>
      <c r="D8" t="s">
        <v>285</v>
      </c>
      <c r="E8" t="s">
        <v>286</v>
      </c>
      <c r="G8" s="4" t="s">
        <v>89</v>
      </c>
      <c r="H8" s="4"/>
      <c r="I8" t="s">
        <v>287</v>
      </c>
      <c r="L8" t="s">
        <v>347</v>
      </c>
      <c r="M8" s="80" t="s">
        <v>296</v>
      </c>
    </row>
    <row r="9" spans="1:14" x14ac:dyDescent="0.25">
      <c r="A9" s="4" t="s">
        <v>85</v>
      </c>
      <c r="B9" s="5" t="s">
        <v>288</v>
      </c>
      <c r="C9" t="s">
        <v>288</v>
      </c>
      <c r="D9" t="s">
        <v>289</v>
      </c>
      <c r="E9" t="s">
        <v>290</v>
      </c>
      <c r="G9" s="4" t="s">
        <v>89</v>
      </c>
      <c r="H9" s="4"/>
      <c r="I9" t="s">
        <v>291</v>
      </c>
      <c r="L9" t="s">
        <v>353</v>
      </c>
      <c r="M9" s="80" t="s">
        <v>297</v>
      </c>
    </row>
    <row r="10" spans="1:14" x14ac:dyDescent="0.25">
      <c r="A10" s="4" t="s">
        <v>85</v>
      </c>
      <c r="B10" s="5" t="s">
        <v>280</v>
      </c>
      <c r="C10" t="s">
        <v>280</v>
      </c>
      <c r="D10" t="s">
        <v>281</v>
      </c>
      <c r="E10" t="s">
        <v>282</v>
      </c>
      <c r="G10" s="4" t="s">
        <v>89</v>
      </c>
      <c r="H10" s="4"/>
      <c r="I10" t="s">
        <v>283</v>
      </c>
      <c r="L10" t="s">
        <v>353</v>
      </c>
      <c r="M10" s="80" t="s">
        <v>298</v>
      </c>
    </row>
    <row r="11" spans="1:14" x14ac:dyDescent="0.25">
      <c r="A11" s="4" t="s">
        <v>85</v>
      </c>
      <c r="B11" s="4" t="s">
        <v>322</v>
      </c>
      <c r="C11" s="4" t="s">
        <v>322</v>
      </c>
      <c r="D11" s="4" t="s">
        <v>323</v>
      </c>
      <c r="E11" s="4" t="s">
        <v>324</v>
      </c>
      <c r="F11" s="4"/>
      <c r="G11" s="4" t="s">
        <v>89</v>
      </c>
      <c r="H11" s="91" t="s">
        <v>325</v>
      </c>
      <c r="I11" s="4" t="s">
        <v>326</v>
      </c>
      <c r="L11" t="s">
        <v>353</v>
      </c>
      <c r="M11" s="80" t="s">
        <v>342</v>
      </c>
    </row>
    <row r="12" spans="1:14" x14ac:dyDescent="0.25">
      <c r="A12" s="4" t="s">
        <v>85</v>
      </c>
      <c r="B12" s="4" t="s">
        <v>370</v>
      </c>
      <c r="C12" s="4" t="s">
        <v>370</v>
      </c>
      <c r="D12" s="4" t="s">
        <v>371</v>
      </c>
      <c r="E12" s="4" t="s">
        <v>372</v>
      </c>
      <c r="F12" s="4" t="s">
        <v>373</v>
      </c>
      <c r="G12" s="4" t="s">
        <v>89</v>
      </c>
      <c r="H12" s="91"/>
      <c r="I12" s="4" t="s">
        <v>374</v>
      </c>
      <c r="L12" t="s">
        <v>315</v>
      </c>
      <c r="M12" s="80" t="s">
        <v>377</v>
      </c>
    </row>
    <row r="13" spans="1:14" ht="15.75" thickBot="1" x14ac:dyDescent="0.3">
      <c r="A13" s="8"/>
      <c r="B13" s="5"/>
    </row>
    <row r="14" spans="1:14" ht="19.5" thickBot="1" x14ac:dyDescent="0.35">
      <c r="A14" s="50" t="s">
        <v>197</v>
      </c>
      <c r="B14" s="51">
        <f>COUNTA(B15:B17)</f>
        <v>3</v>
      </c>
    </row>
    <row r="15" spans="1:14" x14ac:dyDescent="0.25">
      <c r="A15" t="s">
        <v>85</v>
      </c>
      <c r="B15" t="s">
        <v>236</v>
      </c>
      <c r="D15" t="s">
        <v>237</v>
      </c>
      <c r="E15" t="s">
        <v>238</v>
      </c>
      <c r="G15" t="s">
        <v>239</v>
      </c>
      <c r="M15" s="80" t="s">
        <v>212</v>
      </c>
      <c r="N15" s="80" t="s">
        <v>246</v>
      </c>
    </row>
    <row r="16" spans="1:14" x14ac:dyDescent="0.25">
      <c r="A16" t="s">
        <v>85</v>
      </c>
      <c r="B16" t="s">
        <v>241</v>
      </c>
      <c r="D16" t="s">
        <v>243</v>
      </c>
      <c r="E16" t="s">
        <v>238</v>
      </c>
      <c r="G16" t="s">
        <v>244</v>
      </c>
      <c r="I16" t="s">
        <v>245</v>
      </c>
      <c r="M16" s="80" t="s">
        <v>212</v>
      </c>
      <c r="N16" s="80" t="s">
        <v>248</v>
      </c>
    </row>
    <row r="17" spans="1:15" x14ac:dyDescent="0.25">
      <c r="A17" t="s">
        <v>85</v>
      </c>
      <c r="B17" t="s">
        <v>240</v>
      </c>
      <c r="D17" t="s">
        <v>242</v>
      </c>
      <c r="E17" t="s">
        <v>238</v>
      </c>
      <c r="G17" t="s">
        <v>239</v>
      </c>
      <c r="M17" s="80" t="s">
        <v>212</v>
      </c>
      <c r="N17" s="80" t="s">
        <v>249</v>
      </c>
    </row>
    <row r="20" spans="1:15" s="4" customFormat="1" x14ac:dyDescent="0.25">
      <c r="M20" s="1"/>
    </row>
    <row r="21" spans="1:15" s="4" customFormat="1" x14ac:dyDescent="0.25"/>
    <row r="22" spans="1:15" x14ac:dyDescent="0.25">
      <c r="A22" s="84"/>
      <c r="B22" s="85"/>
      <c r="C22" s="85"/>
      <c r="D22" s="85"/>
      <c r="E22" s="85"/>
      <c r="F22" s="85"/>
      <c r="G22" s="85"/>
      <c r="H22" s="85"/>
      <c r="I22" s="85"/>
      <c r="J22" s="85"/>
      <c r="K22" s="85"/>
      <c r="L22" s="85"/>
      <c r="M22" s="85"/>
      <c r="N22" s="85"/>
      <c r="O22" s="85"/>
    </row>
    <row r="23" spans="1:15" x14ac:dyDescent="0.25">
      <c r="A23" s="84"/>
      <c r="B23" s="85"/>
      <c r="C23" s="85"/>
      <c r="D23" s="85"/>
      <c r="E23" s="85"/>
      <c r="F23" s="85"/>
      <c r="G23" s="85"/>
      <c r="H23" s="85"/>
      <c r="I23" s="85"/>
      <c r="J23" s="85"/>
      <c r="K23" s="85"/>
      <c r="L23" s="85"/>
      <c r="M23" s="85"/>
      <c r="N23" s="85"/>
      <c r="O23" s="85"/>
    </row>
  </sheetData>
  <conditionalFormatting sqref="F1">
    <cfRule type="duplicateValues" dxfId="38" priority="4"/>
    <cfRule type="duplicateValues" dxfId="37" priority="5"/>
  </conditionalFormatting>
  <conditionalFormatting sqref="B5">
    <cfRule type="duplicateValues" dxfId="36" priority="3"/>
  </conditionalFormatting>
  <conditionalFormatting sqref="B21">
    <cfRule type="duplicateValues" dxfId="35" priority="1"/>
    <cfRule type="duplicateValues" dxfId="34" priority="2"/>
  </conditionalFormatting>
  <dataValidations count="1">
    <dataValidation type="list" allowBlank="1" showInputMessage="1" showErrorMessage="1" sqref="O22:O23">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3"/>
  <sheetViews>
    <sheetView zoomScaleNormal="100" workbookViewId="0">
      <selection activeCell="C24" sqref="C24"/>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80" bestFit="1" customWidth="1"/>
    <col min="16" max="16" width="21.5703125" bestFit="1" customWidth="1"/>
  </cols>
  <sheetData>
    <row r="1" spans="1:14" s="27" customFormat="1" ht="19.5" thickBot="1" x14ac:dyDescent="0.35">
      <c r="A1" s="30" t="s">
        <v>150</v>
      </c>
      <c r="B1" s="31">
        <f>COUNTA(B3:B3)</f>
        <v>1</v>
      </c>
      <c r="C1" s="52"/>
      <c r="D1" s="52"/>
      <c r="E1" s="52"/>
      <c r="F1" s="52"/>
    </row>
    <row r="2" spans="1:14" s="39" customFormat="1" ht="15.75" x14ac:dyDescent="0.25">
      <c r="A2" s="34" t="s">
        <v>0</v>
      </c>
      <c r="B2" s="35" t="s">
        <v>2</v>
      </c>
      <c r="C2" s="35" t="s">
        <v>3</v>
      </c>
      <c r="D2" s="35" t="s">
        <v>4</v>
      </c>
      <c r="E2" s="35" t="s">
        <v>5</v>
      </c>
      <c r="F2" s="35" t="s">
        <v>6</v>
      </c>
      <c r="G2" s="35" t="s">
        <v>7</v>
      </c>
      <c r="H2" s="35" t="s">
        <v>308</v>
      </c>
      <c r="I2" s="35" t="s">
        <v>9</v>
      </c>
      <c r="J2" s="35" t="s">
        <v>10</v>
      </c>
      <c r="K2" s="36" t="s">
        <v>215</v>
      </c>
      <c r="L2" s="36" t="s">
        <v>12</v>
      </c>
      <c r="M2" s="40" t="s">
        <v>169</v>
      </c>
    </row>
    <row r="3" spans="1:14" x14ac:dyDescent="0.25">
      <c r="A3" s="4" t="s">
        <v>91</v>
      </c>
      <c r="B3" s="4" t="s">
        <v>95</v>
      </c>
      <c r="C3" s="4"/>
      <c r="D3" s="4" t="s">
        <v>96</v>
      </c>
      <c r="E3" s="4"/>
      <c r="F3" s="4" t="s">
        <v>97</v>
      </c>
      <c r="G3" s="4" t="s">
        <v>93</v>
      </c>
      <c r="H3" s="4"/>
      <c r="I3" s="4" t="s">
        <v>98</v>
      </c>
      <c r="J3" s="4"/>
      <c r="K3" s="4"/>
      <c r="L3" s="4" t="s">
        <v>99</v>
      </c>
    </row>
    <row r="4" spans="1:14" ht="15.75" thickBot="1" x14ac:dyDescent="0.3">
      <c r="A4" s="4"/>
      <c r="B4" s="4"/>
      <c r="C4" s="4"/>
      <c r="D4" s="4"/>
      <c r="E4" s="4"/>
      <c r="F4" s="4"/>
      <c r="G4" s="4"/>
      <c r="H4" s="4"/>
      <c r="I4" s="4"/>
      <c r="J4" s="4"/>
      <c r="K4" s="4"/>
      <c r="L4" s="4"/>
    </row>
    <row r="5" spans="1:14" ht="19.5" thickBot="1" x14ac:dyDescent="0.35">
      <c r="A5" s="48" t="s">
        <v>166</v>
      </c>
      <c r="B5" s="49">
        <f>COUNTA(B6:B9)</f>
        <v>4</v>
      </c>
    </row>
    <row r="6" spans="1:14" x14ac:dyDescent="0.25">
      <c r="A6" t="s">
        <v>91</v>
      </c>
      <c r="B6" t="s">
        <v>156</v>
      </c>
      <c r="D6" t="s">
        <v>157</v>
      </c>
      <c r="E6" t="s">
        <v>94</v>
      </c>
      <c r="G6" t="s">
        <v>93</v>
      </c>
      <c r="L6" t="s">
        <v>39</v>
      </c>
      <c r="M6" s="80" t="s">
        <v>168</v>
      </c>
    </row>
    <row r="7" spans="1:14" x14ac:dyDescent="0.25">
      <c r="A7" t="s">
        <v>91</v>
      </c>
      <c r="B7" s="5" t="s">
        <v>223</v>
      </c>
      <c r="C7" t="s">
        <v>224</v>
      </c>
      <c r="D7" t="s">
        <v>225</v>
      </c>
      <c r="E7" t="s">
        <v>92</v>
      </c>
      <c r="F7" t="s">
        <v>226</v>
      </c>
      <c r="G7" t="s">
        <v>93</v>
      </c>
      <c r="I7" t="s">
        <v>227</v>
      </c>
      <c r="L7" t="s">
        <v>39</v>
      </c>
      <c r="M7" s="80" t="s">
        <v>168</v>
      </c>
    </row>
    <row r="8" spans="1:14" x14ac:dyDescent="0.25">
      <c r="A8" t="s">
        <v>91</v>
      </c>
      <c r="B8" s="4" t="s">
        <v>327</v>
      </c>
      <c r="C8" s="4" t="s">
        <v>327</v>
      </c>
      <c r="D8" s="4" t="s">
        <v>328</v>
      </c>
      <c r="E8" s="4" t="s">
        <v>329</v>
      </c>
      <c r="F8" s="4" t="s">
        <v>330</v>
      </c>
      <c r="G8" t="s">
        <v>93</v>
      </c>
      <c r="I8" s="4" t="s">
        <v>331</v>
      </c>
      <c r="L8" t="s">
        <v>343</v>
      </c>
      <c r="M8" s="80" t="s">
        <v>344</v>
      </c>
    </row>
    <row r="9" spans="1:14" x14ac:dyDescent="0.25">
      <c r="A9" t="s">
        <v>91</v>
      </c>
      <c r="B9" s="4" t="s">
        <v>332</v>
      </c>
      <c r="C9" s="4" t="s">
        <v>332</v>
      </c>
      <c r="D9" s="4" t="s">
        <v>333</v>
      </c>
      <c r="E9" s="4" t="s">
        <v>334</v>
      </c>
      <c r="F9" s="4"/>
      <c r="G9" t="s">
        <v>93</v>
      </c>
      <c r="H9" s="91" t="s">
        <v>335</v>
      </c>
      <c r="I9" s="4" t="s">
        <v>336</v>
      </c>
      <c r="L9" t="s">
        <v>343</v>
      </c>
      <c r="M9" s="80" t="s">
        <v>345</v>
      </c>
    </row>
    <row r="10" spans="1:14" ht="15.75" thickBot="1" x14ac:dyDescent="0.3">
      <c r="A10" s="8"/>
      <c r="B10" s="5"/>
    </row>
    <row r="11" spans="1:14" ht="19.5" thickBot="1" x14ac:dyDescent="0.35">
      <c r="A11" s="50" t="s">
        <v>197</v>
      </c>
      <c r="B11" s="51">
        <f>COUNTA(B12:B12)</f>
        <v>0</v>
      </c>
    </row>
    <row r="13" spans="1:14" s="4" customFormat="1" x14ac:dyDescent="0.25">
      <c r="M13" s="1"/>
    </row>
    <row r="14" spans="1:14" s="4" customFormat="1" x14ac:dyDescent="0.25"/>
    <row r="15" spans="1:14" x14ac:dyDescent="0.25">
      <c r="B15" s="6"/>
      <c r="C15" s="6"/>
      <c r="D15" s="70"/>
      <c r="E15" s="70"/>
      <c r="F15" s="6"/>
      <c r="G15" s="6"/>
      <c r="H15" s="6"/>
      <c r="I15" s="6"/>
      <c r="J15" s="6"/>
      <c r="K15" s="6"/>
      <c r="L15" s="6"/>
      <c r="M15" s="82"/>
      <c r="N15" s="6"/>
    </row>
    <row r="19" spans="2:2" x14ac:dyDescent="0.25">
      <c r="B19" s="75"/>
    </row>
    <row r="20" spans="2:2" x14ac:dyDescent="0.25">
      <c r="B20" s="75"/>
    </row>
    <row r="21" spans="2:2" x14ac:dyDescent="0.25">
      <c r="B21" s="75"/>
    </row>
    <row r="22" spans="2:2" x14ac:dyDescent="0.25">
      <c r="B22" s="75"/>
    </row>
    <row r="23" spans="2:2" x14ac:dyDescent="0.25">
      <c r="B23" s="75"/>
    </row>
  </sheetData>
  <autoFilter ref="A2:M3">
    <sortState ref="A3:L11">
      <sortCondition ref="B2:B10"/>
    </sortState>
  </autoFilter>
  <conditionalFormatting sqref="F1">
    <cfRule type="duplicateValues" dxfId="33" priority="5"/>
    <cfRule type="duplicateValues" dxfId="32" priority="6"/>
  </conditionalFormatting>
  <conditionalFormatting sqref="B5">
    <cfRule type="duplicateValues" dxfId="31" priority="4"/>
  </conditionalFormatting>
  <conditionalFormatting sqref="B4">
    <cfRule type="duplicateValues" dxfId="30" priority="3"/>
  </conditionalFormatting>
  <conditionalFormatting sqref="B13:B14">
    <cfRule type="duplicateValues" dxfId="29" priority="1"/>
    <cfRule type="duplicateValues" dxfId="28"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90" zoomScaleNormal="90" workbookViewId="0">
      <selection activeCell="F34" sqref="F34"/>
    </sheetView>
  </sheetViews>
  <sheetFormatPr defaultColWidth="31" defaultRowHeight="15" x14ac:dyDescent="0.25"/>
  <cols>
    <col min="1" max="1" width="30.85546875" bestFit="1" customWidth="1"/>
    <col min="2" max="2" width="31.42578125" bestFit="1" customWidth="1"/>
    <col min="3" max="3" width="16.5703125" bestFit="1" customWidth="1"/>
    <col min="4" max="4" width="11.5703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80" bestFit="1" customWidth="1"/>
  </cols>
  <sheetData>
    <row r="1" spans="1:13" s="27" customFormat="1" ht="19.5" thickBot="1" x14ac:dyDescent="0.35">
      <c r="A1" s="30" t="s">
        <v>150</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row>
    <row r="3" spans="1:13" x14ac:dyDescent="0.25">
      <c r="A3" s="4" t="s">
        <v>100</v>
      </c>
      <c r="B3" s="4" t="s">
        <v>102</v>
      </c>
      <c r="C3" s="4"/>
      <c r="D3" s="4" t="s">
        <v>103</v>
      </c>
      <c r="E3" s="4" t="s">
        <v>15</v>
      </c>
      <c r="F3" s="4" t="s">
        <v>104</v>
      </c>
      <c r="G3" s="4" t="s">
        <v>101</v>
      </c>
      <c r="H3" s="4"/>
      <c r="I3" s="4" t="s">
        <v>105</v>
      </c>
      <c r="J3" s="4"/>
      <c r="K3" s="4"/>
      <c r="L3" s="4" t="s">
        <v>39</v>
      </c>
    </row>
    <row r="4" spans="1:13" x14ac:dyDescent="0.25">
      <c r="A4" s="4" t="s">
        <v>100</v>
      </c>
      <c r="B4" s="4" t="s">
        <v>106</v>
      </c>
      <c r="C4" s="4"/>
      <c r="D4" s="4"/>
      <c r="E4" s="4"/>
      <c r="F4" s="4" t="s">
        <v>107</v>
      </c>
      <c r="G4" s="4" t="s">
        <v>101</v>
      </c>
      <c r="H4" s="4"/>
      <c r="I4" s="4" t="s">
        <v>108</v>
      </c>
      <c r="J4" s="4"/>
      <c r="K4" s="4"/>
      <c r="L4" s="4" t="s">
        <v>39</v>
      </c>
    </row>
    <row r="5" spans="1:13" x14ac:dyDescent="0.25">
      <c r="A5" s="4" t="s">
        <v>100</v>
      </c>
      <c r="B5" s="4" t="s">
        <v>109</v>
      </c>
      <c r="C5" s="4"/>
      <c r="D5" s="4" t="s">
        <v>110</v>
      </c>
      <c r="E5" s="4"/>
      <c r="F5" s="4" t="s">
        <v>104</v>
      </c>
      <c r="G5" s="4" t="s">
        <v>101</v>
      </c>
      <c r="H5" s="4"/>
      <c r="I5" s="4" t="s">
        <v>111</v>
      </c>
      <c r="J5" s="4"/>
      <c r="K5" s="4"/>
      <c r="L5" s="4" t="s">
        <v>39</v>
      </c>
    </row>
    <row r="6" spans="1:13" x14ac:dyDescent="0.25">
      <c r="A6" s="4" t="s">
        <v>100</v>
      </c>
      <c r="B6" s="4" t="s">
        <v>112</v>
      </c>
      <c r="C6" s="4"/>
      <c r="D6" s="4" t="s">
        <v>113</v>
      </c>
      <c r="E6" s="4"/>
      <c r="F6" s="4" t="s">
        <v>114</v>
      </c>
      <c r="G6" s="4" t="s">
        <v>101</v>
      </c>
      <c r="H6" s="4"/>
      <c r="I6" s="4" t="s">
        <v>115</v>
      </c>
      <c r="J6" s="4"/>
      <c r="K6" s="4"/>
      <c r="L6" s="4" t="s">
        <v>54</v>
      </c>
    </row>
    <row r="7" spans="1:13" x14ac:dyDescent="0.25">
      <c r="A7" s="4" t="s">
        <v>100</v>
      </c>
      <c r="B7" s="4" t="s">
        <v>116</v>
      </c>
      <c r="C7" s="4"/>
      <c r="D7" s="4" t="s">
        <v>117</v>
      </c>
      <c r="E7" s="4"/>
      <c r="F7" s="4" t="s">
        <v>104</v>
      </c>
      <c r="G7" s="4" t="s">
        <v>101</v>
      </c>
      <c r="H7" s="4"/>
      <c r="I7" s="4"/>
      <c r="J7" s="4"/>
      <c r="K7" s="4"/>
      <c r="L7" s="4" t="s">
        <v>28</v>
      </c>
    </row>
    <row r="8" spans="1:13" x14ac:dyDescent="0.25">
      <c r="A8" s="4" t="s">
        <v>100</v>
      </c>
      <c r="B8" s="4" t="s">
        <v>118</v>
      </c>
      <c r="C8" s="4"/>
      <c r="D8" s="4"/>
      <c r="E8" s="4"/>
      <c r="F8" s="4" t="s">
        <v>119</v>
      </c>
      <c r="G8" s="4" t="s">
        <v>101</v>
      </c>
      <c r="H8" s="4"/>
      <c r="I8" s="4" t="s">
        <v>120</v>
      </c>
      <c r="J8" s="4"/>
      <c r="K8" s="4"/>
      <c r="L8" s="4" t="s">
        <v>28</v>
      </c>
      <c r="M8" s="81"/>
    </row>
    <row r="9" spans="1:13" ht="15.75" thickBot="1" x14ac:dyDescent="0.3"/>
    <row r="10" spans="1:13" ht="19.5" thickBot="1" x14ac:dyDescent="0.35">
      <c r="A10" s="48" t="s">
        <v>166</v>
      </c>
      <c r="B10" s="49">
        <f>COUNTA(B11:B13)</f>
        <v>3</v>
      </c>
    </row>
    <row r="11" spans="1:13" x14ac:dyDescent="0.25">
      <c r="A11" t="s">
        <v>100</v>
      </c>
      <c r="B11" s="6" t="s">
        <v>228</v>
      </c>
      <c r="D11" t="s">
        <v>231</v>
      </c>
      <c r="E11" t="s">
        <v>104</v>
      </c>
      <c r="G11" t="s">
        <v>101</v>
      </c>
      <c r="I11" t="s">
        <v>232</v>
      </c>
      <c r="L11" t="s">
        <v>354</v>
      </c>
      <c r="M11" s="82" t="s">
        <v>293</v>
      </c>
    </row>
    <row r="12" spans="1:13" x14ac:dyDescent="0.25">
      <c r="A12" t="s">
        <v>100</v>
      </c>
      <c r="B12" s="6" t="s">
        <v>229</v>
      </c>
      <c r="D12" s="76" t="s">
        <v>230</v>
      </c>
      <c r="E12" s="6" t="s">
        <v>107</v>
      </c>
      <c r="F12" s="6"/>
      <c r="G12" t="s">
        <v>101</v>
      </c>
      <c r="I12" s="6" t="s">
        <v>233</v>
      </c>
      <c r="L12" t="s">
        <v>354</v>
      </c>
      <c r="M12" s="82" t="s">
        <v>294</v>
      </c>
    </row>
    <row r="13" spans="1:13" x14ac:dyDescent="0.25">
      <c r="A13" t="s">
        <v>100</v>
      </c>
      <c r="B13" t="s">
        <v>301</v>
      </c>
      <c r="D13" t="s">
        <v>302</v>
      </c>
      <c r="E13" t="s">
        <v>303</v>
      </c>
      <c r="F13" t="s">
        <v>304</v>
      </c>
      <c r="G13" t="s">
        <v>101</v>
      </c>
      <c r="L13" t="s">
        <v>354</v>
      </c>
      <c r="M13" s="80" t="s">
        <v>305</v>
      </c>
    </row>
    <row r="14" spans="1:13" ht="15.75" thickBot="1" x14ac:dyDescent="0.3">
      <c r="A14" s="8"/>
    </row>
    <row r="15" spans="1:13" ht="19.5" thickBot="1" x14ac:dyDescent="0.35">
      <c r="A15" s="50" t="s">
        <v>197</v>
      </c>
      <c r="B15" s="51">
        <f>COUNTA(B16)</f>
        <v>0</v>
      </c>
    </row>
    <row r="16" spans="1:13" x14ac:dyDescent="0.25">
      <c r="L16" s="80"/>
    </row>
    <row r="18" spans="2:13" x14ac:dyDescent="0.25">
      <c r="B18" s="6"/>
      <c r="C18" s="6"/>
      <c r="D18" s="70"/>
      <c r="E18" s="70"/>
      <c r="F18" s="6"/>
      <c r="G18" s="6"/>
      <c r="H18" s="6"/>
      <c r="I18" s="6"/>
      <c r="J18" s="6"/>
      <c r="K18" s="6"/>
      <c r="L18" s="6"/>
      <c r="M18" s="82"/>
    </row>
    <row r="19" spans="2:13" x14ac:dyDescent="0.25">
      <c r="B19" s="6"/>
      <c r="D19" s="70"/>
      <c r="E19" s="70"/>
      <c r="F19" s="6"/>
      <c r="G19" s="6"/>
      <c r="H19" s="6"/>
      <c r="I19" s="6"/>
      <c r="J19" s="6"/>
      <c r="K19" s="6"/>
      <c r="L19" s="6"/>
      <c r="M19" s="82"/>
    </row>
    <row r="20" spans="2:13" x14ac:dyDescent="0.25">
      <c r="B20" s="6"/>
      <c r="D20" s="70"/>
      <c r="K20" s="6"/>
      <c r="L20" s="6"/>
      <c r="M20" s="82"/>
    </row>
  </sheetData>
  <autoFilter ref="A2:M8"/>
  <conditionalFormatting sqref="F1">
    <cfRule type="duplicateValues" dxfId="27" priority="2"/>
    <cfRule type="duplicateValues" dxfId="26" priority="3"/>
  </conditionalFormatting>
  <conditionalFormatting sqref="B10">
    <cfRule type="duplicateValues" dxfId="2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90" zoomScaleNormal="90" workbookViewId="0">
      <selection activeCell="H7" sqref="H7"/>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71" bestFit="1" customWidth="1"/>
  </cols>
  <sheetData>
    <row r="1" spans="1:14" s="27" customFormat="1" ht="19.5" thickBot="1" x14ac:dyDescent="0.35">
      <c r="A1" s="30" t="s">
        <v>150</v>
      </c>
      <c r="B1" s="31">
        <f>COUNTA(B3:B3)</f>
        <v>1</v>
      </c>
      <c r="C1" s="52"/>
      <c r="D1" s="52"/>
      <c r="E1" s="52"/>
      <c r="F1" s="52"/>
      <c r="N1" s="77"/>
    </row>
    <row r="2" spans="1:14" s="39" customFormat="1" ht="15.75" x14ac:dyDescent="0.25">
      <c r="A2" s="34" t="s">
        <v>0</v>
      </c>
      <c r="B2" s="35" t="s">
        <v>2</v>
      </c>
      <c r="C2" s="35" t="s">
        <v>3</v>
      </c>
      <c r="D2" s="35" t="s">
        <v>4</v>
      </c>
      <c r="E2" s="35" t="s">
        <v>5</v>
      </c>
      <c r="F2" s="35" t="s">
        <v>6</v>
      </c>
      <c r="G2" s="35" t="s">
        <v>7</v>
      </c>
      <c r="H2" s="35" t="s">
        <v>308</v>
      </c>
      <c r="I2" s="35" t="s">
        <v>9</v>
      </c>
      <c r="J2" s="35" t="s">
        <v>10</v>
      </c>
      <c r="K2" s="36" t="s">
        <v>11</v>
      </c>
      <c r="L2" s="36" t="s">
        <v>12</v>
      </c>
      <c r="M2" s="38" t="s">
        <v>169</v>
      </c>
      <c r="N2" s="78"/>
    </row>
    <row r="3" spans="1:14" x14ac:dyDescent="0.25">
      <c r="A3" s="4" t="s">
        <v>121</v>
      </c>
      <c r="B3" s="4" t="s">
        <v>124</v>
      </c>
      <c r="C3" s="4"/>
      <c r="D3" s="4" t="s">
        <v>125</v>
      </c>
      <c r="E3" s="4"/>
      <c r="F3" s="4" t="s">
        <v>126</v>
      </c>
      <c r="G3" s="4" t="s">
        <v>122</v>
      </c>
      <c r="H3" s="4"/>
      <c r="I3" s="4" t="s">
        <v>13</v>
      </c>
      <c r="J3" s="4" t="s">
        <v>13</v>
      </c>
      <c r="K3" s="4" t="s">
        <v>13</v>
      </c>
      <c r="L3" s="4" t="s">
        <v>54</v>
      </c>
    </row>
    <row r="4" spans="1:14" ht="15.75" thickBot="1" x14ac:dyDescent="0.3">
      <c r="A4" s="4"/>
      <c r="C4" s="4"/>
      <c r="D4" s="4"/>
      <c r="E4" s="4"/>
      <c r="F4" s="4"/>
      <c r="G4" s="4"/>
      <c r="H4" s="4"/>
      <c r="I4" s="4"/>
      <c r="J4" s="4"/>
      <c r="K4" s="4"/>
      <c r="L4" s="4"/>
    </row>
    <row r="5" spans="1:14" ht="19.5" thickBot="1" x14ac:dyDescent="0.35">
      <c r="A5" s="48" t="s">
        <v>166</v>
      </c>
      <c r="B5" s="49">
        <f>COUNTA(B6:B7)</f>
        <v>2</v>
      </c>
    </row>
    <row r="6" spans="1:14" x14ac:dyDescent="0.25">
      <c r="A6" s="4" t="s">
        <v>121</v>
      </c>
      <c r="B6" s="4" t="s">
        <v>337</v>
      </c>
      <c r="C6" s="4" t="s">
        <v>337</v>
      </c>
      <c r="D6" s="4" t="s">
        <v>338</v>
      </c>
      <c r="E6" s="4" t="s">
        <v>339</v>
      </c>
      <c r="F6" s="4"/>
      <c r="G6" s="4" t="s">
        <v>122</v>
      </c>
      <c r="H6" s="4"/>
      <c r="I6" s="4" t="s">
        <v>340</v>
      </c>
      <c r="L6" t="s">
        <v>347</v>
      </c>
      <c r="M6" s="80" t="s">
        <v>346</v>
      </c>
      <c r="N6"/>
    </row>
    <row r="7" spans="1:14" x14ac:dyDescent="0.25">
      <c r="A7" s="4" t="s">
        <v>121</v>
      </c>
      <c r="B7" s="4" t="s">
        <v>355</v>
      </c>
      <c r="C7" s="4" t="s">
        <v>355</v>
      </c>
      <c r="D7" s="4" t="s">
        <v>356</v>
      </c>
      <c r="E7" s="4" t="s">
        <v>357</v>
      </c>
      <c r="F7" s="4"/>
      <c r="G7" s="4" t="s">
        <v>122</v>
      </c>
      <c r="H7" s="91" t="s">
        <v>358</v>
      </c>
      <c r="I7" s="4" t="s">
        <v>359</v>
      </c>
      <c r="L7" s="66" t="s">
        <v>39</v>
      </c>
      <c r="M7" s="80" t="s">
        <v>363</v>
      </c>
      <c r="N7"/>
    </row>
    <row r="8" spans="1:14" ht="15.75" thickBot="1" x14ac:dyDescent="0.3">
      <c r="A8" s="8"/>
      <c r="B8" s="4"/>
      <c r="C8" s="4"/>
      <c r="D8" s="4"/>
      <c r="E8" s="4"/>
      <c r="F8" s="4"/>
      <c r="G8" s="4"/>
      <c r="H8" s="4"/>
      <c r="I8" s="4"/>
      <c r="M8" s="71"/>
      <c r="N8"/>
    </row>
    <row r="9" spans="1:14" ht="19.5" thickBot="1" x14ac:dyDescent="0.35">
      <c r="A9" s="50" t="s">
        <v>197</v>
      </c>
      <c r="B9" s="51">
        <f>COUNTA(B10:B12)</f>
        <v>0</v>
      </c>
    </row>
    <row r="10" spans="1:14" x14ac:dyDescent="0.25">
      <c r="I10" s="4"/>
    </row>
    <row r="12" spans="1:14" x14ac:dyDescent="0.25">
      <c r="B12" s="7"/>
    </row>
    <row r="13" spans="1:14" s="4" customFormat="1" x14ac:dyDescent="0.25"/>
    <row r="14" spans="1:14" s="4" customFormat="1" x14ac:dyDescent="0.25"/>
    <row r="15" spans="1:14" s="66" customFormat="1" x14ac:dyDescent="0.25">
      <c r="M15"/>
      <c r="N15" s="79"/>
    </row>
    <row r="18" spans="2:2" x14ac:dyDescent="0.25">
      <c r="B18" s="67"/>
    </row>
  </sheetData>
  <autoFilter ref="A2:M2">
    <sortState ref="A3:L6">
      <sortCondition ref="B2:B4"/>
    </sortState>
  </autoFilter>
  <conditionalFormatting sqref="B10:B11 B19:B1048576 B1:B3">
    <cfRule type="duplicateValues" dxfId="24" priority="10"/>
  </conditionalFormatting>
  <conditionalFormatting sqref="F1">
    <cfRule type="duplicateValues" dxfId="23" priority="8"/>
    <cfRule type="duplicateValues" dxfId="22" priority="9"/>
  </conditionalFormatting>
  <conditionalFormatting sqref="B5">
    <cfRule type="duplicateValues" dxfId="21" priority="7"/>
  </conditionalFormatting>
  <conditionalFormatting sqref="B12">
    <cfRule type="duplicateValues" dxfId="20" priority="6"/>
  </conditionalFormatting>
  <conditionalFormatting sqref="B13">
    <cfRule type="duplicateValues" dxfId="19" priority="3"/>
    <cfRule type="duplicateValues" dxfId="18" priority="4"/>
  </conditionalFormatting>
  <conditionalFormatting sqref="B14">
    <cfRule type="duplicateValues" dxfId="17" priority="1"/>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2019-05-30T10:09:42Z</dcterms:modified>
</cp:coreProperties>
</file>