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lists\2019\Aug\"/>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definedNames>
    <definedName name="_xlnm._FilterDatabase" localSheetId="1" hidden="1">'Cavan Co'!$A$2:$M$4</definedName>
    <definedName name="_xlnm._FilterDatabase" localSheetId="2" hidden="1">'Donegal Co'!$A$2:$M$7</definedName>
    <definedName name="_xlnm._FilterDatabase" localSheetId="4" hidden="1">'Galway City '!$A$2:$L$2</definedName>
    <definedName name="_xlnm._FilterDatabase" localSheetId="3" hidden="1">'Galway Co'!$A$2:$M$2</definedName>
    <definedName name="_xlnm._FilterDatabase" localSheetId="6" hidden="1">'Mayo Co'!$A$2:$M$3</definedName>
    <definedName name="_xlnm._FilterDatabase" localSheetId="7" hidden="1">'Monaghan Co'!$A$2:$M$7</definedName>
    <definedName name="_xlnm._FilterDatabase" localSheetId="8" hidden="1">'Roscommon Co'!$A$2:$M$2</definedName>
    <definedName name="_xlnm._FilterDatabase" localSheetId="9" hidden="1">'Sligo Co'!$A$2:$N$4</definedName>
    <definedName name="_xlnm.Print_Area" localSheetId="0">'Overview '!$A$2:$AG$36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2" l="1"/>
  <c r="B5" i="26"/>
  <c r="B6" i="30" l="1"/>
  <c r="B1" i="30" l="1"/>
  <c r="B9" i="28"/>
  <c r="B1" i="10"/>
  <c r="B5" i="22" l="1"/>
  <c r="B4" i="18"/>
  <c r="B9" i="10" l="1"/>
  <c r="B5" i="29"/>
  <c r="B1" i="28" l="1"/>
  <c r="B16" i="28" l="1"/>
  <c r="B13" i="10" l="1"/>
  <c r="B4" i="37" l="1"/>
  <c r="B1" i="26" l="1"/>
  <c r="B11" i="30" l="1"/>
  <c r="B1" i="29" l="1"/>
  <c r="S35" i="35" l="1"/>
  <c r="B1" i="18"/>
  <c r="B12" i="26" l="1"/>
  <c r="B1" i="22"/>
  <c r="D11" i="35" l="1"/>
  <c r="E7" i="35"/>
  <c r="D7" i="35" l="1"/>
  <c r="B1" i="37" l="1"/>
  <c r="B7" i="2"/>
  <c r="D8" i="35" s="1"/>
  <c r="C4" i="35" l="1"/>
  <c r="B4" i="35"/>
  <c r="D6" i="35" l="1"/>
  <c r="B8" i="29" l="1"/>
  <c r="E6" i="35" s="1"/>
  <c r="E9" i="35"/>
  <c r="D4" i="35" l="1"/>
  <c r="R35" i="35" l="1"/>
  <c r="M35" i="35" l="1"/>
  <c r="N35" i="35"/>
  <c r="O35" i="35"/>
  <c r="P35" i="35"/>
  <c r="Q35" i="35"/>
  <c r="F5" i="35"/>
  <c r="F11" i="35"/>
  <c r="C6" i="35"/>
  <c r="C12" i="35"/>
  <c r="B12" i="35"/>
  <c r="C7" i="35" l="1"/>
  <c r="C11" i="35"/>
  <c r="C10" i="35"/>
  <c r="C8" i="35"/>
  <c r="C5" i="35"/>
  <c r="C9" i="35"/>
  <c r="B7" i="35"/>
  <c r="B11" i="35"/>
  <c r="B6" i="35"/>
  <c r="B10" i="35"/>
  <c r="B8" i="35"/>
  <c r="B5" i="35"/>
  <c r="B9" i="35"/>
  <c r="E10" i="35" l="1"/>
  <c r="D10" i="35"/>
  <c r="E11" i="35" l="1"/>
  <c r="G11" i="35" s="1"/>
  <c r="H11" i="35" s="1"/>
  <c r="B13" i="22"/>
  <c r="E12" i="35" s="1"/>
  <c r="D12" i="35"/>
  <c r="B7" i="37"/>
  <c r="E4" i="35" s="1"/>
  <c r="B10" i="18"/>
  <c r="D5" i="35"/>
  <c r="D9" i="35"/>
  <c r="B10" i="2"/>
  <c r="E8" i="35" s="1"/>
  <c r="E5" i="35" l="1"/>
  <c r="G5" i="35" s="1"/>
  <c r="H5" i="35" s="1"/>
  <c r="D13" i="35"/>
  <c r="E13" i="35" l="1"/>
  <c r="F10" i="35"/>
  <c r="F6" i="35"/>
  <c r="F12" i="35"/>
  <c r="F4" i="35"/>
  <c r="G4" i="35" s="1"/>
  <c r="F9" i="35"/>
  <c r="G9" i="35" l="1"/>
  <c r="H9" i="35" s="1"/>
  <c r="G12" i="35"/>
  <c r="H12" i="35" s="1"/>
  <c r="G6" i="35"/>
  <c r="H6" i="35" s="1"/>
  <c r="G10" i="35"/>
  <c r="H10" i="35" s="1"/>
  <c r="H4" i="35"/>
  <c r="F7" i="35"/>
  <c r="F8" i="35"/>
  <c r="G8" i="35" s="1"/>
  <c r="H8" i="35" s="1"/>
  <c r="G7" i="35" l="1"/>
  <c r="H7" i="35" s="1"/>
  <c r="F13" i="35"/>
  <c r="B13" i="35"/>
  <c r="C13" i="35"/>
  <c r="H13" i="35" l="1"/>
  <c r="G13" i="35"/>
</calcChain>
</file>

<file path=xl/sharedStrings.xml><?xml version="1.0" encoding="utf-8"?>
<sst xmlns="http://schemas.openxmlformats.org/spreadsheetml/2006/main" count="672" uniqueCount="341">
  <si>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</si>
  <si>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</si>
  <si>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</si>
  <si>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</si>
  <si>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</si>
  <si>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</si>
  <si>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</si>
  <si>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</si>
  <si>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</si>
  <si>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</si>
  <si>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</si>
  <si>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</si>
  <si>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</si>
  <si>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</si>
  <si>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</si>
  <si>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Cavan</t>
  </si>
  <si>
    <t>Co.Cavan</t>
  </si>
  <si>
    <t>Cootehill</t>
  </si>
  <si>
    <t>Cabra Cars Kingscourt</t>
  </si>
  <si>
    <t>Cabra Cars kingscourt</t>
  </si>
  <si>
    <t>Bailiboro Rd</t>
  </si>
  <si>
    <t>Kingscourt</t>
  </si>
  <si>
    <t>042-9667333</t>
  </si>
  <si>
    <t>042-9668052</t>
  </si>
  <si>
    <t>Main Dealer</t>
  </si>
  <si>
    <t>Tyreshop</t>
  </si>
  <si>
    <t>Dessie Duffy Cars and Commercials</t>
  </si>
  <si>
    <t>Muff</t>
  </si>
  <si>
    <t>Canningstown</t>
  </si>
  <si>
    <t>042 9660044</t>
  </si>
  <si>
    <t>info@dessieduffy.ie</t>
  </si>
  <si>
    <t>Car Dealership</t>
  </si>
  <si>
    <t>Garage</t>
  </si>
  <si>
    <t>Erne Motor Works</t>
  </si>
  <si>
    <t>Dublin Rd</t>
  </si>
  <si>
    <t>049-4332744</t>
  </si>
  <si>
    <t>ernemw@toyota.ie</t>
  </si>
  <si>
    <t>Collector</t>
  </si>
  <si>
    <t>Donegal County Council</t>
  </si>
  <si>
    <t>The Lagg</t>
  </si>
  <si>
    <t>Milford</t>
  </si>
  <si>
    <t>Co. Donegal</t>
  </si>
  <si>
    <t>074 9153656</t>
  </si>
  <si>
    <t>Manorcunningham</t>
  </si>
  <si>
    <t>Dunnions Car Sales</t>
  </si>
  <si>
    <t>Donegal Street</t>
  </si>
  <si>
    <t>Ballybofey</t>
  </si>
  <si>
    <t>074 9131005</t>
  </si>
  <si>
    <t>Gillespie Car Sales</t>
  </si>
  <si>
    <t>Donegal Road</t>
  </si>
  <si>
    <t>074 9132105/086 8385529</t>
  </si>
  <si>
    <t>sales@gillespiecarsales.ie</t>
  </si>
  <si>
    <t>Kevin Cullen</t>
  </si>
  <si>
    <t>Donegal Tyre Sales</t>
  </si>
  <si>
    <t>STRABOE</t>
  </si>
  <si>
    <t>Buncranna</t>
  </si>
  <si>
    <t>074-9362579</t>
  </si>
  <si>
    <t>Manor Motors</t>
  </si>
  <si>
    <t>Balleighan</t>
  </si>
  <si>
    <t>074 9157167</t>
  </si>
  <si>
    <t>Galway County Council</t>
  </si>
  <si>
    <t>Leitrim County Council</t>
  </si>
  <si>
    <t>Johnston Lyndon Garage</t>
  </si>
  <si>
    <t>Kivey</t>
  </si>
  <si>
    <t>Carraigallen</t>
  </si>
  <si>
    <t>Co. Leitrim</t>
  </si>
  <si>
    <t>049-4339692</t>
  </si>
  <si>
    <t>Mayo County Council</t>
  </si>
  <si>
    <t>Castlebar</t>
  </si>
  <si>
    <t>Co. Mayo</t>
  </si>
  <si>
    <t>Ballyhaunis</t>
  </si>
  <si>
    <t>Heffron Tyres</t>
  </si>
  <si>
    <t>Muing Road</t>
  </si>
  <si>
    <t>Belmullet</t>
  </si>
  <si>
    <t xml:space="preserve">097-81610/ 087-3151577 
</t>
  </si>
  <si>
    <t>Tyre Centre</t>
  </si>
  <si>
    <t>Monaghan County Council</t>
  </si>
  <si>
    <t>Co. Monaghan</t>
  </si>
  <si>
    <t>Monaghan</t>
  </si>
  <si>
    <t>McCann Motors</t>
  </si>
  <si>
    <t>Castleblayney</t>
  </si>
  <si>
    <t>087 312 4669</t>
  </si>
  <si>
    <t>Monaghan Autocare</t>
  </si>
  <si>
    <t>Moynes</t>
  </si>
  <si>
    <t>086 843 1326</t>
  </si>
  <si>
    <t>North East Tyre Collection Service</t>
  </si>
  <si>
    <t>Magoney</t>
  </si>
  <si>
    <t>Inniskeen</t>
  </si>
  <si>
    <t>042 9378685 / 087 2752836</t>
  </si>
  <si>
    <t>Titan Tyres Ltd</t>
  </si>
  <si>
    <t>Tullybryan</t>
  </si>
  <si>
    <t>Weebuck Tyres</t>
  </si>
  <si>
    <t>Latton</t>
  </si>
  <si>
    <t>042-9741750</t>
  </si>
  <si>
    <t>Roscommon County Council</t>
  </si>
  <si>
    <t>Co. Roscommon</t>
  </si>
  <si>
    <t>OCR Waste Management</t>
  </si>
  <si>
    <t>Office 2</t>
  </si>
  <si>
    <t>Roxborough</t>
  </si>
  <si>
    <t>Sligo County Council</t>
  </si>
  <si>
    <t>Co. Sligo</t>
  </si>
  <si>
    <t>Fair Deal Motors</t>
  </si>
  <si>
    <t>Enterprise Centre</t>
  </si>
  <si>
    <t>Ballymote</t>
  </si>
  <si>
    <t>087 9185822</t>
  </si>
  <si>
    <t>sales@fairdealautos.ie</t>
  </si>
  <si>
    <t>Kevin Conlon Motor Repairs</t>
  </si>
  <si>
    <t>Ballygawley</t>
  </si>
  <si>
    <t>(071) 916 7058</t>
  </si>
  <si>
    <t>Total Other Potential:</t>
  </si>
  <si>
    <t xml:space="preserve">Total </t>
  </si>
  <si>
    <t>Potential Members</t>
  </si>
  <si>
    <t>LA</t>
  </si>
  <si>
    <t>McNamara's Garage</t>
  </si>
  <si>
    <t>Devlis</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</si>
  <si>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</si>
  <si>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</si>
  <si>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</si>
  <si>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</si>
  <si>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</si>
  <si>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</si>
  <si>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</si>
  <si>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</si>
  <si>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</si>
  <si>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</si>
  <si>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</si>
  <si>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</si>
  <si>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</si>
  <si>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</si>
  <si>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</si>
  <si>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</si>
  <si>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</si>
  <si>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</si>
  <si>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</si>
  <si>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</si>
  <si>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</si>
  <si>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</si>
  <si>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</si>
  <si>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</si>
  <si>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</si>
  <si>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</si>
  <si>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</si>
  <si>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</si>
  <si>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</si>
  <si>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</si>
  <si>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</si>
  <si>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</si>
  <si>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</si>
  <si>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</si>
  <si>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</si>
  <si>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</si>
  <si>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</si>
  <si>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</si>
  <si>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</si>
  <si>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</si>
  <si>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</si>
  <si>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</si>
  <si>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</si>
  <si>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</si>
  <si>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</si>
  <si>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</si>
  <si>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</si>
  <si>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</si>
  <si>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</si>
  <si>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</si>
  <si>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</si>
  <si>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Member Premises </t>
  </si>
  <si>
    <t>Total</t>
  </si>
  <si>
    <t xml:space="preserve">Email/Website </t>
  </si>
  <si>
    <t>Member No. 1176 Non compliant - non reporting for (Oct – Apr inclusive) non paid membership fees</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</si>
  <si>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</si>
  <si>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</si>
  <si>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</si>
  <si>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</si>
  <si>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</si>
  <si>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</si>
  <si>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</si>
  <si>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</si>
  <si>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</si>
  <si>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</si>
  <si>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Monbatt Ltd</t>
  </si>
  <si>
    <t>Blayney Tyres Limited</t>
  </si>
  <si>
    <t>Lurganmore</t>
  </si>
  <si>
    <t>Brandrum</t>
  </si>
  <si>
    <t>(047) 84473</t>
  </si>
  <si>
    <t>(042) 9746177</t>
  </si>
  <si>
    <t xml:space="preserve">Brown Car Group </t>
  </si>
  <si>
    <t>0</t>
  </si>
  <si>
    <t>Mohill</t>
  </si>
  <si>
    <t>Co.Leitrim</t>
  </si>
  <si>
    <t>E+E Car Repair</t>
  </si>
  <si>
    <t xml:space="preserve">Station road </t>
  </si>
  <si>
    <t xml:space="preserve">Note </t>
  </si>
  <si>
    <t>Selling uk import tyres, not registered, dumping illegally, not charging vEMC</t>
  </si>
  <si>
    <t>Darran Reilly</t>
  </si>
  <si>
    <t>DR Motors (Darran Reilly)</t>
  </si>
  <si>
    <t>Chapel Road</t>
  </si>
  <si>
    <t>Carrigallen</t>
  </si>
  <si>
    <t>James Regan</t>
  </si>
  <si>
    <t>Effernagh</t>
  </si>
  <si>
    <t>Carrick On Shannon</t>
  </si>
  <si>
    <t>Quick Fit Tyres Service</t>
  </si>
  <si>
    <t>Unit 1</t>
  </si>
  <si>
    <t>Finisklin Rd</t>
  </si>
  <si>
    <t>Cartron</t>
  </si>
  <si>
    <t xml:space="preserve">Non complicant Member 4223: Reporting and fee </t>
  </si>
  <si>
    <t>Pearse road</t>
  </si>
  <si>
    <t>Feedback 2</t>
  </si>
  <si>
    <t>Sligo tyre centre has hundreds possibly thousands of old tyres in in old workshops at the rear of the building The are stored upstairs. This premises is now closed but the person who leases the building is John mctaggart and he has approached local scrap people with the offer to remove tyres at night for dumping possibly burning</t>
  </si>
  <si>
    <t xml:space="preserve">Tg Tyre center </t>
  </si>
  <si>
    <t>Bridgend</t>
  </si>
  <si>
    <t xml:space="preserve">Co. Donegal </t>
  </si>
  <si>
    <t xml:space="preserve">Feedback </t>
  </si>
  <si>
    <t>Paul Tully</t>
  </si>
  <si>
    <t>P.T. Tyres &amp; Recycling (Paul Tully)</t>
  </si>
  <si>
    <t>Margheurite Tully</t>
  </si>
  <si>
    <t>Mulnagung</t>
  </si>
  <si>
    <t>Lifford</t>
  </si>
  <si>
    <t>(074) 9141495</t>
  </si>
  <si>
    <t>(071) 9161866</t>
  </si>
  <si>
    <t>FK Performance Motors Ltd</t>
  </si>
  <si>
    <t>Carrowroe</t>
  </si>
  <si>
    <t>(071) 9110001</t>
  </si>
  <si>
    <t>Currans's Garage</t>
  </si>
  <si>
    <t>Drumnacross</t>
  </si>
  <si>
    <t>Manorhamilton</t>
  </si>
  <si>
    <t>(086) 3524871</t>
  </si>
  <si>
    <t>McCormacks Garage</t>
  </si>
  <si>
    <t>Mart Road</t>
  </si>
  <si>
    <t>Drumshanbo</t>
  </si>
  <si>
    <t>(086) 8575023</t>
  </si>
  <si>
    <t>Non complicant Member 1543: Reporting</t>
  </si>
  <si>
    <t xml:space="preserve">Member 1592. Claims does not deal with tyres </t>
  </si>
  <si>
    <t xml:space="preserve">Member 2020. Non complicant. Reporting </t>
  </si>
  <si>
    <t>Member 1364. Non compliant. Reporting &amp; fee</t>
  </si>
  <si>
    <t>Member 1521. Non compliant. Reporting</t>
  </si>
  <si>
    <t>Member 1187. Non compliant. Reporting</t>
  </si>
  <si>
    <t xml:space="preserve">Tyre shop </t>
  </si>
  <si>
    <t>Mindaugas Jocys</t>
  </si>
  <si>
    <t>Fedoo</t>
  </si>
  <si>
    <t>Old Armagh Road</t>
  </si>
  <si>
    <t>Top Auto Garage Building</t>
  </si>
  <si>
    <t xml:space="preserve">Member 1535. Claims does not deal with tyres </t>
  </si>
  <si>
    <t>Motor</t>
  </si>
  <si>
    <t>Eircode</t>
  </si>
  <si>
    <t>Member 1745. Non compliant. reporting &amp; fee</t>
  </si>
  <si>
    <t>Mattie McGivney</t>
  </si>
  <si>
    <t>Newloonogs</t>
  </si>
  <si>
    <t xml:space="preserve">Crosskeys </t>
  </si>
  <si>
    <t xml:space="preserve">Co. Caven </t>
  </si>
  <si>
    <t xml:space="preserve">(049) 433 6897 </t>
  </si>
  <si>
    <t xml:space="preserve">Tyres </t>
  </si>
  <si>
    <t>Jarlath Molloy</t>
  </si>
  <si>
    <t>Molloy Motors (Jarlath Molloy)</t>
  </si>
  <si>
    <t>Milltown</t>
  </si>
  <si>
    <t>Tuam</t>
  </si>
  <si>
    <t>H54 PW18</t>
  </si>
  <si>
    <t>(093) 51444</t>
  </si>
  <si>
    <t>Gordon Rountree</t>
  </si>
  <si>
    <t>Greenaun</t>
  </si>
  <si>
    <t>Dromahair</t>
  </si>
  <si>
    <t>F91 AN81</t>
  </si>
  <si>
    <t>(086) 416 9915</t>
  </si>
  <si>
    <t>Michael Lavelle Motors</t>
  </si>
  <si>
    <t>Aughleam</t>
  </si>
  <si>
    <t>Blacksod</t>
  </si>
  <si>
    <t>Ballina</t>
  </si>
  <si>
    <t>097-85669</t>
  </si>
  <si>
    <t>McManus Motors</t>
  </si>
  <si>
    <t>Lower Main Street</t>
  </si>
  <si>
    <t>Swinford</t>
  </si>
  <si>
    <t>F12 A433</t>
  </si>
  <si>
    <t>(087) 2038406</t>
  </si>
  <si>
    <t>Ballaghaderreen Auto</t>
  </si>
  <si>
    <t>Banada</t>
  </si>
  <si>
    <t>Ballaghaderreen</t>
  </si>
  <si>
    <t>(087) 2623170</t>
  </si>
  <si>
    <t xml:space="preserve">Non compliant Member No. 6067: reporting </t>
  </si>
  <si>
    <t>Member 5742. Non compliant. Reporting</t>
  </si>
  <si>
    <t xml:space="preserve">Motor </t>
  </si>
  <si>
    <t xml:space="preserve">Non compliant Member No 3846: reporting </t>
  </si>
  <si>
    <t>Services</t>
  </si>
  <si>
    <t>Aaron Conroy</t>
  </si>
  <si>
    <t>Gorteeny</t>
  </si>
  <si>
    <t>Woodford</t>
  </si>
  <si>
    <t>Loughrea</t>
  </si>
  <si>
    <t xml:space="preserve">Non compliant Member No. 4097: reporting </t>
  </si>
  <si>
    <t xml:space="preserve">Garage </t>
  </si>
  <si>
    <t>Tyres</t>
  </si>
  <si>
    <t>Noel T Cars</t>
  </si>
  <si>
    <t>Noel Turley Autosales (Noel T Cars)</t>
  </si>
  <si>
    <t>(091) 871720</t>
  </si>
  <si>
    <t xml:space="preserve">Non compliant Members No. 6528: reporting </t>
  </si>
  <si>
    <t>D &amp; M tyres</t>
  </si>
  <si>
    <t>Ballyheerin</t>
  </si>
  <si>
    <t>Fanad</t>
  </si>
  <si>
    <t>Letterkenny</t>
  </si>
  <si>
    <t>(086) 1632429</t>
  </si>
  <si>
    <t>Rory Donnelly</t>
  </si>
  <si>
    <t>Arrody</t>
  </si>
  <si>
    <t>Fenagh</t>
  </si>
  <si>
    <t>Ballinamore</t>
  </si>
  <si>
    <t>(086) 2330719</t>
  </si>
  <si>
    <t xml:space="preserve">Non compliant Member 2050: reporting </t>
  </si>
  <si>
    <t xml:space="preserve">Non compliant Member 987: reporting </t>
  </si>
  <si>
    <t xml:space="preserve">Member 4020. Non Compliant. Reporting </t>
  </si>
  <si>
    <t>Patrick Forde Motors</t>
  </si>
  <si>
    <t>Western Car/Van Dismantler (Patrick Forde Motors)</t>
  </si>
  <si>
    <t>Cahermorris</t>
  </si>
  <si>
    <t>Corrandulla</t>
  </si>
  <si>
    <t>H91 NV04</t>
  </si>
  <si>
    <t>(087) 6346610</t>
  </si>
  <si>
    <t xml:space="preserve">Non compliant Members No. 6805: reporting </t>
  </si>
  <si>
    <t>Sligo Motor &amp; Tyre Centre Limited</t>
  </si>
  <si>
    <r>
      <t xml:space="preserve">Reported as a free rider/ </t>
    </r>
    <r>
      <rPr>
        <b/>
        <sz val="11"/>
        <color rgb="FFFF0000"/>
        <rFont val="Calibri"/>
        <family val="2"/>
        <scheme val="minor"/>
      </rPr>
      <t xml:space="preserve">Updated name </t>
    </r>
  </si>
  <si>
    <t>Scarna Products Limited</t>
  </si>
  <si>
    <t>Drumguiney</t>
  </si>
  <si>
    <t>(083) 0466447</t>
  </si>
  <si>
    <t>Vav Tyres and Car Service Ltd</t>
  </si>
  <si>
    <t>Ballyloughern</t>
  </si>
  <si>
    <t>Carrickmacross</t>
  </si>
  <si>
    <t>A81 TD83</t>
  </si>
  <si>
    <t>(087) 7741572</t>
  </si>
  <si>
    <t xml:space="preserve">Member 5643. Non complicant. Reporting </t>
  </si>
  <si>
    <t xml:space="preserve">Member 6327. Non complicant. Reporting </t>
  </si>
  <si>
    <t xml:space="preserve">Service </t>
  </si>
  <si>
    <t>Clean Rubber</t>
  </si>
  <si>
    <t>Sligo Road</t>
  </si>
  <si>
    <t>Knockadalteen</t>
  </si>
  <si>
    <t>F56D890</t>
  </si>
  <si>
    <t>(087) 9324177</t>
  </si>
  <si>
    <t>Non complicant Member 1074: Reporting</t>
  </si>
  <si>
    <t xml:space="preserve">Darren Burke </t>
  </si>
  <si>
    <t xml:space="preserve">End house Pontoon Road </t>
  </si>
  <si>
    <t xml:space="preserve">Knockmore </t>
  </si>
  <si>
    <t xml:space="preserve">Castlerbar Road </t>
  </si>
  <si>
    <t>JMS Motors</t>
  </si>
  <si>
    <t>Castlebar Road</t>
  </si>
  <si>
    <t>Ballinrobe</t>
  </si>
  <si>
    <t>(087) 9810887</t>
  </si>
  <si>
    <t xml:space="preserve">Non compliant - reporting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</si>
</sst>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FF0000"/>
      <name val="Calibri"/>
      <family val="2"/>
      <scheme val="minor"/>
    </font>
    <font>
      <u/>
      <sz val="11"/>
      <color theme="10"/>
      <name val="Calibri"/>
      <family val="2"/>
      <scheme val="minor"/>
    </font>
    <font>
      <sz val="18"/>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3" fillId="5" borderId="0" applyNumberFormat="0" applyBorder="0" applyAlignment="0" applyProtection="0"/>
    <xf numFmtId="0" fontId="15" fillId="6" borderId="0" applyNumberFormat="0" applyBorder="0" applyAlignment="0" applyProtection="0"/>
    <xf numFmtId="0" fontId="18" fillId="0" borderId="0" applyNumberFormat="0" applyFill="0" applyBorder="0" applyAlignment="0" applyProtection="0"/>
  </cellStyleXfs>
  <cellXfs count="109">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ont="1" applyFill="1" applyAlignment="1">
      <alignment wrapText="1"/>
    </xf>
    <xf numFmtId="0" fontId="0" fillId="0" borderId="0" xfId="0" applyAlignment="1">
      <alignment horizontal="left"/>
    </xf>
    <xf numFmtId="0" fontId="0" fillId="0" borderId="0" xfId="0"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4" fillId="0" borderId="0" xfId="0" applyFont="1"/>
    <xf numFmtId="0" fontId="0" fillId="0" borderId="8" xfId="0" applyBorder="1" applyAlignment="1">
      <alignment horizontal="right"/>
    </xf>
    <xf numFmtId="0" fontId="0" fillId="0" borderId="9" xfId="0" applyBorder="1"/>
    <xf numFmtId="0" fontId="0" fillId="0" borderId="11" xfId="0" applyBorder="1"/>
    <xf numFmtId="0" fontId="5" fillId="0" borderId="0" xfId="0" applyFont="1" applyAlignment="1"/>
    <xf numFmtId="0" fontId="6" fillId="0" borderId="0" xfId="0" applyFont="1"/>
    <xf numFmtId="0" fontId="5" fillId="2" borderId="1" xfId="0" applyFont="1" applyFill="1" applyBorder="1" applyAlignment="1"/>
    <xf numFmtId="0" fontId="5" fillId="2" borderId="5" xfId="0" applyFont="1" applyFill="1" applyBorder="1" applyAlignment="1"/>
    <xf numFmtId="0" fontId="6" fillId="2" borderId="1" xfId="0" applyFont="1" applyFill="1" applyBorder="1"/>
    <xf numFmtId="0" fontId="6" fillId="2" borderId="5" xfId="0" applyFont="1" applyFill="1" applyBorder="1"/>
    <xf numFmtId="9" fontId="0" fillId="0" borderId="10" xfId="0" applyNumberFormat="1" applyBorder="1"/>
    <xf numFmtId="9" fontId="0" fillId="0" borderId="12" xfId="0" applyNumberFormat="1" applyBorder="1"/>
    <xf numFmtId="0" fontId="7" fillId="0" borderId="0" xfId="0" applyFont="1" applyAlignment="1"/>
    <xf numFmtId="0" fontId="7" fillId="0" borderId="0" xfId="0" applyNumberFormat="1" applyFont="1" applyFill="1" applyBorder="1" applyAlignment="1" applyProtection="1"/>
    <xf numFmtId="0" fontId="8" fillId="0" borderId="0" xfId="0" applyNumberFormat="1" applyFont="1" applyFill="1" applyBorder="1" applyAlignment="1" applyProtection="1"/>
    <xf numFmtId="0" fontId="9" fillId="0" borderId="0" xfId="0" applyFont="1" applyAlignment="1"/>
    <xf numFmtId="0" fontId="10" fillId="0" borderId="0" xfId="0" applyFont="1"/>
    <xf numFmtId="0" fontId="9" fillId="0" borderId="0" xfId="0" applyFont="1"/>
    <xf numFmtId="0" fontId="10" fillId="0" borderId="0" xfId="0" applyNumberFormat="1" applyFont="1" applyFill="1" applyBorder="1" applyAlignment="1" applyProtection="1"/>
    <xf numFmtId="0" fontId="11" fillId="3" borderId="2" xfId="0" applyFont="1" applyFill="1" applyBorder="1" applyAlignment="1">
      <alignment horizontal="left" vertical="top" wrapText="1"/>
    </xf>
    <xf numFmtId="0" fontId="5" fillId="0" borderId="4" xfId="0" applyFont="1" applyBorder="1" applyAlignment="1">
      <alignment vertical="center"/>
    </xf>
    <xf numFmtId="0" fontId="5" fillId="0" borderId="13" xfId="0" applyFont="1" applyBorder="1" applyAlignment="1">
      <alignment vertical="center"/>
    </xf>
    <xf numFmtId="0" fontId="13" fillId="3" borderId="4"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5" fillId="0" borderId="14" xfId="0" applyFont="1" applyBorder="1" applyAlignment="1">
      <alignment vertical="center"/>
    </xf>
    <xf numFmtId="0" fontId="5" fillId="3" borderId="1" xfId="0" applyFont="1" applyFill="1" applyBorder="1"/>
    <xf numFmtId="0" fontId="5" fillId="3" borderId="4" xfId="0" applyFont="1" applyFill="1" applyBorder="1"/>
    <xf numFmtId="0" fontId="5" fillId="4" borderId="2" xfId="0" applyFont="1" applyFill="1" applyBorder="1"/>
    <xf numFmtId="0" fontId="5" fillId="4" borderId="4" xfId="0" applyFont="1" applyFill="1" applyBorder="1"/>
    <xf numFmtId="0" fontId="5" fillId="0" borderId="0" xfId="0" applyFont="1" applyFill="1" applyBorder="1" applyAlignment="1"/>
    <xf numFmtId="0" fontId="3" fillId="3" borderId="3" xfId="2" applyFont="1" applyFill="1" applyBorder="1" applyAlignment="1">
      <alignment horizontal="left" vertical="top" wrapText="1"/>
    </xf>
    <xf numFmtId="0" fontId="3" fillId="4" borderId="3" xfId="2" applyFont="1" applyFill="1" applyBorder="1" applyAlignment="1">
      <alignment horizontal="left" vertical="top" wrapText="1"/>
    </xf>
    <xf numFmtId="0" fontId="3" fillId="2" borderId="3" xfId="2" applyFont="1" applyFill="1" applyBorder="1" applyAlignment="1">
      <alignment horizontal="left" vertical="top" wrapText="1"/>
    </xf>
    <xf numFmtId="0" fontId="3" fillId="7" borderId="4" xfId="2" applyFont="1" applyFill="1" applyBorder="1" applyAlignment="1">
      <alignment horizontal="left" vertical="top" wrapText="1"/>
    </xf>
    <xf numFmtId="0" fontId="3" fillId="7" borderId="2" xfId="2" applyFont="1" applyFill="1" applyBorder="1" applyAlignment="1">
      <alignment horizontal="left" vertical="top" wrapText="1"/>
    </xf>
    <xf numFmtId="0" fontId="3" fillId="7" borderId="14" xfId="2" applyFont="1" applyFill="1" applyBorder="1" applyAlignment="1">
      <alignment horizontal="left" vertical="top" wrapText="1"/>
    </xf>
    <xf numFmtId="0" fontId="3"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3"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3" fillId="7" borderId="3" xfId="2" applyNumberFormat="1" applyFont="1" applyFill="1" applyBorder="1" applyAlignment="1">
      <alignment horizontal="left" vertical="top" wrapText="1"/>
    </xf>
    <xf numFmtId="0" fontId="0" fillId="0" borderId="0" xfId="0" applyFont="1"/>
    <xf numFmtId="0" fontId="16"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0" xfId="0" applyAlignment="1">
      <alignment vertical="center"/>
    </xf>
    <xf numFmtId="0" fontId="0" fillId="0" borderId="0" xfId="0" applyFill="1" applyAlignment="1">
      <alignment horizontal="left"/>
    </xf>
    <xf numFmtId="14" fontId="6" fillId="0" borderId="0" xfId="0" applyNumberFormat="1" applyFont="1"/>
    <xf numFmtId="14" fontId="9" fillId="0" borderId="0" xfId="0" applyNumberFormat="1" applyFont="1"/>
    <xf numFmtId="14" fontId="0" fillId="0" borderId="0" xfId="0" applyNumberFormat="1" applyFont="1"/>
    <xf numFmtId="0" fontId="1" fillId="0" borderId="0" xfId="0" applyFont="1"/>
    <xf numFmtId="0" fontId="1" fillId="0" borderId="0" xfId="0" applyFont="1" applyFill="1" applyBorder="1"/>
    <xf numFmtId="0" fontId="1" fillId="0" borderId="0" xfId="0" applyFont="1" applyFill="1"/>
    <xf numFmtId="0" fontId="7" fillId="0" borderId="0" xfId="0" applyFont="1"/>
    <xf numFmtId="0" fontId="0" fillId="0" borderId="0" xfId="0" applyFont="1" applyFill="1" applyBorder="1"/>
    <xf numFmtId="0" fontId="17" fillId="0" borderId="0" xfId="0" applyFont="1" applyFill="1" applyBorder="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Alignment="1">
      <alignment wrapText="1"/>
    </xf>
    <xf numFmtId="0" fontId="18" fillId="0" borderId="0" xfId="3" applyAlignment="1">
      <alignment vertical="center"/>
    </xf>
    <xf numFmtId="0" fontId="0" fillId="0" borderId="0" xfId="0" applyFont="1" applyAlignment="1"/>
    <xf numFmtId="9" fontId="3" fillId="2" borderId="3" xfId="2" applyNumberFormat="1" applyFont="1" applyFill="1" applyBorder="1" applyAlignment="1">
      <alignment horizontal="left" vertical="top" wrapText="1"/>
    </xf>
    <xf numFmtId="0" fontId="12" fillId="0" borderId="0" xfId="0" applyFont="1" applyBorder="1" applyAlignment="1">
      <alignment horizontal="center" vertical="center"/>
    </xf>
    <xf numFmtId="0" fontId="9" fillId="0" borderId="0" xfId="0" applyFont="1" applyBorder="1" applyAlignment="1">
      <alignment horizontal="left" vertical="center" wrapText="1"/>
    </xf>
    <xf numFmtId="0" fontId="14" fillId="0" borderId="0" xfId="0" applyFont="1" applyBorder="1" applyAlignment="1">
      <alignment horizontal="left" vertical="center" wrapText="1"/>
    </xf>
    <xf numFmtId="0" fontId="19" fillId="0" borderId="0" xfId="0" applyFont="1"/>
    <xf numFmtId="14" fontId="19" fillId="0" borderId="0" xfId="0" applyNumberFormat="1" applyFont="1"/>
    <xf numFmtId="0" fontId="0" fillId="0" borderId="13" xfId="0" applyBorder="1" applyAlignment="1">
      <alignment horizontal="left"/>
    </xf>
    <xf numFmtId="0" fontId="0" fillId="0" borderId="14" xfId="0" applyFill="1" applyBorder="1" applyAlignment="1">
      <alignment horizontal="left"/>
    </xf>
    <xf numFmtId="0" fontId="0" fillId="0" borderId="8" xfId="0" applyNumberFormat="1" applyBorder="1" applyAlignment="1">
      <alignment horizontal="right"/>
    </xf>
    <xf numFmtId="0" fontId="0" fillId="0" borderId="0" xfId="0" applyFont="1" applyFill="1"/>
    <xf numFmtId="0" fontId="4" fillId="5" borderId="1" xfId="1" applyFont="1" applyBorder="1" applyAlignment="1">
      <alignment horizontal="center"/>
    </xf>
    <xf numFmtId="0" fontId="4" fillId="5" borderId="2" xfId="1" applyFont="1" applyBorder="1" applyAlignment="1">
      <alignment horizontal="center"/>
    </xf>
    <xf numFmtId="0" fontId="4" fillId="5" borderId="5" xfId="1" applyFont="1" applyBorder="1" applyAlignment="1">
      <alignment horizontal="center"/>
    </xf>
    <xf numFmtId="0" fontId="14" fillId="0" borderId="2" xfId="0" applyFont="1" applyBorder="1" applyAlignment="1">
      <alignment horizontal="left" vertical="center" wrapText="1"/>
    </xf>
    <xf numFmtId="0" fontId="14" fillId="0" borderId="5" xfId="0" applyFont="1" applyBorder="1" applyAlignment="1">
      <alignment horizontal="left" vertical="center" wrapText="1"/>
    </xf>
    <xf numFmtId="0" fontId="9" fillId="0" borderId="2" xfId="0" applyFont="1" applyBorder="1" applyAlignment="1">
      <alignment horizontal="left" vertical="center" wrapText="1"/>
    </xf>
    <xf numFmtId="0" fontId="9" fillId="0" borderId="5" xfId="0" applyFont="1" applyBorder="1" applyAlignment="1">
      <alignment horizontal="left" vertical="center" wrapText="1"/>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5" xfId="0" applyFont="1" applyBorder="1" applyAlignment="1">
      <alignment horizontal="center" vertical="center"/>
    </xf>
    <xf numFmtId="0" fontId="0" fillId="0" borderId="0" xfId="0" applyFill="1" applyBorder="1"/>
  </cellXfs>
  <cellStyles count="4">
    <cellStyle name="20% - Accent1" xfId="1" builtinId="30"/>
    <cellStyle name="60% - Accent1" xfId="2" builtinId="32"/>
    <cellStyle name="Hyperlink" xfId="3" builtinId="8"/>
    <cellStyle name="Normal" xfId="0" builtinId="0"/>
  </cellStyles>
  <dxfs count="84">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border diagonalUp="0" diagonalDown="0">
        <left style="medium">
          <color indexed="64"/>
        </left>
        <right/>
        <top/>
        <bottom/>
        <vertical/>
        <horizontal/>
      </border>
    </dxf>
    <dxf>
      <border diagonalUp="0" diagonalDown="0">
        <left style="medium">
          <color indexed="64"/>
        </left>
        <right style="medium">
          <color indexed="64"/>
        </right>
        <top/>
        <bottom/>
        <vertical/>
        <horizontal/>
      </border>
    </dxf>
    <dxf>
      <border>
        <top style="medium">
          <color indexed="64"/>
        </top>
      </border>
    </dxf>
    <dxf>
      <border>
        <bottom style="medium">
          <color indexed="64"/>
        </bottom>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border diagonalUp="0" diagonalDown="0" outline="0">
        <left/>
        <right style="medium">
          <color indexed="64"/>
        </right>
        <top/>
        <bottom style="medium">
          <color indexed="64"/>
        </bottom>
      </border>
    </dxf>
    <dxf>
      <alignment horizontal="right" vertical="bottom" textRotation="0" wrapText="0" indent="0" justifyLastLine="0" shrinkToFit="0" readingOrder="0"/>
      <border diagonalUp="0" diagonalDown="0" outline="0">
        <left/>
        <right/>
        <top/>
        <bottom style="medium">
          <color indexed="64"/>
        </bottom>
      </border>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border diagonalUp="0" diagonalDown="0" outline="0">
        <left/>
        <right/>
        <top/>
        <bottom style="medium">
          <color indexed="64"/>
        </bottom>
      </border>
    </dxf>
    <dxf>
      <border diagonalUp="0" diagonalDown="0" outline="0">
        <left style="medium">
          <color indexed="64"/>
        </left>
        <right/>
        <top/>
        <bottom style="medium">
          <color indexed="64"/>
        </bottom>
      </border>
    </dxf>
    <dxf>
      <numFmt numFmtId="13" formatCode="0%"/>
      <border diagonalUp="0" diagonalDown="0">
        <left/>
        <right style="medium">
          <color indexed="64"/>
        </right>
        <top/>
        <bottom/>
        <vertical/>
        <horizontal/>
      </border>
    </dxf>
    <dxf>
      <numFmt numFmtId="0" formatCode="General"/>
    </dxf>
    <dxf>
      <numFmt numFmtId="0" formatCode="General"/>
      <alignment horizontal="right" vertical="bottom" textRotation="0" wrapText="0" indent="0" justifyLastLine="0" shrinkToFit="0" readingOrder="0"/>
    </dxf>
    <dxf>
      <numFmt numFmtId="0" formatCode="General"/>
      <alignment horizontal="right" textRotation="0" indent="0" justifyLastLine="0" shrinkToFit="0" readingOrder="0"/>
    </dxf>
    <dxf>
      <numFmt numFmtId="0" formatCode="General"/>
    </dxf>
    <dxf>
      <numFmt numFmtId="0" formatCode="General"/>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80" b="0" i="0" u="none" strike="noStrike" kern="1200" spc="0" baseline="0">
                <a:solidFill>
                  <a:schemeClr val="tx1"/>
                </a:solidFill>
                <a:latin typeface="+mn-lt"/>
                <a:ea typeface="+mn-ea"/>
                <a:cs typeface="+mn-cs"/>
              </a:defRPr>
            </a:pPr>
            <a:r>
              <a:rPr lang="en-US" sz="2400" b="1"/>
              <a:t>Percentage Compliance Per LA  19/08/2019</a:t>
            </a:r>
            <a:endParaRPr lang="en-IE" sz="2400" b="1"/>
          </a:p>
          <a:p>
            <a:pPr algn="ctr" rtl="0">
              <a:defRPr/>
            </a:pPr>
            <a:endParaRPr lang="en-US"/>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'!$S$3</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'!$L$4:$L$34</c:f>
              <c:strCache>
                <c:ptCount val="31"/>
                <c:pt idx="0">
                  <c:v>Galway City Council</c:v>
                </c:pt>
                <c:pt idx="1">
                  <c:v>Galway County Council</c:v>
                </c:pt>
                <c:pt idx="2">
                  <c:v>Roscommon County Council</c:v>
                </c:pt>
                <c:pt idx="3">
                  <c:v>Fingal County Council</c:v>
                </c:pt>
                <c:pt idx="4">
                  <c:v>Limerick City &amp; County Council</c:v>
                </c:pt>
                <c:pt idx="5">
                  <c:v>Cork County Council</c:v>
                </c:pt>
                <c:pt idx="6">
                  <c:v>Dun Laoghaire Rathdown</c:v>
                </c:pt>
                <c:pt idx="7">
                  <c:v>Louth County Council</c:v>
                </c:pt>
                <c:pt idx="8">
                  <c:v>Mayo County Council</c:v>
                </c:pt>
                <c:pt idx="9">
                  <c:v>South Dublin County Council</c:v>
                </c:pt>
                <c:pt idx="10">
                  <c:v>Waterford City &amp;County Council</c:v>
                </c:pt>
                <c:pt idx="11">
                  <c:v>Laois County Council</c:v>
                </c:pt>
                <c:pt idx="12">
                  <c:v>Cavan County Council</c:v>
                </c:pt>
                <c:pt idx="13">
                  <c:v>Clare County Council</c:v>
                </c:pt>
                <c:pt idx="14">
                  <c:v>Donegal County Council</c:v>
                </c:pt>
                <c:pt idx="15">
                  <c:v>Meath County Council</c:v>
                </c:pt>
                <c:pt idx="16">
                  <c:v>Wicklow County Council</c:v>
                </c:pt>
                <c:pt idx="17">
                  <c:v>Kerry County Council</c:v>
                </c:pt>
                <c:pt idx="18">
                  <c:v>Tipperary County Council</c:v>
                </c:pt>
                <c:pt idx="19">
                  <c:v>Sligo County Council</c:v>
                </c:pt>
                <c:pt idx="20">
                  <c:v>Cork City Council</c:v>
                </c:pt>
                <c:pt idx="21">
                  <c:v>Longford County Council</c:v>
                </c:pt>
                <c:pt idx="22">
                  <c:v>Kildare County Council</c:v>
                </c:pt>
                <c:pt idx="23">
                  <c:v>Westmeath County Council</c:v>
                </c:pt>
                <c:pt idx="24">
                  <c:v>Offaly County Council</c:v>
                </c:pt>
                <c:pt idx="25">
                  <c:v>Dublin City Council</c:v>
                </c:pt>
                <c:pt idx="26">
                  <c:v>Carlow County Council</c:v>
                </c:pt>
                <c:pt idx="27">
                  <c:v>Monaghan County Council</c:v>
                </c:pt>
                <c:pt idx="28">
                  <c:v>Wexford County Council</c:v>
                </c:pt>
                <c:pt idx="29">
                  <c:v>Leitrim County Council</c:v>
                </c:pt>
                <c:pt idx="30">
                  <c:v>Kilkenny County Council</c:v>
                </c:pt>
              </c:strCache>
            </c:strRef>
          </c:cat>
          <c:val>
            <c:numRef>
              <c:f>'Overview '!$S$4:$S$34</c:f>
              <c:numCache>
                <c:formatCode>0%</c:formatCode>
                <c:ptCount val="31"/>
                <c:pt idx="0">
                  <c:v>1</c:v>
                </c:pt>
                <c:pt idx="1">
                  <c:v>0.97058823529411764</c:v>
                </c:pt>
                <c:pt idx="2">
                  <c:v>0.96363636363636362</c:v>
                </c:pt>
                <c:pt idx="3">
                  <c:v>0.95953757225433522</c:v>
                </c:pt>
                <c:pt idx="4">
                  <c:v>0.95424836601307195</c:v>
                </c:pt>
                <c:pt idx="5">
                  <c:v>0.95107033639143734</c:v>
                </c:pt>
                <c:pt idx="6">
                  <c:v>0.95081967213114749</c:v>
                </c:pt>
                <c:pt idx="7">
                  <c:v>0.94594594594594594</c:v>
                </c:pt>
                <c:pt idx="8">
                  <c:v>0.94488188976377951</c:v>
                </c:pt>
                <c:pt idx="9">
                  <c:v>0.93421052631578949</c:v>
                </c:pt>
                <c:pt idx="10">
                  <c:v>0.92753623188405798</c:v>
                </c:pt>
                <c:pt idx="11">
                  <c:v>0.921875</c:v>
                </c:pt>
                <c:pt idx="12">
                  <c:v>0.921875</c:v>
                </c:pt>
                <c:pt idx="13">
                  <c:v>0.92045454545454541</c:v>
                </c:pt>
                <c:pt idx="14">
                  <c:v>0.91262135922330101</c:v>
                </c:pt>
                <c:pt idx="15">
                  <c:v>0.90259740259740262</c:v>
                </c:pt>
                <c:pt idx="16">
                  <c:v>0.89473684210526316</c:v>
                </c:pt>
                <c:pt idx="17">
                  <c:v>0.88961038961038963</c:v>
                </c:pt>
                <c:pt idx="18">
                  <c:v>0.88888888888888884</c:v>
                </c:pt>
                <c:pt idx="19">
                  <c:v>0.88235294117647056</c:v>
                </c:pt>
                <c:pt idx="20">
                  <c:v>0.87931034482758619</c:v>
                </c:pt>
                <c:pt idx="21">
                  <c:v>0.86274509803921573</c:v>
                </c:pt>
                <c:pt idx="22">
                  <c:v>0.85616438356164382</c:v>
                </c:pt>
                <c:pt idx="23">
                  <c:v>0.84931506849315064</c:v>
                </c:pt>
                <c:pt idx="24">
                  <c:v>0.84905660377358494</c:v>
                </c:pt>
                <c:pt idx="25">
                  <c:v>0.84357541899441346</c:v>
                </c:pt>
                <c:pt idx="26">
                  <c:v>0.82499999999999996</c:v>
                </c:pt>
                <c:pt idx="27">
                  <c:v>0.81818181818181823</c:v>
                </c:pt>
                <c:pt idx="28">
                  <c:v>0.80582524271844658</c:v>
                </c:pt>
                <c:pt idx="29">
                  <c:v>0.8</c:v>
                </c:pt>
                <c:pt idx="30">
                  <c:v>0.75308641975308643</c:v>
                </c:pt>
              </c:numCache>
            </c:numRef>
          </c:val>
        </c:ser>
        <c:dLbls>
          <c:showLegendKey val="0"/>
          <c:showVal val="1"/>
          <c:showCatName val="0"/>
          <c:showSerName val="0"/>
          <c:showPercent val="0"/>
          <c:showBubbleSize val="0"/>
        </c:dLbls>
        <c:gapWidth val="219"/>
        <c:overlap val="-27"/>
        <c:axId val="1027938896"/>
        <c:axId val="1027938112"/>
      </c:barChart>
      <c:catAx>
        <c:axId val="102793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027938112"/>
        <c:crosses val="autoZero"/>
        <c:auto val="1"/>
        <c:lblAlgn val="ctr"/>
        <c:lblOffset val="100"/>
        <c:noMultiLvlLbl val="0"/>
      </c:catAx>
      <c:valAx>
        <c:axId val="102793811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0279388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2000" b="1"/>
              <a:t>Connacht Ulster</a:t>
            </a:r>
          </a:p>
        </c:rich>
      </c:tx>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'!$H$3</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'!$A$4:$A$12</c:f>
              <c:strCache>
                <c:ptCount val="9"/>
                <c:pt idx="0">
                  <c:v>Galway City Council</c:v>
                </c:pt>
                <c:pt idx="1">
                  <c:v>Galway County Council</c:v>
                </c:pt>
                <c:pt idx="2">
                  <c:v>Roscommon County Council</c:v>
                </c:pt>
                <c:pt idx="3">
                  <c:v>Mayo County Council</c:v>
                </c:pt>
                <c:pt idx="4">
                  <c:v>Cavan County Council</c:v>
                </c:pt>
                <c:pt idx="5">
                  <c:v>Donegal County Council</c:v>
                </c:pt>
                <c:pt idx="6">
                  <c:v>Sligo County Council</c:v>
                </c:pt>
                <c:pt idx="7">
                  <c:v>Monaghan County Council</c:v>
                </c:pt>
                <c:pt idx="8">
                  <c:v>Leitrim County Council</c:v>
                </c:pt>
              </c:strCache>
            </c:strRef>
          </c:cat>
          <c:val>
            <c:numRef>
              <c:f>'Overview '!$H$4:$H$12</c:f>
              <c:numCache>
                <c:formatCode>0%</c:formatCode>
                <c:ptCount val="9"/>
                <c:pt idx="0">
                  <c:v>1</c:v>
                </c:pt>
                <c:pt idx="1">
                  <c:v>0.97058823529411764</c:v>
                </c:pt>
                <c:pt idx="2">
                  <c:v>0.96363636363636362</c:v>
                </c:pt>
                <c:pt idx="3">
                  <c:v>0.94488188976377951</c:v>
                </c:pt>
                <c:pt idx="4">
                  <c:v>0.921875</c:v>
                </c:pt>
                <c:pt idx="5">
                  <c:v>0.91262135922330101</c:v>
                </c:pt>
                <c:pt idx="6">
                  <c:v>0.88235294117647056</c:v>
                </c:pt>
                <c:pt idx="7">
                  <c:v>0.81818181818181823</c:v>
                </c:pt>
                <c:pt idx="8">
                  <c:v>0.8</c:v>
                </c:pt>
              </c:numCache>
            </c:numRef>
          </c:val>
        </c:ser>
        <c:dLbls>
          <c:showLegendKey val="0"/>
          <c:showVal val="0"/>
          <c:showCatName val="0"/>
          <c:showSerName val="0"/>
          <c:showPercent val="0"/>
          <c:showBubbleSize val="0"/>
        </c:dLbls>
        <c:gapWidth val="75"/>
        <c:overlap val="40"/>
        <c:axId val="607888792"/>
        <c:axId val="607893104"/>
      </c:barChart>
      <c:catAx>
        <c:axId val="607888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07893104"/>
        <c:crosses val="autoZero"/>
        <c:auto val="1"/>
        <c:lblAlgn val="ctr"/>
        <c:lblOffset val="100"/>
        <c:noMultiLvlLbl val="0"/>
      </c:catAx>
      <c:valAx>
        <c:axId val="60789310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07888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sz="12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795108</xdr:colOff>
      <xdr:row>36</xdr:row>
      <xdr:rowOff>154894</xdr:rowOff>
    </xdr:from>
    <xdr:to>
      <xdr:col>27</xdr:col>
      <xdr:colOff>301624</xdr:colOff>
      <xdr:row>49</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45356</xdr:colOff>
      <xdr:row>14</xdr:row>
      <xdr:rowOff>31521</xdr:rowOff>
    </xdr:from>
    <xdr:to>
      <xdr:col>8</xdr:col>
      <xdr:colOff>15875</xdr:colOff>
      <xdr:row>36</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Table2" displayName="Table2" ref="A3:H13" totalsRowCount="1" headerRowDxfId="83" totalsRowDxfId="81" headerRowBorderDxfId="82">
  <autoFilter ref="A3:H12"/>
  <sortState ref="A4:H12">
    <sortCondition descending="1" ref="H3:H12"/>
  </sortState>
  <tableColumns count="8">
    <tableColumn id="1" name="LA" totalsRowLabel="Total " dataDxfId="80" totalsRowDxfId="73"/>
    <tableColumn id="4" name="Members " totalsRowFunction="sum" dataDxfId="79" totalsRowDxfId="72">
      <calculatedColumnFormula>VLOOKUP(Table2[[#This Row],[LA]],$L:$S,2,FALSE)</calculatedColumnFormula>
    </tableColumn>
    <tableColumn id="6" name="Members Premises" totalsRowFunction="sum" dataDxfId="78" totalsRowDxfId="71">
      <calculatedColumnFormula>VLOOKUP(Table2[[#This Row],[LA]],$L:$S,3,FALSE)</calculatedColumnFormula>
    </tableColumn>
    <tableColumn id="9" name="Revoked Members" totalsRowFunction="sum" dataDxfId="77" totalsRowDxfId="70">
      <calculatedColumnFormula>'Leitrim Co'!B5</calculatedColumnFormula>
    </tableColumn>
    <tableColumn id="3" name="Obligated &amp; Reinstated" totalsRowFunction="sum" dataDxfId="76" totalsRowDxfId="69">
      <calculatedColumnFormula>'Leitrim Co'!B13</calculatedColumnFormula>
    </tableColumn>
    <tableColumn id="5" name="Potential Members" totalsRowFunction="sum" totalsRowDxfId="68"/>
    <tableColumn id="2" name="Total " totalsRowFunction="sum" dataDxfId="75" totalsRowDxfId="67">
      <calculatedColumnFormula>SUM(C4:F4)</calculatedColumnFormula>
    </tableColumn>
    <tableColumn id="7" name="% Registered" totalsRowFunction="average" dataDxfId="74" totalsRowDxfId="66">
      <calculatedColumnFormula>Table2[[#This Row],[Members Premises]]/Table2[[#This Row],[Total ]]</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L3:S35" totalsRowCount="1" headerRowDxfId="20" dataDxfId="19" headerRowBorderDxfId="17" tableBorderDxfId="18" totalsRowBorderDxfId="16" headerRowCellStyle="60% - Accent1">
  <autoFilter ref="L3:S34"/>
  <sortState ref="L4:S34">
    <sortCondition descending="1" ref="S3:S34"/>
  </sortState>
  <tableColumns count="8">
    <tableColumn id="1" name="LA" totalsRowLabel="Total " dataDxfId="15" totalsRowDxfId="7"/>
    <tableColumn id="2" name="Members" totalsRowFunction="sum" dataDxfId="14" totalsRowDxfId="6"/>
    <tableColumn id="3" name="Member Premises " totalsRowFunction="sum" dataDxfId="13" totalsRowDxfId="5"/>
    <tableColumn id="6" name="Revoked Members" totalsRowFunction="sum" dataDxfId="12" totalsRowDxfId="4"/>
    <tableColumn id="7" name="Obligated &amp; Reinstated" totalsRowFunction="sum" dataDxfId="11" totalsRowDxfId="3"/>
    <tableColumn id="4" name="Potential Members " totalsRowFunction="sum" dataDxfId="10" totalsRowDxfId="2"/>
    <tableColumn id="5" name="Total" totalsRowFunction="sum" dataDxfId="9" totalsRowDxfId="1"/>
    <tableColumn id="8" name="% Registered" totalsRowFunction="average" dataDxfId="8" totalsRow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79"/>
  <sheetViews>
    <sheetView showGridLines="0" tabSelected="1" topLeftCell="A2" zoomScale="70" zoomScaleNormal="70" zoomScaleSheetLayoutView="80" workbookViewId="0">
      <selection activeCell="I6" sqref="I6"/>
    </sheetView>
  </sheetViews>
  <sheetFormatPr defaultColWidth="12.28515625" defaultRowHeight="15" x14ac:dyDescent="0.25"/>
  <cols>
    <col min="1" max="1" width="28.42578125" bestFit="1" customWidth="1"/>
    <col min="2" max="2" width="15" bestFit="1" customWidth="1"/>
    <col min="3" max="3" width="14.5703125" customWidth="1"/>
    <col min="4" max="4" width="12.85546875" style="19" customWidth="1"/>
    <col min="5" max="5" width="15.140625" customWidth="1"/>
    <col min="6" max="6" width="15.28515625" bestFit="1" customWidth="1"/>
    <col min="7" max="7" width="11.42578125" customWidth="1"/>
    <col min="8" max="8" width="18" customWidth="1"/>
    <col min="9" max="11" width="12.28515625" customWidth="1"/>
    <col min="12" max="12" width="33.7109375" bestFit="1" customWidth="1"/>
    <col min="13" max="13" width="17" bestFit="1" customWidth="1"/>
    <col min="14" max="14" width="14.7109375" customWidth="1"/>
    <col min="15" max="15" width="12.28515625" style="19" customWidth="1"/>
    <col min="16" max="16" width="15.85546875" style="19" customWidth="1"/>
    <col min="17" max="17" width="12.5703125" customWidth="1"/>
    <col min="18" max="18" width="8.5703125" hidden="1" customWidth="1"/>
    <col min="19" max="19" width="15" customWidth="1"/>
    <col min="20" max="20" width="12.28515625" customWidth="1"/>
    <col min="21" max="21" width="29.85546875" bestFit="1" customWidth="1"/>
  </cols>
  <sheetData>
    <row r="1" spans="1:21" ht="15.75" thickBot="1" x14ac:dyDescent="0.3"/>
    <row r="2" spans="1:21" s="92" customFormat="1" ht="24" thickBot="1" x14ac:dyDescent="0.4">
      <c r="A2" s="98" t="s">
        <v>122</v>
      </c>
      <c r="B2" s="99"/>
      <c r="C2" s="99"/>
      <c r="D2" s="99"/>
      <c r="E2" s="99"/>
      <c r="F2" s="99"/>
      <c r="G2" s="99"/>
      <c r="H2" s="100"/>
      <c r="I2" s="20"/>
      <c r="J2" s="20"/>
      <c r="K2" s="20"/>
      <c r="L2" s="98" t="s">
        <v>124</v>
      </c>
      <c r="M2" s="99"/>
      <c r="N2" s="99"/>
      <c r="O2" s="99"/>
      <c r="P2" s="99"/>
      <c r="Q2" s="99"/>
      <c r="R2" s="99"/>
      <c r="S2" s="100"/>
      <c r="U2" s="93"/>
    </row>
    <row r="3" spans="1:21" s="62" customFormat="1" ht="30.75" thickBot="1" x14ac:dyDescent="0.3">
      <c r="A3" s="54" t="s">
        <v>112</v>
      </c>
      <c r="B3" s="55" t="s">
        <v>118</v>
      </c>
      <c r="C3" s="55" t="s">
        <v>148</v>
      </c>
      <c r="D3" s="39" t="s">
        <v>123</v>
      </c>
      <c r="E3" s="59" t="s">
        <v>147</v>
      </c>
      <c r="F3" s="60" t="s">
        <v>111</v>
      </c>
      <c r="G3" s="60" t="s">
        <v>110</v>
      </c>
      <c r="H3" s="61" t="s">
        <v>121</v>
      </c>
      <c r="L3" s="56" t="s">
        <v>112</v>
      </c>
      <c r="M3" s="57" t="s">
        <v>119</v>
      </c>
      <c r="N3" s="57" t="s">
        <v>166</v>
      </c>
      <c r="O3" s="51" t="s">
        <v>123</v>
      </c>
      <c r="P3" s="52" t="s">
        <v>147</v>
      </c>
      <c r="Q3" s="53" t="s">
        <v>120</v>
      </c>
      <c r="R3" s="88" t="s">
        <v>167</v>
      </c>
      <c r="S3" s="63" t="s">
        <v>121</v>
      </c>
    </row>
    <row r="4" spans="1:21" x14ac:dyDescent="0.25">
      <c r="A4" s="22" t="s">
        <v>145</v>
      </c>
      <c r="B4" s="12">
        <f>VLOOKUP(Table2[[#This Row],[LA]],$L:$S,2,FALSE)</f>
        <v>25</v>
      </c>
      <c r="C4" s="12">
        <f>VLOOKUP(Table2[[#This Row],[LA]],$L:$S,3,FALSE)</f>
        <v>35</v>
      </c>
      <c r="D4" s="96">
        <f>'Galway City '!B4</f>
        <v>0</v>
      </c>
      <c r="E4" s="21">
        <f>'Galway City '!B7</f>
        <v>0</v>
      </c>
      <c r="F4" s="12">
        <f>'Galway City '!B1</f>
        <v>0</v>
      </c>
      <c r="G4" s="12">
        <f>SUM(C4:F4)</f>
        <v>35</v>
      </c>
      <c r="H4" s="30">
        <f>Table2[[#This Row],[Members Premises]]/Table2[[#This Row],[Total ]]</f>
        <v>1</v>
      </c>
      <c r="L4" s="69" t="s">
        <v>145</v>
      </c>
      <c r="M4" s="22">
        <v>25</v>
      </c>
      <c r="N4" s="12">
        <v>35</v>
      </c>
      <c r="O4" s="21" t="s">
        <v>187</v>
      </c>
      <c r="P4" s="21" t="s">
        <v>187</v>
      </c>
      <c r="Q4" s="21">
        <v>0</v>
      </c>
      <c r="R4" s="21">
        <v>35</v>
      </c>
      <c r="S4" s="66">
        <v>1</v>
      </c>
    </row>
    <row r="5" spans="1:21" x14ac:dyDescent="0.25">
      <c r="A5" s="23" t="s">
        <v>60</v>
      </c>
      <c r="B5" s="11">
        <f>VLOOKUP(Table2[[#This Row],[LA]],$L:$S,2,FALSE)</f>
        <v>125</v>
      </c>
      <c r="C5" s="11">
        <f>VLOOKUP(Table2[[#This Row],[LA]],$L:$S,3,FALSE)</f>
        <v>132</v>
      </c>
      <c r="D5" s="14">
        <f>'Galway Co'!B4</f>
        <v>4</v>
      </c>
      <c r="E5" s="14">
        <f>'Galway Co'!B10</f>
        <v>0</v>
      </c>
      <c r="F5" s="11">
        <f>'Galway Co'!B1</f>
        <v>0</v>
      </c>
      <c r="G5" s="11">
        <f>SUM(C5:F5)</f>
        <v>136</v>
      </c>
      <c r="H5" s="31">
        <f>Table2[[#This Row],[Members Premises]]/Table2[[#This Row],[Total ]]</f>
        <v>0.97058823529411764</v>
      </c>
      <c r="L5" s="70" t="s">
        <v>60</v>
      </c>
      <c r="M5" s="23">
        <v>125</v>
      </c>
      <c r="N5" s="11">
        <v>132</v>
      </c>
      <c r="O5" s="14">
        <v>4</v>
      </c>
      <c r="P5" s="14" t="s">
        <v>187</v>
      </c>
      <c r="Q5" s="14">
        <v>0</v>
      </c>
      <c r="R5" s="14">
        <v>136</v>
      </c>
      <c r="S5" s="66">
        <v>0.97058823529411764</v>
      </c>
    </row>
    <row r="6" spans="1:21" x14ac:dyDescent="0.25">
      <c r="A6" s="23" t="s">
        <v>94</v>
      </c>
      <c r="B6" s="11">
        <f>VLOOKUP(Table2[[#This Row],[LA]],$L:$S,2,FALSE)</f>
        <v>49</v>
      </c>
      <c r="C6" s="11">
        <f>VLOOKUP(Table2[[#This Row],[LA]],$L:$S,3,FALSE)</f>
        <v>53</v>
      </c>
      <c r="D6" s="14">
        <f>'Roscommon Co'!B5</f>
        <v>1</v>
      </c>
      <c r="E6" s="14">
        <f>'Roscommon Co'!B8</f>
        <v>0</v>
      </c>
      <c r="F6" s="11">
        <f>'Roscommon Co'!B1</f>
        <v>1</v>
      </c>
      <c r="G6" s="11">
        <f>SUM(C6:F6)</f>
        <v>55</v>
      </c>
      <c r="H6" s="31">
        <f>Table2[[#This Row],[Members Premises]]/Table2[[#This Row],[Total ]]</f>
        <v>0.96363636363636362</v>
      </c>
      <c r="L6" s="70" t="s">
        <v>94</v>
      </c>
      <c r="M6" s="23">
        <v>49</v>
      </c>
      <c r="N6" s="11">
        <v>53</v>
      </c>
      <c r="O6" s="14">
        <v>1</v>
      </c>
      <c r="P6" s="14" t="s">
        <v>187</v>
      </c>
      <c r="Q6" s="14">
        <v>1</v>
      </c>
      <c r="R6" s="14">
        <v>55</v>
      </c>
      <c r="S6" s="66">
        <v>0.96363636363636362</v>
      </c>
    </row>
    <row r="7" spans="1:21" ht="14.25" customHeight="1" x14ac:dyDescent="0.25">
      <c r="A7" s="23" t="s">
        <v>67</v>
      </c>
      <c r="B7" s="11">
        <f>VLOOKUP(Table2[[#This Row],[LA]],$L:$S,2,FALSE)</f>
        <v>108</v>
      </c>
      <c r="C7" s="11">
        <f>VLOOKUP(Table2[[#This Row],[LA]],$L:$S,3,FALSE)</f>
        <v>120</v>
      </c>
      <c r="D7" s="14">
        <f>'Mayo Co'!B5</f>
        <v>5</v>
      </c>
      <c r="E7" s="14">
        <f>'Mayo Co'!B12</f>
        <v>1</v>
      </c>
      <c r="F7" s="11">
        <f>'Mayo Co'!B1</f>
        <v>1</v>
      </c>
      <c r="G7" s="11">
        <f>SUM(C7:F7)</f>
        <v>127</v>
      </c>
      <c r="H7" s="31">
        <f>Table2[[#This Row],[Members Premises]]/Table2[[#This Row],[Total ]]</f>
        <v>0.94488188976377951</v>
      </c>
      <c r="L7" s="70" t="s">
        <v>116</v>
      </c>
      <c r="M7" s="23">
        <v>146</v>
      </c>
      <c r="N7" s="11">
        <v>166</v>
      </c>
      <c r="O7" s="14">
        <v>4</v>
      </c>
      <c r="P7" s="14" t="s">
        <v>187</v>
      </c>
      <c r="Q7" s="14">
        <v>3</v>
      </c>
      <c r="R7" s="14">
        <v>173</v>
      </c>
      <c r="S7" s="66">
        <v>0.95953757225433522</v>
      </c>
    </row>
    <row r="8" spans="1:21" x14ac:dyDescent="0.25">
      <c r="A8" s="23" t="s">
        <v>14</v>
      </c>
      <c r="B8" s="11">
        <f>VLOOKUP(Table2[[#This Row],[LA]],$L:$S,2,FALSE)</f>
        <v>55</v>
      </c>
      <c r="C8" s="11">
        <f>VLOOKUP(Table2[[#This Row],[LA]],$L:$S,3,FALSE)</f>
        <v>59</v>
      </c>
      <c r="D8" s="14">
        <f>'Cavan Co'!B7</f>
        <v>1</v>
      </c>
      <c r="E8" s="14">
        <f>'Cavan Co'!B10</f>
        <v>1</v>
      </c>
      <c r="F8" s="11">
        <f>'Cavan Co'!B1</f>
        <v>3</v>
      </c>
      <c r="G8" s="11">
        <f>SUM(C8:F8)</f>
        <v>64</v>
      </c>
      <c r="H8" s="31">
        <f>Table2[[#This Row],[Members Premises]]/Table2[[#This Row],[Total ]]</f>
        <v>0.921875</v>
      </c>
      <c r="L8" s="70" t="s">
        <v>135</v>
      </c>
      <c r="M8" s="23">
        <v>133</v>
      </c>
      <c r="N8" s="11">
        <v>146</v>
      </c>
      <c r="O8" s="14">
        <v>7</v>
      </c>
      <c r="P8" s="14" t="s">
        <v>187</v>
      </c>
      <c r="Q8" s="14">
        <v>0</v>
      </c>
      <c r="R8" s="14">
        <v>153</v>
      </c>
      <c r="S8" s="66">
        <v>0.95424836601307195</v>
      </c>
    </row>
    <row r="9" spans="1:21" x14ac:dyDescent="0.25">
      <c r="A9" s="23" t="s">
        <v>38</v>
      </c>
      <c r="B9" s="11">
        <f>VLOOKUP(Table2[[#This Row],[LA]],$L:$S,2,FALSE)</f>
        <v>90</v>
      </c>
      <c r="C9" s="11">
        <f>VLOOKUP(Table2[[#This Row],[LA]],$L:$S,3,FALSE)</f>
        <v>94</v>
      </c>
      <c r="D9" s="14">
        <f>'Donegal Co'!B9</f>
        <v>2</v>
      </c>
      <c r="E9" s="14">
        <f>'Donegal Co'!B13</f>
        <v>2</v>
      </c>
      <c r="F9" s="11">
        <f>'Donegal Co'!B1</f>
        <v>5</v>
      </c>
      <c r="G9" s="11">
        <f>SUM(C9:F9)</f>
        <v>103</v>
      </c>
      <c r="H9" s="31">
        <f>Table2[[#This Row],[Members Premises]]/Table2[[#This Row],[Total ]]</f>
        <v>0.91262135922330101</v>
      </c>
      <c r="L9" s="94" t="s">
        <v>129</v>
      </c>
      <c r="M9" s="23">
        <v>293</v>
      </c>
      <c r="N9" s="11">
        <v>311</v>
      </c>
      <c r="O9" s="14">
        <v>14</v>
      </c>
      <c r="P9" s="14">
        <v>1</v>
      </c>
      <c r="Q9" s="14">
        <v>1</v>
      </c>
      <c r="R9" s="14">
        <v>327</v>
      </c>
      <c r="S9" s="66">
        <v>0.95107033639143734</v>
      </c>
    </row>
    <row r="10" spans="1:21" x14ac:dyDescent="0.25">
      <c r="A10" s="23" t="s">
        <v>99</v>
      </c>
      <c r="B10" s="11">
        <f>VLOOKUP(Table2[[#This Row],[LA]],$L:$S,2,FALSE)</f>
        <v>39</v>
      </c>
      <c r="C10" s="11">
        <f>VLOOKUP(Table2[[#This Row],[LA]],$L:$S,3,FALSE)</f>
        <v>45</v>
      </c>
      <c r="D10" s="14">
        <f>'Sligo Co'!B6</f>
        <v>3</v>
      </c>
      <c r="E10" s="14">
        <f>'Sligo Co'!B11</f>
        <v>1</v>
      </c>
      <c r="F10" s="11">
        <f>'Sligo Co'!B1</f>
        <v>2</v>
      </c>
      <c r="G10" s="11">
        <f>SUM(C10:F10)</f>
        <v>51</v>
      </c>
      <c r="H10" s="31">
        <f>Table2[[#This Row],[Members Premises]]/Table2[[#This Row],[Total ]]</f>
        <v>0.88235294117647056</v>
      </c>
      <c r="L10" s="70" t="s">
        <v>117</v>
      </c>
      <c r="M10" s="23">
        <v>48</v>
      </c>
      <c r="N10" s="11">
        <v>58</v>
      </c>
      <c r="O10" s="14">
        <v>1</v>
      </c>
      <c r="P10" s="14" t="s">
        <v>187</v>
      </c>
      <c r="Q10" s="14">
        <v>2</v>
      </c>
      <c r="R10" s="14">
        <v>61</v>
      </c>
      <c r="S10" s="66">
        <v>0.95081967213114749</v>
      </c>
    </row>
    <row r="11" spans="1:21" x14ac:dyDescent="0.25">
      <c r="A11" s="23" t="s">
        <v>76</v>
      </c>
      <c r="B11" s="11">
        <f>VLOOKUP(Table2[[#This Row],[LA]],$L:$S,2,FALSE)</f>
        <v>44</v>
      </c>
      <c r="C11" s="11">
        <f>VLOOKUP(Table2[[#This Row],[LA]],$L:$S,3,FALSE)</f>
        <v>45</v>
      </c>
      <c r="D11" s="14">
        <f>'Monaghan Co'!B9</f>
        <v>5</v>
      </c>
      <c r="E11" s="14">
        <f>'Monaghan Co'!B16</f>
        <v>0</v>
      </c>
      <c r="F11" s="11">
        <f>'Monaghan Co'!B1</f>
        <v>5</v>
      </c>
      <c r="G11" s="11">
        <f>SUM(C11:F11)</f>
        <v>55</v>
      </c>
      <c r="H11" s="31">
        <f>Table2[[#This Row],[Members Premises]]/Table2[[#This Row],[Total ]]</f>
        <v>0.81818181818181823</v>
      </c>
      <c r="L11" s="70" t="s">
        <v>137</v>
      </c>
      <c r="M11" s="23">
        <v>64</v>
      </c>
      <c r="N11" s="11">
        <v>70</v>
      </c>
      <c r="O11" s="14">
        <v>2</v>
      </c>
      <c r="P11" s="14">
        <v>1</v>
      </c>
      <c r="Q11" s="14">
        <v>1</v>
      </c>
      <c r="R11" s="14">
        <v>74</v>
      </c>
      <c r="S11" s="66">
        <v>0.94594594594594594</v>
      </c>
    </row>
    <row r="12" spans="1:21" ht="15.75" thickBot="1" x14ac:dyDescent="0.3">
      <c r="A12" s="15" t="s">
        <v>61</v>
      </c>
      <c r="B12" s="16">
        <f>VLOOKUP(Table2[[#This Row],[LA]],$L:$S,2,FALSE)</f>
        <v>32</v>
      </c>
      <c r="C12" s="16">
        <f>VLOOKUP(Table2[[#This Row],[LA]],$L:$S,3,FALSE)</f>
        <v>32</v>
      </c>
      <c r="D12" s="18">
        <f>'Leitrim Co'!B5</f>
        <v>6</v>
      </c>
      <c r="E12" s="18">
        <f>'Leitrim Co'!B13</f>
        <v>1</v>
      </c>
      <c r="F12" s="16">
        <f>'Leitrim Co'!B1</f>
        <v>1</v>
      </c>
      <c r="G12" s="16">
        <f>SUM(C12:F12)</f>
        <v>40</v>
      </c>
      <c r="H12" s="17">
        <f>Table2[[#This Row],[Members Premises]]/Table2[[#This Row],[Total ]]</f>
        <v>0.8</v>
      </c>
      <c r="L12" s="70" t="s">
        <v>67</v>
      </c>
      <c r="M12" s="23">
        <v>108</v>
      </c>
      <c r="N12" s="11">
        <v>120</v>
      </c>
      <c r="O12" s="14">
        <v>5</v>
      </c>
      <c r="P12" s="14">
        <v>1</v>
      </c>
      <c r="Q12" s="14">
        <v>1</v>
      </c>
      <c r="R12" s="14">
        <v>127</v>
      </c>
      <c r="S12" s="66">
        <v>0.94488188976377951</v>
      </c>
    </row>
    <row r="13" spans="1:21" ht="15.75" thickBot="1" x14ac:dyDescent="0.3">
      <c r="A13" s="15" t="s">
        <v>110</v>
      </c>
      <c r="B13" s="16">
        <f>SUBTOTAL(109,Table2[[Members ]])</f>
        <v>567</v>
      </c>
      <c r="C13" s="16">
        <f>SUBTOTAL(109,Table2[Members Premises])</f>
        <v>615</v>
      </c>
      <c r="D13" s="18">
        <f>SUBTOTAL(109,Table2[Revoked Members])</f>
        <v>27</v>
      </c>
      <c r="E13" s="16">
        <f>SUBTOTAL(109,Table2[Obligated &amp; Reinstated])</f>
        <v>6</v>
      </c>
      <c r="F13" s="18">
        <f>SUBTOTAL(109,Table2[Potential Members])</f>
        <v>18</v>
      </c>
      <c r="G13" s="18">
        <f>SUBTOTAL(109,Table2[[Total ]])</f>
        <v>666</v>
      </c>
      <c r="H13" s="17">
        <f>SUBTOTAL(101,Table2[% Registered])</f>
        <v>0.91268195636398353</v>
      </c>
      <c r="L13" s="70" t="s">
        <v>115</v>
      </c>
      <c r="M13" s="23">
        <v>119</v>
      </c>
      <c r="N13" s="11">
        <v>142</v>
      </c>
      <c r="O13" s="14">
        <v>5</v>
      </c>
      <c r="P13" s="14">
        <v>1</v>
      </c>
      <c r="Q13" s="14">
        <v>4</v>
      </c>
      <c r="R13" s="14">
        <v>152</v>
      </c>
      <c r="S13" s="66">
        <v>0.93421052631578949</v>
      </c>
    </row>
    <row r="14" spans="1:21" x14ac:dyDescent="0.25">
      <c r="L14" s="70" t="s">
        <v>141</v>
      </c>
      <c r="M14" s="23">
        <v>58</v>
      </c>
      <c r="N14" s="11">
        <v>64</v>
      </c>
      <c r="O14" s="14">
        <v>5</v>
      </c>
      <c r="P14" s="14" t="s">
        <v>187</v>
      </c>
      <c r="Q14" s="14">
        <v>0</v>
      </c>
      <c r="R14" s="14">
        <v>69</v>
      </c>
      <c r="S14" s="66">
        <v>0.92753623188405798</v>
      </c>
    </row>
    <row r="15" spans="1:21" x14ac:dyDescent="0.25">
      <c r="L15" s="70" t="s">
        <v>134</v>
      </c>
      <c r="M15" s="23">
        <v>56</v>
      </c>
      <c r="N15" s="11">
        <v>59</v>
      </c>
      <c r="O15" s="14">
        <v>5</v>
      </c>
      <c r="P15" s="14" t="s">
        <v>187</v>
      </c>
      <c r="Q15" s="14">
        <v>0</v>
      </c>
      <c r="R15" s="14">
        <v>64</v>
      </c>
      <c r="S15" s="66">
        <v>0.921875</v>
      </c>
    </row>
    <row r="16" spans="1:21" x14ac:dyDescent="0.25">
      <c r="L16" s="70" t="s">
        <v>14</v>
      </c>
      <c r="M16" s="23">
        <v>55</v>
      </c>
      <c r="N16" s="11">
        <v>59</v>
      </c>
      <c r="O16" s="14">
        <v>1</v>
      </c>
      <c r="P16" s="14">
        <v>1</v>
      </c>
      <c r="Q16" s="14">
        <v>3</v>
      </c>
      <c r="R16" s="14">
        <v>64</v>
      </c>
      <c r="S16" s="66">
        <v>0.921875</v>
      </c>
    </row>
    <row r="17" spans="1:19" x14ac:dyDescent="0.25">
      <c r="L17" s="70" t="s">
        <v>128</v>
      </c>
      <c r="M17" s="23">
        <v>77</v>
      </c>
      <c r="N17" s="11">
        <v>81</v>
      </c>
      <c r="O17" s="14">
        <v>1</v>
      </c>
      <c r="P17" s="14">
        <v>4</v>
      </c>
      <c r="Q17" s="14">
        <v>2</v>
      </c>
      <c r="R17" s="14">
        <v>88</v>
      </c>
      <c r="S17" s="66">
        <v>0.92045454545454541</v>
      </c>
    </row>
    <row r="18" spans="1:19" x14ac:dyDescent="0.25">
      <c r="L18" s="70" t="s">
        <v>38</v>
      </c>
      <c r="M18" s="23">
        <v>90</v>
      </c>
      <c r="N18" s="11">
        <v>94</v>
      </c>
      <c r="O18" s="14">
        <v>2</v>
      </c>
      <c r="P18" s="14">
        <v>2</v>
      </c>
      <c r="Q18" s="14">
        <v>5</v>
      </c>
      <c r="R18" s="14">
        <v>103</v>
      </c>
      <c r="S18" s="66">
        <v>0.91262135922330101</v>
      </c>
    </row>
    <row r="19" spans="1:19" x14ac:dyDescent="0.25">
      <c r="L19" s="70" t="s">
        <v>138</v>
      </c>
      <c r="M19" s="23">
        <v>128</v>
      </c>
      <c r="N19" s="11">
        <v>139</v>
      </c>
      <c r="O19" s="14">
        <v>5</v>
      </c>
      <c r="P19" s="14">
        <v>1</v>
      </c>
      <c r="Q19" s="14">
        <v>9</v>
      </c>
      <c r="R19" s="14">
        <v>154</v>
      </c>
      <c r="S19" s="66">
        <v>0.90259740259740262</v>
      </c>
    </row>
    <row r="20" spans="1:19" x14ac:dyDescent="0.25">
      <c r="L20" s="70" t="s">
        <v>144</v>
      </c>
      <c r="M20" s="23">
        <v>96</v>
      </c>
      <c r="N20" s="11">
        <v>102</v>
      </c>
      <c r="O20" s="14">
        <v>7</v>
      </c>
      <c r="P20" s="14">
        <v>3</v>
      </c>
      <c r="Q20" s="14">
        <v>2</v>
      </c>
      <c r="R20" s="14">
        <v>114</v>
      </c>
      <c r="S20" s="66">
        <v>0.89473684210526316</v>
      </c>
    </row>
    <row r="21" spans="1:19" x14ac:dyDescent="0.25">
      <c r="L21" s="70" t="s">
        <v>131</v>
      </c>
      <c r="M21" s="23">
        <v>131</v>
      </c>
      <c r="N21" s="11">
        <v>137</v>
      </c>
      <c r="O21" s="14">
        <v>4</v>
      </c>
      <c r="P21" s="14" t="s">
        <v>187</v>
      </c>
      <c r="Q21" s="14">
        <v>13</v>
      </c>
      <c r="R21" s="14">
        <v>154</v>
      </c>
      <c r="S21" s="66">
        <v>0.88961038961038963</v>
      </c>
    </row>
    <row r="22" spans="1:19" x14ac:dyDescent="0.25">
      <c r="L22" s="70" t="s">
        <v>140</v>
      </c>
      <c r="M22" s="23">
        <v>108</v>
      </c>
      <c r="N22" s="11">
        <v>112</v>
      </c>
      <c r="O22" s="14">
        <v>9</v>
      </c>
      <c r="P22" s="14">
        <v>2</v>
      </c>
      <c r="Q22" s="14">
        <v>3</v>
      </c>
      <c r="R22" s="14">
        <v>126</v>
      </c>
      <c r="S22" s="66">
        <v>0.88888888888888884</v>
      </c>
    </row>
    <row r="23" spans="1:19" x14ac:dyDescent="0.25">
      <c r="L23" s="70" t="s">
        <v>99</v>
      </c>
      <c r="M23" s="23">
        <v>39</v>
      </c>
      <c r="N23" s="11">
        <v>45</v>
      </c>
      <c r="O23" s="14">
        <v>3</v>
      </c>
      <c r="P23" s="14">
        <v>1</v>
      </c>
      <c r="Q23" s="14">
        <v>2</v>
      </c>
      <c r="R23" s="14">
        <v>51</v>
      </c>
      <c r="S23" s="66">
        <v>0.88235294117647056</v>
      </c>
    </row>
    <row r="24" spans="1:19" x14ac:dyDescent="0.25">
      <c r="L24" s="70" t="s">
        <v>146</v>
      </c>
      <c r="M24" s="23">
        <v>38</v>
      </c>
      <c r="N24" s="11">
        <v>51</v>
      </c>
      <c r="O24" s="14">
        <v>1</v>
      </c>
      <c r="P24" s="14" t="s">
        <v>187</v>
      </c>
      <c r="Q24" s="14">
        <v>6</v>
      </c>
      <c r="R24" s="14">
        <v>58</v>
      </c>
      <c r="S24" s="66">
        <v>0.87931034482758619</v>
      </c>
    </row>
    <row r="25" spans="1:19" x14ac:dyDescent="0.25">
      <c r="L25" s="70" t="s">
        <v>136</v>
      </c>
      <c r="M25" s="23">
        <v>42</v>
      </c>
      <c r="N25" s="11">
        <v>44</v>
      </c>
      <c r="O25" s="14">
        <v>2</v>
      </c>
      <c r="P25" s="14">
        <v>2</v>
      </c>
      <c r="Q25" s="14">
        <v>3</v>
      </c>
      <c r="R25" s="14">
        <v>51</v>
      </c>
      <c r="S25" s="66">
        <v>0.86274509803921573</v>
      </c>
    </row>
    <row r="26" spans="1:19" x14ac:dyDescent="0.25">
      <c r="L26" s="94" t="s">
        <v>132</v>
      </c>
      <c r="M26" s="23">
        <v>116</v>
      </c>
      <c r="N26" s="11">
        <v>125</v>
      </c>
      <c r="O26" s="14">
        <v>5</v>
      </c>
      <c r="P26" s="14">
        <v>4</v>
      </c>
      <c r="Q26" s="14">
        <v>12</v>
      </c>
      <c r="R26" s="14">
        <v>146</v>
      </c>
      <c r="S26" s="66">
        <v>0.85616438356164382</v>
      </c>
    </row>
    <row r="27" spans="1:19" x14ac:dyDescent="0.25">
      <c r="A27" s="10"/>
      <c r="B27" s="10"/>
      <c r="C27" s="10"/>
      <c r="L27" s="70" t="s">
        <v>142</v>
      </c>
      <c r="M27" s="23">
        <v>60</v>
      </c>
      <c r="N27" s="11">
        <v>62</v>
      </c>
      <c r="O27" s="14">
        <v>2</v>
      </c>
      <c r="P27" s="14">
        <v>2</v>
      </c>
      <c r="Q27" s="14">
        <v>7</v>
      </c>
      <c r="R27" s="14">
        <v>73</v>
      </c>
      <c r="S27" s="66">
        <v>0.84931506849315064</v>
      </c>
    </row>
    <row r="28" spans="1:19" x14ac:dyDescent="0.25">
      <c r="L28" s="70" t="s">
        <v>139</v>
      </c>
      <c r="M28" s="23">
        <v>43</v>
      </c>
      <c r="N28" s="11">
        <v>45</v>
      </c>
      <c r="O28" s="14">
        <v>2</v>
      </c>
      <c r="P28" s="14" t="s">
        <v>187</v>
      </c>
      <c r="Q28" s="14">
        <v>6</v>
      </c>
      <c r="R28" s="14">
        <v>53</v>
      </c>
      <c r="S28" s="66">
        <v>0.84905660377358494</v>
      </c>
    </row>
    <row r="29" spans="1:19" x14ac:dyDescent="0.25">
      <c r="L29" s="70" t="s">
        <v>130</v>
      </c>
      <c r="M29" s="23">
        <v>129</v>
      </c>
      <c r="N29" s="11">
        <v>151</v>
      </c>
      <c r="O29" s="14">
        <v>16</v>
      </c>
      <c r="P29" s="14">
        <v>5</v>
      </c>
      <c r="Q29" s="14">
        <v>7</v>
      </c>
      <c r="R29" s="14">
        <v>179</v>
      </c>
      <c r="S29" s="66">
        <v>0.84357541899441346</v>
      </c>
    </row>
    <row r="30" spans="1:19" x14ac:dyDescent="0.25">
      <c r="L30" s="70" t="s">
        <v>127</v>
      </c>
      <c r="M30" s="23">
        <v>28</v>
      </c>
      <c r="N30" s="11">
        <v>33</v>
      </c>
      <c r="O30" s="14">
        <v>2</v>
      </c>
      <c r="P30" s="14" t="s">
        <v>187</v>
      </c>
      <c r="Q30" s="14">
        <v>5</v>
      </c>
      <c r="R30" s="14">
        <v>40</v>
      </c>
      <c r="S30" s="66">
        <v>0.82499999999999996</v>
      </c>
    </row>
    <row r="31" spans="1:19" x14ac:dyDescent="0.25">
      <c r="L31" s="70" t="s">
        <v>76</v>
      </c>
      <c r="M31" s="23">
        <v>44</v>
      </c>
      <c r="N31" s="11">
        <v>45</v>
      </c>
      <c r="O31" s="14">
        <v>5</v>
      </c>
      <c r="P31" s="14" t="s">
        <v>187</v>
      </c>
      <c r="Q31" s="14">
        <v>5</v>
      </c>
      <c r="R31" s="14">
        <v>55</v>
      </c>
      <c r="S31" s="66">
        <v>0.81818181818181823</v>
      </c>
    </row>
    <row r="32" spans="1:19" x14ac:dyDescent="0.25">
      <c r="L32" s="70" t="s">
        <v>143</v>
      </c>
      <c r="M32" s="23">
        <v>79</v>
      </c>
      <c r="N32" s="11">
        <v>83</v>
      </c>
      <c r="O32" s="14">
        <v>6</v>
      </c>
      <c r="P32" s="14">
        <v>2</v>
      </c>
      <c r="Q32" s="14">
        <v>12</v>
      </c>
      <c r="R32" s="14">
        <v>103</v>
      </c>
      <c r="S32" s="66">
        <v>0.80582524271844658</v>
      </c>
    </row>
    <row r="33" spans="1:19" x14ac:dyDescent="0.25">
      <c r="L33" s="70" t="s">
        <v>61</v>
      </c>
      <c r="M33" s="23">
        <v>32</v>
      </c>
      <c r="N33" s="11">
        <v>32</v>
      </c>
      <c r="O33" s="14">
        <v>6</v>
      </c>
      <c r="P33" s="14">
        <v>1</v>
      </c>
      <c r="Q33" s="14">
        <v>1</v>
      </c>
      <c r="R33" s="14">
        <v>40</v>
      </c>
      <c r="S33" s="66">
        <v>0.8</v>
      </c>
    </row>
    <row r="34" spans="1:19" ht="15.75" thickBot="1" x14ac:dyDescent="0.3">
      <c r="L34" s="95" t="s">
        <v>133</v>
      </c>
      <c r="M34" s="15">
        <v>58</v>
      </c>
      <c r="N34" s="16">
        <v>61</v>
      </c>
      <c r="O34" s="18">
        <v>5</v>
      </c>
      <c r="P34" s="18">
        <v>4</v>
      </c>
      <c r="Q34" s="18">
        <v>11</v>
      </c>
      <c r="R34" s="18">
        <v>81</v>
      </c>
      <c r="S34" s="66">
        <v>0.75308641975308643</v>
      </c>
    </row>
    <row r="35" spans="1:19" x14ac:dyDescent="0.25">
      <c r="L35" s="12" t="s">
        <v>110</v>
      </c>
      <c r="M35" s="12">
        <f>SUBTOTAL(109,Table216[Members])</f>
        <v>2617</v>
      </c>
      <c r="N35" s="12">
        <f>SUBTOTAL(109,Table216[[Member Premises ]])</f>
        <v>2857</v>
      </c>
      <c r="O35" s="21">
        <f>SUBTOTAL(109,Table216[Revoked Members])</f>
        <v>137</v>
      </c>
      <c r="P35" s="21">
        <f>SUBTOTAL(109,Table216[Obligated &amp; Reinstated])</f>
        <v>38</v>
      </c>
      <c r="Q35" s="12">
        <f>SUBTOTAL(109,Table216[[Potential Members ]])</f>
        <v>127</v>
      </c>
      <c r="R35" s="58">
        <f>SUBTOTAL(109,Table216[Total])</f>
        <v>3159</v>
      </c>
      <c r="S35" s="13">
        <f>SUBTOTAL(101,Table216[% Registered])</f>
        <v>0.89612090022675006</v>
      </c>
    </row>
    <row r="40" spans="1:19" ht="15.75" thickBot="1" x14ac:dyDescent="0.3"/>
    <row r="41" spans="1:19" ht="21.75" thickBot="1" x14ac:dyDescent="0.3">
      <c r="A41" s="105" t="s">
        <v>151</v>
      </c>
      <c r="B41" s="106"/>
      <c r="C41" s="106"/>
      <c r="D41" s="106"/>
      <c r="E41" s="106"/>
      <c r="F41" s="106"/>
      <c r="G41" s="106"/>
      <c r="H41" s="106"/>
      <c r="I41" s="107"/>
      <c r="J41" s="89"/>
      <c r="K41" s="89"/>
    </row>
    <row r="42" spans="1:19" ht="73.5" customHeight="1" thickBot="1" x14ac:dyDescent="0.3">
      <c r="A42" s="40" t="s">
        <v>118</v>
      </c>
      <c r="B42" s="103" t="s">
        <v>152</v>
      </c>
      <c r="C42" s="103"/>
      <c r="D42" s="103"/>
      <c r="E42" s="103"/>
      <c r="F42" s="103"/>
      <c r="G42" s="103"/>
      <c r="H42" s="103"/>
      <c r="I42" s="104"/>
      <c r="J42" s="90"/>
      <c r="K42" s="90"/>
    </row>
    <row r="43" spans="1:19" ht="70.5" customHeight="1" thickBot="1" x14ac:dyDescent="0.3">
      <c r="A43" s="41" t="s">
        <v>148</v>
      </c>
      <c r="B43" s="103" t="s">
        <v>153</v>
      </c>
      <c r="C43" s="103"/>
      <c r="D43" s="103"/>
      <c r="E43" s="103"/>
      <c r="F43" s="103"/>
      <c r="G43" s="103"/>
      <c r="H43" s="103"/>
      <c r="I43" s="104"/>
      <c r="J43" s="90"/>
      <c r="K43" s="90"/>
      <c r="O43"/>
      <c r="P43"/>
    </row>
    <row r="44" spans="1:19" ht="93.75" customHeight="1" thickBot="1" x14ac:dyDescent="0.3">
      <c r="A44" s="42" t="s">
        <v>154</v>
      </c>
      <c r="B44" s="101" t="s">
        <v>155</v>
      </c>
      <c r="C44" s="101"/>
      <c r="D44" s="101"/>
      <c r="E44" s="101"/>
      <c r="F44" s="101"/>
      <c r="G44" s="101"/>
      <c r="H44" s="101"/>
      <c r="I44" s="102"/>
      <c r="J44" s="91"/>
      <c r="K44" s="91"/>
      <c r="O44"/>
      <c r="P44"/>
    </row>
    <row r="45" spans="1:19" ht="156" customHeight="1" thickBot="1" x14ac:dyDescent="0.3">
      <c r="A45" s="43" t="s">
        <v>156</v>
      </c>
      <c r="B45" s="103" t="s">
        <v>157</v>
      </c>
      <c r="C45" s="103"/>
      <c r="D45" s="103"/>
      <c r="E45" s="103"/>
      <c r="F45" s="103"/>
      <c r="G45" s="103"/>
      <c r="H45" s="103"/>
      <c r="I45" s="104"/>
      <c r="J45" s="90"/>
      <c r="K45" s="90"/>
      <c r="O45"/>
      <c r="P45"/>
    </row>
    <row r="46" spans="1:19" ht="69" customHeight="1" thickBot="1" x14ac:dyDescent="0.3">
      <c r="A46" s="44" t="s">
        <v>158</v>
      </c>
      <c r="B46" s="101" t="s">
        <v>159</v>
      </c>
      <c r="C46" s="101"/>
      <c r="D46" s="101"/>
      <c r="E46" s="101"/>
      <c r="F46" s="101"/>
      <c r="G46" s="101"/>
      <c r="H46" s="101"/>
      <c r="I46" s="102"/>
      <c r="J46" s="91"/>
      <c r="K46" s="91"/>
      <c r="O46"/>
      <c r="P46"/>
    </row>
    <row r="47" spans="1:19" ht="58.5" customHeight="1" thickBot="1" x14ac:dyDescent="0.3">
      <c r="A47" s="45" t="s">
        <v>121</v>
      </c>
      <c r="B47" s="103" t="s">
        <v>160</v>
      </c>
      <c r="C47" s="103"/>
      <c r="D47" s="103"/>
      <c r="E47" s="103"/>
      <c r="F47" s="103"/>
      <c r="G47" s="103"/>
      <c r="H47" s="103"/>
      <c r="I47" s="104"/>
      <c r="J47" s="90"/>
      <c r="K47" s="90"/>
      <c r="O47"/>
      <c r="P47"/>
    </row>
    <row r="48" spans="1:19" x14ac:dyDescent="0.25">
      <c r="O48"/>
      <c r="P48"/>
    </row>
    <row r="49" spans="15:16" x14ac:dyDescent="0.25">
      <c r="O49"/>
      <c r="P49"/>
    </row>
    <row r="70" spans="12:24" x14ac:dyDescent="0.25">
      <c r="Q70" s="6"/>
      <c r="R70" s="6"/>
      <c r="S70" s="6"/>
      <c r="T70" s="6"/>
      <c r="U70" s="6"/>
      <c r="V70" s="6"/>
      <c r="W70" s="6"/>
      <c r="X70" s="6"/>
    </row>
    <row r="71" spans="12:24" x14ac:dyDescent="0.25">
      <c r="L71" s="6"/>
      <c r="M71" s="6"/>
      <c r="N71" s="6"/>
      <c r="O71" s="67"/>
      <c r="P71" s="67"/>
      <c r="Q71" s="6"/>
      <c r="R71" s="6"/>
      <c r="S71" s="6"/>
      <c r="T71" s="6"/>
      <c r="U71" s="6"/>
      <c r="V71" s="6"/>
      <c r="W71" s="6"/>
      <c r="X71" s="6"/>
    </row>
    <row r="72" spans="12:24" x14ac:dyDescent="0.25">
      <c r="L72" s="6"/>
      <c r="M72" s="6"/>
      <c r="N72" s="6"/>
      <c r="O72" s="67"/>
      <c r="P72" s="67"/>
      <c r="Q72" s="6"/>
      <c r="R72" s="6"/>
      <c r="S72" s="6"/>
      <c r="T72" s="6"/>
      <c r="U72" s="6"/>
      <c r="V72" s="6"/>
      <c r="W72" s="6"/>
      <c r="X72" s="6"/>
    </row>
    <row r="73" spans="12:24" x14ac:dyDescent="0.25">
      <c r="L73" s="6"/>
      <c r="M73" s="6"/>
      <c r="N73" s="6"/>
      <c r="O73" s="67"/>
      <c r="P73" s="67"/>
      <c r="Q73" s="6"/>
      <c r="R73" s="6"/>
      <c r="S73" s="6"/>
      <c r="T73" s="6"/>
      <c r="U73" s="6"/>
      <c r="V73" s="6"/>
      <c r="W73" s="6"/>
      <c r="X73" s="6"/>
    </row>
    <row r="74" spans="12:24" x14ac:dyDescent="0.25">
      <c r="L74" s="6"/>
      <c r="M74" s="6"/>
      <c r="N74" s="6"/>
      <c r="O74" s="67"/>
      <c r="P74" s="67"/>
      <c r="Q74" s="6"/>
      <c r="R74" s="6"/>
      <c r="S74" s="6"/>
      <c r="T74" s="6"/>
      <c r="U74" s="6"/>
      <c r="V74" s="6"/>
      <c r="W74" s="6"/>
      <c r="X74" s="6"/>
    </row>
    <row r="75" spans="12:24" x14ac:dyDescent="0.25">
      <c r="L75" s="6"/>
      <c r="M75" s="6"/>
      <c r="N75" s="6"/>
      <c r="O75" s="67"/>
      <c r="P75" s="67"/>
      <c r="Q75" s="6"/>
      <c r="R75" s="6"/>
      <c r="S75" s="6"/>
      <c r="T75" s="6"/>
      <c r="U75" s="6"/>
      <c r="V75" s="6"/>
      <c r="W75" s="6"/>
      <c r="X75" s="6"/>
    </row>
    <row r="76" spans="12:24" x14ac:dyDescent="0.25">
      <c r="L76" s="6"/>
      <c r="M76" s="6"/>
      <c r="N76" s="6"/>
      <c r="O76" s="67"/>
      <c r="P76" s="67"/>
      <c r="Q76" s="6"/>
      <c r="R76" s="6"/>
      <c r="S76" s="6"/>
      <c r="T76" s="6"/>
      <c r="U76" s="6"/>
      <c r="V76" s="6"/>
      <c r="W76" s="6"/>
      <c r="X76" s="6"/>
    </row>
    <row r="77" spans="12:24" x14ac:dyDescent="0.25">
      <c r="L77" s="6"/>
      <c r="M77" s="6"/>
      <c r="N77" s="6"/>
      <c r="O77" s="67"/>
      <c r="P77" s="67"/>
      <c r="Q77" s="6"/>
      <c r="R77" s="6"/>
      <c r="S77" s="6"/>
      <c r="T77" s="6"/>
      <c r="U77" s="6"/>
      <c r="V77" s="6"/>
      <c r="W77" s="6"/>
      <c r="X77" s="6"/>
    </row>
    <row r="78" spans="12:24" x14ac:dyDescent="0.25">
      <c r="L78" s="6"/>
      <c r="M78" s="6"/>
      <c r="N78" s="6"/>
      <c r="O78" s="67"/>
      <c r="P78" s="67"/>
      <c r="Q78" s="6"/>
      <c r="R78" s="6"/>
      <c r="S78" s="6"/>
      <c r="T78" s="6"/>
      <c r="U78" s="6"/>
      <c r="V78" s="6"/>
      <c r="W78" s="6"/>
      <c r="X78" s="6"/>
    </row>
    <row r="79" spans="12:24" x14ac:dyDescent="0.25">
      <c r="L79" s="6"/>
      <c r="M79" s="6"/>
      <c r="N79" s="6"/>
      <c r="O79" s="67"/>
      <c r="P79" s="67"/>
      <c r="Q79" s="6"/>
      <c r="R79" s="6"/>
      <c r="S79" s="6"/>
      <c r="T79" s="6"/>
      <c r="U79" s="6"/>
      <c r="V79" s="6"/>
      <c r="W79" s="6"/>
      <c r="X79" s="6"/>
    </row>
  </sheetData>
  <mergeCells count="9">
    <mergeCell ref="L2:S2"/>
    <mergeCell ref="A2:H2"/>
    <mergeCell ref="B46:I46"/>
    <mergeCell ref="B47:I47"/>
    <mergeCell ref="A41:I41"/>
    <mergeCell ref="B42:I42"/>
    <mergeCell ref="B43:I43"/>
    <mergeCell ref="B44:I44"/>
    <mergeCell ref="B45:I45"/>
  </mergeCells>
  <pageMargins left="0.7" right="0.7" top="0.75" bottom="0.75" header="0.3" footer="0.3"/>
  <pageSetup paperSize="9" scale="28" orientation="landscape" r:id="rId1"/>
  <colBreaks count="1" manualBreakCount="1">
    <brk id="19" min="1" max="36"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1"/>
  <sheetViews>
    <sheetView zoomScale="90" zoomScaleNormal="90" workbookViewId="0">
      <selection activeCell="B49" sqref="B49"/>
    </sheetView>
  </sheetViews>
  <sheetFormatPr defaultColWidth="30.7109375" defaultRowHeight="15" x14ac:dyDescent="0.25"/>
  <cols>
    <col min="1" max="1" width="30.85546875" style="4" bestFit="1" customWidth="1"/>
    <col min="2" max="3" width="32.7109375" style="4" bestFit="1" customWidth="1"/>
    <col min="4" max="4" width="14.5703125" style="4" bestFit="1" customWidth="1"/>
    <col min="5" max="5" width="13.7109375" style="4" bestFit="1" customWidth="1"/>
    <col min="6" max="6" width="16.28515625" style="4" bestFit="1" customWidth="1"/>
    <col min="7" max="7" width="15" style="4" bestFit="1" customWidth="1"/>
    <col min="8" max="8" width="10.5703125" style="4" bestFit="1" customWidth="1"/>
    <col min="9" max="9" width="26.85546875" style="4" bestFit="1" customWidth="1"/>
    <col min="10" max="10" width="12.85546875" style="4" bestFit="1" customWidth="1"/>
    <col min="11" max="11" width="20.42578125" style="4" bestFit="1" customWidth="1"/>
    <col min="12" max="12" width="14.28515625" style="4" bestFit="1" customWidth="1"/>
    <col min="13" max="13" width="92" style="1" bestFit="1" customWidth="1"/>
    <col min="14" max="16384" width="30.7109375" style="4"/>
  </cols>
  <sheetData>
    <row r="1" spans="1:13" s="24" customFormat="1" ht="19.5" thickBot="1" x14ac:dyDescent="0.35">
      <c r="A1" s="26" t="s">
        <v>109</v>
      </c>
      <c r="B1" s="27">
        <f>COUNTA(B3:B5)</f>
        <v>3</v>
      </c>
      <c r="C1" s="50"/>
      <c r="D1" s="50"/>
      <c r="E1" s="50"/>
      <c r="F1" s="50"/>
    </row>
    <row r="2" spans="1:13" s="35"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2" t="s">
        <v>126</v>
      </c>
    </row>
    <row r="3" spans="1:13" x14ac:dyDescent="0.25">
      <c r="A3" s="4" t="s">
        <v>14</v>
      </c>
      <c r="B3" s="4" t="s">
        <v>18</v>
      </c>
      <c r="C3" s="4" t="s">
        <v>19</v>
      </c>
      <c r="D3" s="4" t="s">
        <v>20</v>
      </c>
      <c r="F3" s="4" t="s">
        <v>21</v>
      </c>
      <c r="G3" s="4" t="s">
        <v>16</v>
      </c>
      <c r="I3" s="4" t="s">
        <v>22</v>
      </c>
      <c r="J3" s="4" t="s">
        <v>23</v>
      </c>
      <c r="L3" s="4" t="s">
        <v>24</v>
      </c>
    </row>
    <row r="4" spans="1:13" x14ac:dyDescent="0.25">
      <c r="A4" s="4" t="s">
        <v>14</v>
      </c>
      <c r="B4" s="4" t="s">
        <v>26</v>
      </c>
      <c r="D4" s="4" t="s">
        <v>27</v>
      </c>
      <c r="E4" s="4" t="s">
        <v>28</v>
      </c>
      <c r="F4" s="4" t="s">
        <v>17</v>
      </c>
      <c r="G4" s="4" t="s">
        <v>16</v>
      </c>
      <c r="I4" s="4" t="s">
        <v>29</v>
      </c>
      <c r="K4" s="4" t="s">
        <v>30</v>
      </c>
      <c r="L4" s="4" t="s">
        <v>31</v>
      </c>
      <c r="M4" s="1" t="s">
        <v>165</v>
      </c>
    </row>
    <row r="5" spans="1:13" x14ac:dyDescent="0.25">
      <c r="A5" s="4" t="s">
        <v>14</v>
      </c>
      <c r="B5" s="4" t="s">
        <v>33</v>
      </c>
      <c r="C5" s="4" t="s">
        <v>33</v>
      </c>
      <c r="D5" s="4" t="s">
        <v>34</v>
      </c>
      <c r="F5" s="4" t="s">
        <v>15</v>
      </c>
      <c r="G5" s="4" t="s">
        <v>16</v>
      </c>
      <c r="I5" s="4" t="s">
        <v>35</v>
      </c>
      <c r="J5" s="4" t="s">
        <v>13</v>
      </c>
      <c r="K5" s="4" t="s">
        <v>36</v>
      </c>
      <c r="L5" s="4" t="s">
        <v>31</v>
      </c>
    </row>
    <row r="6" spans="1:13" ht="15.75" thickBot="1" x14ac:dyDescent="0.3">
      <c r="B6" s="9"/>
    </row>
    <row r="7" spans="1:13" ht="19.5" thickBot="1" x14ac:dyDescent="0.35">
      <c r="A7" s="46" t="s">
        <v>123</v>
      </c>
      <c r="B7" s="47">
        <f>COUNTA(B8:B8)</f>
        <v>1</v>
      </c>
    </row>
    <row r="8" spans="1:13" x14ac:dyDescent="0.25">
      <c r="A8" s="4" t="s">
        <v>14</v>
      </c>
      <c r="B8" t="s">
        <v>161</v>
      </c>
      <c r="C8" s="4" t="s">
        <v>162</v>
      </c>
      <c r="D8" s="4" t="s">
        <v>163</v>
      </c>
      <c r="F8" s="4" t="s">
        <v>164</v>
      </c>
      <c r="G8" s="4" t="s">
        <v>16</v>
      </c>
      <c r="L8" s="4" t="s">
        <v>32</v>
      </c>
      <c r="M8" s="1" t="s">
        <v>169</v>
      </c>
    </row>
    <row r="9" spans="1:13" ht="15.75" thickBot="1" x14ac:dyDescent="0.3">
      <c r="A9" s="8"/>
      <c r="B9" s="5"/>
    </row>
    <row r="10" spans="1:13" ht="19.5" thickBot="1" x14ac:dyDescent="0.35">
      <c r="A10" s="48" t="s">
        <v>150</v>
      </c>
      <c r="B10" s="49">
        <f>COUNTA(B11:B12)</f>
        <v>1</v>
      </c>
    </row>
    <row r="11" spans="1:13" customFormat="1" x14ac:dyDescent="0.25">
      <c r="A11" s="4" t="s">
        <v>14</v>
      </c>
      <c r="B11" t="s">
        <v>246</v>
      </c>
      <c r="D11" t="s">
        <v>247</v>
      </c>
      <c r="E11" t="s">
        <v>248</v>
      </c>
      <c r="G11" t="s">
        <v>249</v>
      </c>
      <c r="I11" t="s">
        <v>250</v>
      </c>
      <c r="L11" s="87" t="s">
        <v>251</v>
      </c>
      <c r="M11" s="1" t="s">
        <v>165</v>
      </c>
    </row>
  </sheetData>
  <autoFilter ref="A2:M4"/>
  <conditionalFormatting sqref="B7">
    <cfRule type="duplicateValues" dxfId="58" priority="3"/>
  </conditionalFormatting>
  <conditionalFormatting sqref="B12:B13 F1 B21:B1048576 B1:B4 B6">
    <cfRule type="duplicateValues" dxfId="57" priority="9"/>
    <cfRule type="duplicateValues" dxfId="56" priority="10"/>
  </conditionalFormatting>
  <conditionalFormatting sqref="B5">
    <cfRule type="duplicateValues" dxfId="55" priority="1"/>
    <cfRule type="duplicateValues" dxfId="54" priority="2"/>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zoomScale="80" zoomScaleNormal="80" workbookViewId="0">
      <selection activeCell="D13" sqref="D13"/>
    </sheetView>
  </sheetViews>
  <sheetFormatPr defaultColWidth="69.140625" defaultRowHeight="15" x14ac:dyDescent="0.25"/>
  <cols>
    <col min="1" max="1" width="30.85546875" bestFit="1" customWidth="1"/>
    <col min="2" max="2" width="20.5703125" bestFit="1" customWidth="1"/>
    <col min="3" max="3" width="33.7109375" bestFit="1" customWidth="1"/>
    <col min="4" max="4" width="18.7109375" bestFit="1" customWidth="1"/>
    <col min="5" max="5" width="24.85546875" bestFit="1" customWidth="1"/>
    <col min="6" max="6" width="19.85546875" bestFit="1" customWidth="1"/>
    <col min="7" max="7" width="15.85546875" bestFit="1" customWidth="1"/>
    <col min="8" max="8" width="11.28515625" bestFit="1" customWidth="1"/>
    <col min="9" max="9" width="25.140625" bestFit="1" customWidth="1"/>
    <col min="10" max="10" width="7.28515625" bestFit="1" customWidth="1"/>
    <col min="11" max="11" width="138.140625" bestFit="1" customWidth="1"/>
    <col min="12" max="12" width="14.5703125" bestFit="1" customWidth="1"/>
    <col min="13" max="13" width="37.7109375" style="76" bestFit="1" customWidth="1"/>
    <col min="16" max="16" width="25" bestFit="1" customWidth="1"/>
  </cols>
  <sheetData>
    <row r="1" spans="1:13" s="25" customFormat="1" ht="19.5" thickBot="1" x14ac:dyDescent="0.35">
      <c r="A1" s="28" t="s">
        <v>109</v>
      </c>
      <c r="B1" s="29">
        <f>COUNTA(B3:B7)</f>
        <v>5</v>
      </c>
      <c r="C1" s="50"/>
      <c r="D1" s="50"/>
      <c r="E1" s="50"/>
      <c r="F1" s="50"/>
    </row>
    <row r="2" spans="1:13"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row>
    <row r="3" spans="1:13" x14ac:dyDescent="0.25">
      <c r="A3" s="4" t="s">
        <v>38</v>
      </c>
      <c r="B3" s="7" t="s">
        <v>186</v>
      </c>
      <c r="C3" s="4"/>
      <c r="D3" s="4" t="s">
        <v>39</v>
      </c>
      <c r="E3" s="4"/>
      <c r="F3" s="4" t="s">
        <v>40</v>
      </c>
      <c r="G3" s="4" t="s">
        <v>41</v>
      </c>
      <c r="H3" s="4"/>
      <c r="I3" s="4" t="s">
        <v>42</v>
      </c>
      <c r="J3" s="4"/>
      <c r="K3" s="4"/>
      <c r="L3" s="4" t="s">
        <v>32</v>
      </c>
    </row>
    <row r="4" spans="1:13" x14ac:dyDescent="0.25">
      <c r="A4" s="4" t="s">
        <v>38</v>
      </c>
      <c r="B4" s="4" t="s">
        <v>44</v>
      </c>
      <c r="C4" s="4"/>
      <c r="D4" s="4" t="s">
        <v>45</v>
      </c>
      <c r="E4" s="4"/>
      <c r="F4" s="4" t="s">
        <v>46</v>
      </c>
      <c r="G4" s="4" t="s">
        <v>41</v>
      </c>
      <c r="H4" s="4"/>
      <c r="I4" s="4" t="s">
        <v>47</v>
      </c>
      <c r="J4" s="4"/>
      <c r="K4" s="4"/>
      <c r="L4" s="4" t="s">
        <v>32</v>
      </c>
    </row>
    <row r="5" spans="1:13" x14ac:dyDescent="0.25">
      <c r="A5" s="4" t="s">
        <v>38</v>
      </c>
      <c r="B5" s="4" t="s">
        <v>48</v>
      </c>
      <c r="C5" s="4"/>
      <c r="D5" s="4" t="s">
        <v>49</v>
      </c>
      <c r="E5" s="4"/>
      <c r="F5" s="4" t="s">
        <v>46</v>
      </c>
      <c r="G5" s="4" t="s">
        <v>41</v>
      </c>
      <c r="H5" s="4"/>
      <c r="I5" s="4" t="s">
        <v>50</v>
      </c>
      <c r="J5" s="4"/>
      <c r="K5" s="4" t="s">
        <v>51</v>
      </c>
      <c r="L5" s="4" t="s">
        <v>32</v>
      </c>
    </row>
    <row r="6" spans="1:13" x14ac:dyDescent="0.25">
      <c r="A6" s="4" t="s">
        <v>38</v>
      </c>
      <c r="B6" s="4" t="s">
        <v>52</v>
      </c>
      <c r="C6" s="4" t="s">
        <v>53</v>
      </c>
      <c r="D6" s="4" t="s">
        <v>54</v>
      </c>
      <c r="E6" s="4"/>
      <c r="F6" s="4" t="s">
        <v>55</v>
      </c>
      <c r="G6" s="4" t="s">
        <v>41</v>
      </c>
      <c r="H6" s="4"/>
      <c r="I6" s="4" t="s">
        <v>56</v>
      </c>
      <c r="J6" s="4" t="s">
        <v>13</v>
      </c>
      <c r="K6" s="4" t="s">
        <v>13</v>
      </c>
      <c r="L6" s="4" t="s">
        <v>25</v>
      </c>
    </row>
    <row r="7" spans="1:13" x14ac:dyDescent="0.25">
      <c r="A7" s="4" t="s">
        <v>38</v>
      </c>
      <c r="B7" s="4" t="s">
        <v>57</v>
      </c>
      <c r="C7" s="4"/>
      <c r="D7" s="4" t="s">
        <v>58</v>
      </c>
      <c r="E7" s="4"/>
      <c r="F7" s="4" t="s">
        <v>43</v>
      </c>
      <c r="G7" s="4" t="s">
        <v>41</v>
      </c>
      <c r="H7" s="4"/>
      <c r="I7" s="4" t="s">
        <v>59</v>
      </c>
      <c r="J7" s="4"/>
      <c r="K7" s="4"/>
      <c r="L7" s="4" t="s">
        <v>32</v>
      </c>
    </row>
    <row r="8" spans="1:13" ht="15.75" thickBot="1" x14ac:dyDescent="0.3"/>
    <row r="9" spans="1:13" ht="19.5" thickBot="1" x14ac:dyDescent="0.35">
      <c r="A9" s="46" t="s">
        <v>123</v>
      </c>
      <c r="B9" s="47">
        <f>COUNTA(B10:B11)</f>
        <v>2</v>
      </c>
    </row>
    <row r="10" spans="1:13" x14ac:dyDescent="0.25">
      <c r="A10" t="s">
        <v>38</v>
      </c>
      <c r="B10" t="s">
        <v>213</v>
      </c>
      <c r="C10" t="s">
        <v>214</v>
      </c>
      <c r="D10" t="s">
        <v>215</v>
      </c>
      <c r="E10" t="s">
        <v>216</v>
      </c>
      <c r="F10" t="s">
        <v>217</v>
      </c>
      <c r="G10" s="4" t="s">
        <v>41</v>
      </c>
      <c r="I10" t="s">
        <v>218</v>
      </c>
      <c r="M10" s="76" t="s">
        <v>304</v>
      </c>
    </row>
    <row r="11" spans="1:13" x14ac:dyDescent="0.25">
      <c r="A11" t="s">
        <v>38</v>
      </c>
      <c r="B11" s="4" t="s">
        <v>293</v>
      </c>
      <c r="C11" s="4" t="s">
        <v>293</v>
      </c>
      <c r="D11" s="4" t="s">
        <v>294</v>
      </c>
      <c r="E11" s="4" t="s">
        <v>295</v>
      </c>
      <c r="F11" s="4" t="s">
        <v>296</v>
      </c>
      <c r="G11" s="4" t="s">
        <v>41</v>
      </c>
      <c r="I11" s="4" t="s">
        <v>297</v>
      </c>
      <c r="M11" s="76" t="s">
        <v>303</v>
      </c>
    </row>
    <row r="12" spans="1:13" ht="15.75" thickBot="1" x14ac:dyDescent="0.3">
      <c r="A12" s="8"/>
      <c r="B12" s="5"/>
    </row>
    <row r="13" spans="1:13" ht="19.5" thickBot="1" x14ac:dyDescent="0.35">
      <c r="A13" s="48" t="s">
        <v>150</v>
      </c>
      <c r="B13" s="49">
        <f>COUNTA(B14:B26)</f>
        <v>2</v>
      </c>
    </row>
    <row r="14" spans="1:13" ht="17.25" customHeight="1" x14ac:dyDescent="0.25">
      <c r="A14" t="s">
        <v>38</v>
      </c>
      <c r="B14" t="s">
        <v>170</v>
      </c>
      <c r="D14" t="s">
        <v>171</v>
      </c>
      <c r="E14" t="s">
        <v>172</v>
      </c>
      <c r="F14" t="s">
        <v>173</v>
      </c>
      <c r="G14" t="s">
        <v>41</v>
      </c>
      <c r="I14">
        <v>899406005</v>
      </c>
      <c r="K14" s="85" t="s">
        <v>174</v>
      </c>
      <c r="L14" t="s">
        <v>237</v>
      </c>
      <c r="M14" s="76" t="s">
        <v>165</v>
      </c>
    </row>
    <row r="15" spans="1:13" x14ac:dyDescent="0.25">
      <c r="A15" t="s">
        <v>38</v>
      </c>
      <c r="B15" t="s">
        <v>209</v>
      </c>
      <c r="D15" t="s">
        <v>210</v>
      </c>
      <c r="G15" t="s">
        <v>211</v>
      </c>
      <c r="L15" t="s">
        <v>25</v>
      </c>
      <c r="M15" s="76" t="s">
        <v>165</v>
      </c>
    </row>
    <row r="16" spans="1:13" x14ac:dyDescent="0.25">
      <c r="K16" s="86"/>
    </row>
    <row r="18" spans="3:13" x14ac:dyDescent="0.25">
      <c r="C18" s="71"/>
    </row>
    <row r="20" spans="3:13" s="4" customFormat="1" x14ac:dyDescent="0.25">
      <c r="M20" s="1"/>
    </row>
  </sheetData>
  <autoFilter ref="A2:M7">
    <sortState ref="A3:L15">
      <sortCondition ref="B2:B15"/>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8"/>
  <sheetViews>
    <sheetView zoomScale="80" zoomScaleNormal="80" workbookViewId="0">
      <selection activeCell="C31" sqref="C31"/>
    </sheetView>
  </sheetViews>
  <sheetFormatPr defaultColWidth="30.7109375" defaultRowHeight="15" x14ac:dyDescent="0.25"/>
  <cols>
    <col min="1" max="1" width="30.85546875" bestFit="1" customWidth="1"/>
    <col min="2" max="2" width="21.42578125" bestFit="1" customWidth="1"/>
    <col min="3" max="3" width="52.42578125" bestFit="1" customWidth="1"/>
    <col min="4" max="4" width="13" bestFit="1" customWidth="1"/>
    <col min="5" max="5" width="12.7109375" bestFit="1" customWidth="1"/>
    <col min="6" max="6" width="17.140625" bestFit="1" customWidth="1"/>
    <col min="7" max="7" width="15.85546875" bestFit="1" customWidth="1"/>
    <col min="8" max="8" width="11.28515625" bestFit="1" customWidth="1"/>
    <col min="9" max="9" width="14.42578125" bestFit="1" customWidth="1"/>
    <col min="10" max="10" width="7.28515625" bestFit="1" customWidth="1"/>
    <col min="11" max="11" width="9.28515625" bestFit="1" customWidth="1"/>
    <col min="12" max="12" width="14.5703125" bestFit="1" customWidth="1"/>
    <col min="13" max="13" width="42.28515625" bestFit="1" customWidth="1"/>
    <col min="14" max="14" width="10.85546875" bestFit="1" customWidth="1"/>
    <col min="16" max="16" width="9.42578125" bestFit="1" customWidth="1"/>
    <col min="18" max="18" width="15.7109375" bestFit="1" customWidth="1"/>
  </cols>
  <sheetData>
    <row r="1" spans="1:14" s="25" customFormat="1" ht="19.5" thickBot="1" x14ac:dyDescent="0.35">
      <c r="A1" s="28" t="s">
        <v>109</v>
      </c>
      <c r="B1" s="29">
        <f>B3</f>
        <v>0</v>
      </c>
      <c r="C1" s="50"/>
      <c r="D1" s="50"/>
      <c r="E1" s="50"/>
      <c r="F1" s="50"/>
    </row>
    <row r="2" spans="1:14"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c r="N2" s="79" t="s">
        <v>212</v>
      </c>
    </row>
    <row r="3" spans="1:14" ht="15.75" thickBot="1" x14ac:dyDescent="0.3">
      <c r="B3" s="4"/>
    </row>
    <row r="4" spans="1:14" ht="19.5" thickBot="1" x14ac:dyDescent="0.35">
      <c r="A4" s="46" t="s">
        <v>123</v>
      </c>
      <c r="B4" s="47">
        <f>COUNTA(B5:B8)</f>
        <v>4</v>
      </c>
    </row>
    <row r="5" spans="1:14" x14ac:dyDescent="0.25">
      <c r="A5" t="s">
        <v>60</v>
      </c>
      <c r="B5" s="87" t="s">
        <v>252</v>
      </c>
      <c r="C5" s="87" t="s">
        <v>253</v>
      </c>
      <c r="D5" s="87" t="s">
        <v>254</v>
      </c>
      <c r="E5" s="87" t="s">
        <v>255</v>
      </c>
      <c r="F5" s="87"/>
      <c r="G5" s="87" t="s">
        <v>149</v>
      </c>
      <c r="H5" s="87" t="s">
        <v>256</v>
      </c>
      <c r="I5" s="87" t="s">
        <v>257</v>
      </c>
      <c r="L5" t="s">
        <v>243</v>
      </c>
      <c r="M5" s="76" t="s">
        <v>277</v>
      </c>
    </row>
    <row r="6" spans="1:14" x14ac:dyDescent="0.25">
      <c r="A6" t="s">
        <v>60</v>
      </c>
      <c r="B6" s="5" t="s">
        <v>282</v>
      </c>
      <c r="C6" t="s">
        <v>282</v>
      </c>
      <c r="D6" t="s">
        <v>283</v>
      </c>
      <c r="E6" t="s">
        <v>284</v>
      </c>
      <c r="F6" t="s">
        <v>285</v>
      </c>
      <c r="G6" s="87" t="s">
        <v>149</v>
      </c>
      <c r="I6">
        <v>862250982</v>
      </c>
      <c r="L6" t="s">
        <v>251</v>
      </c>
      <c r="M6" s="76" t="s">
        <v>286</v>
      </c>
    </row>
    <row r="7" spans="1:14" x14ac:dyDescent="0.25">
      <c r="A7" t="s">
        <v>60</v>
      </c>
      <c r="B7" s="4" t="s">
        <v>289</v>
      </c>
      <c r="C7" s="4" t="s">
        <v>290</v>
      </c>
      <c r="D7" s="4" t="s">
        <v>34</v>
      </c>
      <c r="E7" s="4" t="s">
        <v>285</v>
      </c>
      <c r="G7" s="87" t="s">
        <v>149</v>
      </c>
      <c r="I7" s="4" t="s">
        <v>291</v>
      </c>
      <c r="L7" t="s">
        <v>243</v>
      </c>
      <c r="M7" s="76" t="s">
        <v>292</v>
      </c>
    </row>
    <row r="8" spans="1:14" x14ac:dyDescent="0.25">
      <c r="A8" t="s">
        <v>60</v>
      </c>
      <c r="B8" t="s">
        <v>306</v>
      </c>
      <c r="C8" t="s">
        <v>307</v>
      </c>
      <c r="D8" t="s">
        <v>308</v>
      </c>
      <c r="E8" t="s">
        <v>309</v>
      </c>
      <c r="G8" s="87" t="s">
        <v>149</v>
      </c>
      <c r="H8" t="s">
        <v>310</v>
      </c>
      <c r="I8" t="s">
        <v>311</v>
      </c>
      <c r="L8" t="s">
        <v>243</v>
      </c>
      <c r="M8" s="76" t="s">
        <v>312</v>
      </c>
    </row>
    <row r="9" spans="1:14" ht="15.75" thickBot="1" x14ac:dyDescent="0.3">
      <c r="B9" s="5"/>
    </row>
    <row r="10" spans="1:14" ht="19.5" thickBot="1" x14ac:dyDescent="0.35">
      <c r="A10" s="48" t="s">
        <v>150</v>
      </c>
      <c r="B10" s="49">
        <f>COUNTA(B12:B12)</f>
        <v>0</v>
      </c>
    </row>
    <row r="17" spans="2:13" s="4" customFormat="1" x14ac:dyDescent="0.25"/>
    <row r="21" spans="2:13" s="4" customFormat="1" x14ac:dyDescent="0.25">
      <c r="M21" s="1"/>
    </row>
    <row r="23" spans="2:13" x14ac:dyDescent="0.25">
      <c r="B23" s="4"/>
    </row>
    <row r="24" spans="2:13" x14ac:dyDescent="0.25">
      <c r="B24" s="4"/>
    </row>
    <row r="25" spans="2:13" x14ac:dyDescent="0.25">
      <c r="B25" s="4"/>
    </row>
    <row r="26" spans="2:13" x14ac:dyDescent="0.25">
      <c r="B26" s="4"/>
    </row>
    <row r="27" spans="2:13" x14ac:dyDescent="0.25">
      <c r="B27" s="4"/>
    </row>
    <row r="28" spans="2:13" x14ac:dyDescent="0.25">
      <c r="B28" s="4"/>
    </row>
    <row r="29" spans="2:13" x14ac:dyDescent="0.25">
      <c r="B29" s="4"/>
    </row>
    <row r="30" spans="2:13" x14ac:dyDescent="0.25">
      <c r="B30" s="4"/>
    </row>
    <row r="31" spans="2:13" x14ac:dyDescent="0.25">
      <c r="B31" s="4"/>
    </row>
    <row r="32" spans="2: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sheetData>
  <autoFilter ref="A2:M2">
    <sortState ref="A3:L21">
      <sortCondition ref="B2:B21"/>
    </sortState>
  </autoFilter>
  <conditionalFormatting sqref="B17">
    <cfRule type="duplicateValues" dxfId="53" priority="1"/>
    <cfRule type="duplicateValues" dxfId="52" priority="2"/>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3"/>
  <sheetViews>
    <sheetView zoomScale="80" zoomScaleNormal="80" workbookViewId="0">
      <selection activeCell="F50" sqref="F49:F50"/>
    </sheetView>
  </sheetViews>
  <sheetFormatPr defaultColWidth="69.140625" defaultRowHeight="15" x14ac:dyDescent="0.25"/>
  <cols>
    <col min="1" max="1" width="30.85546875" bestFit="1" customWidth="1"/>
    <col min="2" max="2" width="20.5703125" bestFit="1" customWidth="1"/>
    <col min="3" max="3" width="24.5703125" bestFit="1" customWidth="1"/>
    <col min="4" max="4" width="14.28515625" bestFit="1" customWidth="1"/>
    <col min="5" max="5" width="9.28515625" bestFit="1" customWidth="1"/>
    <col min="6" max="6" width="16.28515625" bestFit="1" customWidth="1"/>
    <col min="7" max="7" width="15" bestFit="1" customWidth="1"/>
    <col min="8" max="8" width="10.5703125" bestFit="1" customWidth="1"/>
    <col min="9" max="9" width="13.5703125" bestFit="1" customWidth="1"/>
    <col min="10" max="10" width="6.42578125" bestFit="1" customWidth="1"/>
    <col min="11" max="11" width="8.5703125" bestFit="1" customWidth="1"/>
    <col min="12" max="12" width="14.140625" bestFit="1" customWidth="1"/>
    <col min="13" max="13" width="43.28515625" bestFit="1" customWidth="1"/>
  </cols>
  <sheetData>
    <row r="1" spans="1:13" s="25" customFormat="1" ht="19.5" thickBot="1" x14ac:dyDescent="0.35">
      <c r="A1" s="28" t="s">
        <v>109</v>
      </c>
      <c r="B1" s="29">
        <f>COUNTA(B3:B3)</f>
        <v>0</v>
      </c>
      <c r="C1" s="50"/>
      <c r="D1" s="50"/>
      <c r="E1" s="50"/>
      <c r="F1" s="50"/>
    </row>
    <row r="2" spans="1:13"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row>
    <row r="3" spans="1:13" ht="15.75" thickBot="1" x14ac:dyDescent="0.3">
      <c r="A3" s="4"/>
      <c r="B3" s="4"/>
      <c r="C3" s="4"/>
      <c r="D3" s="4"/>
      <c r="E3" s="4"/>
      <c r="F3" s="4"/>
      <c r="G3" s="4"/>
      <c r="H3" s="4"/>
      <c r="I3" s="4"/>
      <c r="J3" s="4"/>
      <c r="K3" s="4"/>
      <c r="L3" s="4"/>
    </row>
    <row r="4" spans="1:13" ht="19.5" thickBot="1" x14ac:dyDescent="0.35">
      <c r="A4" s="46" t="s">
        <v>123</v>
      </c>
      <c r="B4" s="47">
        <f>COUNTA(B5:B5)</f>
        <v>0</v>
      </c>
      <c r="C4" s="4"/>
      <c r="D4" s="4"/>
      <c r="E4" s="4"/>
      <c r="F4" s="4"/>
      <c r="G4" s="4"/>
      <c r="H4" s="4"/>
      <c r="I4" s="4"/>
      <c r="J4" s="4"/>
      <c r="K4" s="4"/>
      <c r="L4" s="4"/>
    </row>
    <row r="5" spans="1:13" x14ac:dyDescent="0.25">
      <c r="C5" s="4"/>
      <c r="D5" s="4"/>
      <c r="E5" s="4"/>
      <c r="F5" s="4"/>
      <c r="G5" s="4"/>
      <c r="H5" s="4"/>
      <c r="I5" s="4"/>
      <c r="J5" s="4"/>
      <c r="K5" s="4"/>
      <c r="L5" s="4"/>
      <c r="M5" s="78"/>
    </row>
    <row r="6" spans="1:13" ht="15.75" thickBot="1" x14ac:dyDescent="0.3">
      <c r="A6" s="8"/>
      <c r="B6" s="6"/>
      <c r="C6" s="4"/>
      <c r="D6" s="4"/>
      <c r="E6" s="4"/>
      <c r="F6" s="4"/>
      <c r="G6" s="4"/>
      <c r="H6" s="4"/>
      <c r="I6" s="4"/>
      <c r="J6" s="4"/>
      <c r="K6" s="4"/>
      <c r="L6" s="4"/>
    </row>
    <row r="7" spans="1:13" ht="19.5" thickBot="1" x14ac:dyDescent="0.35">
      <c r="A7" s="48" t="s">
        <v>150</v>
      </c>
      <c r="B7" s="49">
        <f>COUNTA(B8:B11)</f>
        <v>0</v>
      </c>
      <c r="C7" s="4"/>
      <c r="D7" s="4"/>
      <c r="E7" s="4"/>
      <c r="F7" s="4"/>
      <c r="G7" s="4"/>
      <c r="H7" s="4"/>
      <c r="I7" s="4"/>
      <c r="J7" s="4"/>
      <c r="K7" s="4"/>
      <c r="L7" s="4"/>
    </row>
    <row r="8" spans="1:13" x14ac:dyDescent="0.25">
      <c r="A8" s="4"/>
      <c r="B8" s="4"/>
      <c r="C8" s="4"/>
      <c r="D8" s="4"/>
      <c r="E8" s="4"/>
      <c r="F8" s="4"/>
      <c r="G8" s="4"/>
      <c r="H8" s="4"/>
      <c r="I8" s="4"/>
      <c r="J8" s="4"/>
      <c r="K8" s="4"/>
      <c r="L8" s="4"/>
    </row>
    <row r="9" spans="1:13" x14ac:dyDescent="0.25">
      <c r="A9" s="6"/>
      <c r="B9" s="6"/>
      <c r="C9" s="67"/>
      <c r="D9" s="67"/>
      <c r="E9" s="6"/>
      <c r="F9" s="6"/>
      <c r="G9" s="6"/>
      <c r="H9" s="6"/>
      <c r="I9" s="6"/>
      <c r="J9" s="6"/>
      <c r="K9" s="6"/>
      <c r="L9" s="6"/>
      <c r="M9" s="6"/>
    </row>
    <row r="10" spans="1:13" x14ac:dyDescent="0.25">
      <c r="A10" s="6"/>
      <c r="F10" s="6"/>
      <c r="G10" s="6"/>
      <c r="H10" s="6"/>
      <c r="I10" s="6"/>
      <c r="J10" s="6"/>
      <c r="K10" s="6"/>
      <c r="L10" s="6"/>
    </row>
    <row r="11" spans="1:13" x14ac:dyDescent="0.25">
      <c r="A11" s="4"/>
      <c r="B11" s="4"/>
      <c r="C11" s="4"/>
      <c r="D11" s="4"/>
      <c r="E11" s="4"/>
      <c r="F11" s="4"/>
      <c r="G11" s="4"/>
      <c r="H11" s="4"/>
      <c r="I11" s="4"/>
      <c r="J11" s="4"/>
      <c r="K11" s="4"/>
      <c r="L11" s="4"/>
    </row>
    <row r="12" spans="1:13" x14ac:dyDescent="0.25">
      <c r="A12" s="4"/>
      <c r="B12" s="4"/>
      <c r="C12" s="4"/>
      <c r="D12" s="4"/>
      <c r="E12" s="4"/>
      <c r="F12" s="4"/>
      <c r="G12" s="4"/>
      <c r="H12" s="4"/>
      <c r="I12" s="4"/>
      <c r="J12" s="4"/>
      <c r="K12" s="4"/>
      <c r="L12" s="4"/>
    </row>
    <row r="13" spans="1:13" x14ac:dyDescent="0.25">
      <c r="A13" s="4"/>
      <c r="B13" s="4"/>
      <c r="C13" s="4"/>
      <c r="D13" s="4"/>
      <c r="E13" s="4"/>
      <c r="F13" s="4"/>
      <c r="G13" s="4"/>
      <c r="H13" s="4"/>
      <c r="I13" s="4"/>
      <c r="J13" s="4"/>
      <c r="K13" s="4"/>
      <c r="L13" s="4"/>
    </row>
    <row r="14" spans="1:13" x14ac:dyDescent="0.25">
      <c r="A14" s="4"/>
      <c r="B14" s="4"/>
      <c r="C14" s="4"/>
      <c r="D14" s="4"/>
      <c r="E14" s="4"/>
      <c r="F14" s="4"/>
      <c r="G14" s="4"/>
      <c r="H14" s="4"/>
      <c r="I14" s="4"/>
      <c r="J14" s="4"/>
      <c r="K14" s="4"/>
      <c r="L14" s="4"/>
    </row>
    <row r="15" spans="1:13" x14ac:dyDescent="0.25">
      <c r="A15" s="4"/>
      <c r="B15" s="4"/>
      <c r="C15" s="4"/>
      <c r="D15" s="4"/>
      <c r="E15" s="4"/>
      <c r="F15" s="4"/>
      <c r="G15" s="4"/>
      <c r="H15" s="4"/>
      <c r="I15" s="4"/>
      <c r="J15" s="4"/>
      <c r="K15" s="4"/>
      <c r="L15" s="4"/>
    </row>
    <row r="16" spans="1:13" x14ac:dyDescent="0.25">
      <c r="A16" s="4"/>
      <c r="B16" s="4"/>
      <c r="C16" s="4"/>
      <c r="D16" s="4"/>
      <c r="E16" s="4"/>
      <c r="F16" s="4"/>
      <c r="G16" s="4"/>
      <c r="H16" s="4"/>
      <c r="I16" s="4"/>
      <c r="J16" s="4"/>
      <c r="K16" s="4"/>
      <c r="L16" s="4"/>
    </row>
    <row r="17" spans="1:12" x14ac:dyDescent="0.25">
      <c r="A17" s="4"/>
      <c r="B17" s="4"/>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c r="B19" s="4"/>
      <c r="C19" s="4"/>
      <c r="D19" s="4"/>
      <c r="E19" s="4"/>
      <c r="F19" s="4"/>
      <c r="G19" s="4"/>
      <c r="H19" s="4"/>
      <c r="I19" s="4"/>
      <c r="J19" s="4"/>
      <c r="K19" s="4"/>
      <c r="L19" s="4"/>
    </row>
    <row r="20" spans="1:12" x14ac:dyDescent="0.25">
      <c r="A20" s="4"/>
      <c r="B20" s="4"/>
      <c r="C20" s="4"/>
      <c r="D20" s="4"/>
      <c r="E20" s="4"/>
      <c r="F20" s="4"/>
      <c r="G20" s="4"/>
      <c r="H20" s="4"/>
      <c r="I20" s="4"/>
      <c r="J20" s="4"/>
      <c r="K20" s="4"/>
      <c r="L20" s="4"/>
    </row>
    <row r="21" spans="1:12" x14ac:dyDescent="0.25">
      <c r="A21" s="4"/>
      <c r="B21" s="4"/>
      <c r="C21" s="4"/>
      <c r="D21" s="4"/>
      <c r="E21" s="4"/>
      <c r="F21" s="4"/>
      <c r="G21" s="4"/>
      <c r="H21" s="4"/>
      <c r="I21" s="4"/>
      <c r="J21" s="4"/>
      <c r="K21" s="4"/>
      <c r="L21" s="4"/>
    </row>
    <row r="22" spans="1:12" x14ac:dyDescent="0.25">
      <c r="A22" s="4"/>
      <c r="B22" s="4"/>
      <c r="C22" s="4"/>
      <c r="D22" s="4"/>
      <c r="E22" s="4"/>
      <c r="F22" s="4"/>
      <c r="G22" s="4"/>
      <c r="H22" s="4"/>
      <c r="I22" s="4"/>
      <c r="J22" s="4"/>
      <c r="K22" s="4"/>
      <c r="L22" s="4"/>
    </row>
    <row r="23" spans="1:12" x14ac:dyDescent="0.25">
      <c r="A23" s="4"/>
      <c r="B23" s="4"/>
      <c r="C23" s="4"/>
      <c r="D23" s="4"/>
      <c r="E23" s="4"/>
      <c r="F23" s="4"/>
      <c r="G23" s="4"/>
      <c r="H23" s="4"/>
      <c r="I23" s="4"/>
      <c r="J23" s="4"/>
      <c r="K23" s="4"/>
      <c r="L23" s="4"/>
    </row>
    <row r="24" spans="1:12" x14ac:dyDescent="0.25">
      <c r="A24" s="4"/>
      <c r="B24" s="4"/>
      <c r="C24" s="4"/>
      <c r="D24" s="4"/>
      <c r="E24" s="4"/>
      <c r="F24" s="4"/>
      <c r="G24" s="4"/>
      <c r="H24" s="4"/>
      <c r="I24" s="4"/>
      <c r="J24" s="4"/>
      <c r="K24" s="4"/>
      <c r="L24" s="4"/>
    </row>
    <row r="25" spans="1:12" x14ac:dyDescent="0.25">
      <c r="A25" s="4"/>
      <c r="B25" s="4"/>
      <c r="C25" s="4"/>
      <c r="D25" s="4"/>
      <c r="E25" s="4"/>
      <c r="F25" s="4"/>
      <c r="G25" s="4"/>
      <c r="H25" s="4"/>
      <c r="I25" s="4"/>
      <c r="J25" s="4"/>
      <c r="K25" s="4"/>
      <c r="L25" s="4"/>
    </row>
    <row r="26" spans="1:12" x14ac:dyDescent="0.25">
      <c r="A26" s="4"/>
      <c r="B26" s="4"/>
      <c r="C26" s="4"/>
      <c r="D26" s="4"/>
      <c r="E26" s="4"/>
      <c r="F26" s="4"/>
      <c r="G26" s="4"/>
      <c r="H26" s="4"/>
      <c r="I26" s="4"/>
      <c r="J26" s="4"/>
      <c r="K26" s="4"/>
      <c r="L26" s="4"/>
    </row>
    <row r="27" spans="1:12" x14ac:dyDescent="0.25">
      <c r="A27" s="4"/>
      <c r="B27" s="4"/>
      <c r="C27" s="4"/>
      <c r="D27" s="4"/>
      <c r="E27" s="4"/>
      <c r="F27" s="4"/>
      <c r="G27" s="4"/>
      <c r="H27" s="4"/>
      <c r="I27" s="4"/>
      <c r="J27" s="4"/>
      <c r="K27" s="4"/>
      <c r="L27" s="4"/>
    </row>
    <row r="28" spans="1:12" x14ac:dyDescent="0.25">
      <c r="A28" s="4"/>
      <c r="B28" s="4"/>
      <c r="C28" s="4"/>
      <c r="D28" s="4"/>
      <c r="E28" s="4"/>
      <c r="F28" s="4"/>
      <c r="G28" s="4"/>
      <c r="H28" s="4"/>
      <c r="I28" s="4"/>
      <c r="J28" s="4"/>
      <c r="K28" s="4"/>
      <c r="L28" s="4"/>
    </row>
    <row r="29" spans="1:12" x14ac:dyDescent="0.25">
      <c r="A29" s="4"/>
      <c r="B29" s="4"/>
      <c r="C29" s="4"/>
      <c r="D29" s="4"/>
      <c r="E29" s="4"/>
      <c r="F29" s="4"/>
      <c r="G29" s="4"/>
      <c r="H29" s="4"/>
      <c r="I29" s="4"/>
      <c r="J29" s="4"/>
      <c r="K29" s="4"/>
      <c r="L29" s="4"/>
    </row>
    <row r="30" spans="1:12" x14ac:dyDescent="0.25">
      <c r="A30" s="4"/>
      <c r="B30" s="4"/>
      <c r="C30" s="4"/>
      <c r="D30" s="4"/>
      <c r="E30" s="4"/>
      <c r="F30" s="4"/>
      <c r="G30" s="4"/>
      <c r="H30" s="4"/>
      <c r="I30" s="4"/>
      <c r="J30" s="4"/>
      <c r="K30" s="4"/>
      <c r="L30" s="4"/>
    </row>
    <row r="31" spans="1:12" x14ac:dyDescent="0.25">
      <c r="A31" s="4"/>
      <c r="B31" s="4"/>
      <c r="C31" s="4"/>
      <c r="D31" s="4"/>
      <c r="E31" s="4"/>
      <c r="F31" s="4"/>
      <c r="G31" s="4"/>
      <c r="H31" s="4"/>
      <c r="I31" s="4"/>
      <c r="J31" s="4"/>
      <c r="K31" s="4"/>
      <c r="L31" s="4"/>
    </row>
    <row r="32" spans="1:12" x14ac:dyDescent="0.25">
      <c r="A32" s="4"/>
      <c r="B32" s="4"/>
      <c r="C32" s="4"/>
      <c r="D32" s="4"/>
      <c r="E32" s="4"/>
      <c r="F32" s="4"/>
      <c r="G32" s="4"/>
      <c r="H32" s="4"/>
      <c r="I32" s="4"/>
      <c r="J32" s="4"/>
      <c r="K32" s="4"/>
      <c r="L32" s="4"/>
    </row>
    <row r="33" spans="1:12" x14ac:dyDescent="0.25">
      <c r="A33" s="4"/>
      <c r="B33" s="4"/>
      <c r="C33" s="4"/>
      <c r="D33" s="4"/>
      <c r="E33" s="4"/>
      <c r="F33" s="4"/>
      <c r="G33" s="4"/>
      <c r="H33" s="4"/>
      <c r="I33" s="4"/>
      <c r="J33" s="4"/>
      <c r="K33" s="4"/>
      <c r="L33" s="4"/>
    </row>
  </sheetData>
  <autoFilter ref="A2:L2">
    <sortState ref="A3:M39">
      <sortCondition ref="A2"/>
    </sortState>
  </autoFilter>
  <conditionalFormatting sqref="F1">
    <cfRule type="duplicateValues" dxfId="51" priority="2"/>
    <cfRule type="duplicateValues" dxfId="50" priority="3"/>
  </conditionalFormatting>
  <conditionalFormatting sqref="B4">
    <cfRule type="duplicateValues" dxfId="4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0"/>
  <sheetViews>
    <sheetView zoomScaleNormal="100" workbookViewId="0">
      <selection activeCell="C30" sqref="C30"/>
    </sheetView>
  </sheetViews>
  <sheetFormatPr defaultColWidth="69.140625" defaultRowHeight="15" x14ac:dyDescent="0.25"/>
  <cols>
    <col min="1" max="1" width="30.85546875" bestFit="1" customWidth="1"/>
    <col min="2" max="2" width="22.85546875" bestFit="1" customWidth="1"/>
    <col min="3" max="3" width="23.7109375" bestFit="1" customWidth="1"/>
    <col min="4" max="4" width="34" bestFit="1" customWidth="1"/>
    <col min="5" max="5" width="18.42578125" bestFit="1" customWidth="1"/>
    <col min="6" max="6" width="14" bestFit="1" customWidth="1"/>
    <col min="7" max="7" width="12.7109375" bestFit="1" customWidth="1"/>
    <col min="8" max="8" width="9.140625" bestFit="1" customWidth="1"/>
    <col min="9" max="9" width="13.42578125" bestFit="1" customWidth="1"/>
    <col min="10" max="10" width="4.140625" bestFit="1" customWidth="1"/>
    <col min="11" max="11" width="6.28515625" bestFit="1" customWidth="1"/>
    <col min="12" max="12" width="11.85546875" bestFit="1" customWidth="1"/>
    <col min="13" max="13" width="43.42578125" bestFit="1" customWidth="1"/>
    <col min="14" max="14" width="70" bestFit="1" customWidth="1"/>
  </cols>
  <sheetData>
    <row r="1" spans="1:14" s="25" customFormat="1" ht="19.5" thickBot="1" x14ac:dyDescent="0.35">
      <c r="A1" s="28" t="s">
        <v>109</v>
      </c>
      <c r="B1" s="29">
        <f>COUNTA(B3:B3)</f>
        <v>1</v>
      </c>
      <c r="C1" s="50"/>
      <c r="D1" s="50"/>
      <c r="E1" s="50"/>
      <c r="F1" s="50"/>
    </row>
    <row r="2" spans="1:14"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c r="N2" s="79" t="s">
        <v>192</v>
      </c>
    </row>
    <row r="3" spans="1:14" x14ac:dyDescent="0.25">
      <c r="A3" s="4" t="s">
        <v>61</v>
      </c>
      <c r="B3" s="4" t="s">
        <v>62</v>
      </c>
      <c r="C3" s="4"/>
      <c r="D3" s="4" t="s">
        <v>63</v>
      </c>
      <c r="E3" s="4"/>
      <c r="F3" s="4" t="s">
        <v>64</v>
      </c>
      <c r="G3" s="4" t="s">
        <v>65</v>
      </c>
      <c r="H3" s="4"/>
      <c r="I3" s="4" t="s">
        <v>66</v>
      </c>
      <c r="J3" s="4"/>
      <c r="K3" s="4"/>
      <c r="L3" s="4" t="s">
        <v>32</v>
      </c>
    </row>
    <row r="4" spans="1:14" ht="15.75" thickBot="1" x14ac:dyDescent="0.3"/>
    <row r="5" spans="1:14" ht="19.5" thickBot="1" x14ac:dyDescent="0.35">
      <c r="A5" s="46" t="s">
        <v>123</v>
      </c>
      <c r="B5" s="47">
        <f>COUNTA(B6:B11)</f>
        <v>6</v>
      </c>
    </row>
    <row r="6" spans="1:14" x14ac:dyDescent="0.25">
      <c r="A6" s="4" t="s">
        <v>61</v>
      </c>
      <c r="B6" t="s">
        <v>194</v>
      </c>
      <c r="C6" t="s">
        <v>195</v>
      </c>
      <c r="D6" t="s">
        <v>196</v>
      </c>
      <c r="E6" t="s">
        <v>197</v>
      </c>
      <c r="G6" s="4" t="s">
        <v>65</v>
      </c>
      <c r="H6" s="4"/>
      <c r="L6" t="s">
        <v>243</v>
      </c>
      <c r="M6" s="76" t="s">
        <v>234</v>
      </c>
    </row>
    <row r="7" spans="1:14" x14ac:dyDescent="0.25">
      <c r="A7" s="4" t="s">
        <v>61</v>
      </c>
      <c r="B7" s="5" t="s">
        <v>198</v>
      </c>
      <c r="C7" t="s">
        <v>198</v>
      </c>
      <c r="D7" t="s">
        <v>199</v>
      </c>
      <c r="E7" t="s">
        <v>200</v>
      </c>
      <c r="G7" s="4" t="s">
        <v>65</v>
      </c>
      <c r="H7" s="4"/>
      <c r="L7" t="s">
        <v>251</v>
      </c>
      <c r="M7" s="76" t="s">
        <v>245</v>
      </c>
    </row>
    <row r="8" spans="1:14" x14ac:dyDescent="0.25">
      <c r="A8" s="4" t="s">
        <v>61</v>
      </c>
      <c r="B8" s="5" t="s">
        <v>227</v>
      </c>
      <c r="C8" t="s">
        <v>227</v>
      </c>
      <c r="D8" t="s">
        <v>228</v>
      </c>
      <c r="E8" t="s">
        <v>229</v>
      </c>
      <c r="G8" s="4" t="s">
        <v>65</v>
      </c>
      <c r="H8" s="4"/>
      <c r="I8" t="s">
        <v>230</v>
      </c>
      <c r="L8" t="s">
        <v>287</v>
      </c>
      <c r="M8" s="76" t="s">
        <v>235</v>
      </c>
    </row>
    <row r="9" spans="1:14" x14ac:dyDescent="0.25">
      <c r="A9" s="4" t="s">
        <v>61</v>
      </c>
      <c r="B9" s="5" t="s">
        <v>223</v>
      </c>
      <c r="C9" t="s">
        <v>223</v>
      </c>
      <c r="D9" t="s">
        <v>224</v>
      </c>
      <c r="E9" t="s">
        <v>225</v>
      </c>
      <c r="G9" s="4" t="s">
        <v>65</v>
      </c>
      <c r="H9" s="4"/>
      <c r="I9" t="s">
        <v>226</v>
      </c>
      <c r="L9" t="s">
        <v>287</v>
      </c>
      <c r="M9" s="76" t="s">
        <v>236</v>
      </c>
    </row>
    <row r="10" spans="1:14" x14ac:dyDescent="0.25">
      <c r="A10" s="4" t="s">
        <v>61</v>
      </c>
      <c r="B10" s="4" t="s">
        <v>258</v>
      </c>
      <c r="C10" s="4" t="s">
        <v>258</v>
      </c>
      <c r="D10" s="4" t="s">
        <v>259</v>
      </c>
      <c r="E10" s="4" t="s">
        <v>260</v>
      </c>
      <c r="F10" s="4"/>
      <c r="G10" s="4" t="s">
        <v>65</v>
      </c>
      <c r="H10" s="87" t="s">
        <v>261</v>
      </c>
      <c r="I10" s="4" t="s">
        <v>262</v>
      </c>
      <c r="L10" t="s">
        <v>287</v>
      </c>
      <c r="M10" s="76" t="s">
        <v>278</v>
      </c>
    </row>
    <row r="11" spans="1:14" x14ac:dyDescent="0.25">
      <c r="A11" s="4" t="s">
        <v>61</v>
      </c>
      <c r="B11" s="4" t="s">
        <v>298</v>
      </c>
      <c r="C11" s="4" t="s">
        <v>298</v>
      </c>
      <c r="D11" s="4" t="s">
        <v>299</v>
      </c>
      <c r="E11" s="4" t="s">
        <v>300</v>
      </c>
      <c r="F11" s="4" t="s">
        <v>301</v>
      </c>
      <c r="G11" s="4" t="s">
        <v>65</v>
      </c>
      <c r="H11" s="87"/>
      <c r="I11" s="4" t="s">
        <v>302</v>
      </c>
      <c r="L11" t="s">
        <v>251</v>
      </c>
      <c r="M11" s="76" t="s">
        <v>305</v>
      </c>
    </row>
    <row r="12" spans="1:14" ht="15.75" thickBot="1" x14ac:dyDescent="0.3">
      <c r="A12" s="8"/>
      <c r="B12" s="5"/>
    </row>
    <row r="13" spans="1:14" ht="19.5" thickBot="1" x14ac:dyDescent="0.35">
      <c r="A13" s="48" t="s">
        <v>150</v>
      </c>
      <c r="B13" s="49">
        <f>COUNTA(B14:B14)</f>
        <v>1</v>
      </c>
    </row>
    <row r="14" spans="1:14" x14ac:dyDescent="0.25">
      <c r="A14" t="s">
        <v>61</v>
      </c>
      <c r="B14" t="s">
        <v>190</v>
      </c>
      <c r="D14" t="s">
        <v>191</v>
      </c>
      <c r="E14" t="s">
        <v>188</v>
      </c>
      <c r="G14" t="s">
        <v>189</v>
      </c>
      <c r="M14" s="76" t="s">
        <v>165</v>
      </c>
      <c r="N14" s="76" t="s">
        <v>193</v>
      </c>
    </row>
    <row r="17" spans="1:15" s="4" customFormat="1" x14ac:dyDescent="0.25">
      <c r="M17" s="1"/>
    </row>
    <row r="18" spans="1:15" s="4" customFormat="1" x14ac:dyDescent="0.25"/>
    <row r="19" spans="1:15" x14ac:dyDescent="0.25">
      <c r="A19" s="80"/>
      <c r="B19" s="81"/>
      <c r="C19" s="81"/>
      <c r="D19" s="81"/>
      <c r="E19" s="81"/>
      <c r="F19" s="81"/>
      <c r="G19" s="81"/>
      <c r="H19" s="81"/>
      <c r="I19" s="81"/>
      <c r="J19" s="81"/>
      <c r="K19" s="81"/>
      <c r="L19" s="81"/>
      <c r="M19" s="81"/>
      <c r="N19" s="81"/>
      <c r="O19" s="81"/>
    </row>
    <row r="20" spans="1:15" x14ac:dyDescent="0.25">
      <c r="A20" s="80"/>
      <c r="B20" s="81"/>
      <c r="C20" s="81"/>
      <c r="D20" s="81"/>
      <c r="E20" s="81"/>
      <c r="F20" s="81"/>
      <c r="G20" s="81"/>
      <c r="H20" s="81"/>
      <c r="I20" s="81"/>
      <c r="J20" s="81"/>
      <c r="K20" s="81"/>
      <c r="L20" s="81"/>
      <c r="M20" s="81"/>
      <c r="N20" s="81"/>
      <c r="O20" s="81"/>
    </row>
  </sheetData>
  <conditionalFormatting sqref="F1">
    <cfRule type="duplicateValues" dxfId="48" priority="4"/>
    <cfRule type="duplicateValues" dxfId="47" priority="5"/>
  </conditionalFormatting>
  <conditionalFormatting sqref="B5">
    <cfRule type="duplicateValues" dxfId="46" priority="3"/>
  </conditionalFormatting>
  <conditionalFormatting sqref="B18">
    <cfRule type="duplicateValues" dxfId="45" priority="1"/>
    <cfRule type="duplicateValues" dxfId="44" priority="2"/>
  </conditionalFormatting>
  <dataValidations count="1">
    <dataValidation type="list" allowBlank="1" showInputMessage="1" showErrorMessage="1" sqref="O19:O20">
      <formula1>"Reinstated, Closed, Confirmed closed, No obligation, Confirmed does not deal with tyres, Liquidation, TBC closed"</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24"/>
  <sheetViews>
    <sheetView zoomScaleNormal="100" workbookViewId="0">
      <selection activeCell="A21" sqref="A21"/>
    </sheetView>
  </sheetViews>
  <sheetFormatPr defaultColWidth="69.140625" defaultRowHeight="15" x14ac:dyDescent="0.25"/>
  <cols>
    <col min="1" max="1" width="30.85546875" bestFit="1" customWidth="1"/>
    <col min="2" max="3" width="21.85546875" bestFit="1" customWidth="1"/>
    <col min="4" max="4" width="18.85546875" bestFit="1" customWidth="1"/>
    <col min="5" max="5" width="11.140625" bestFit="1" customWidth="1"/>
    <col min="6" max="6" width="16.28515625" bestFit="1" customWidth="1"/>
    <col min="7" max="7" width="15" bestFit="1" customWidth="1"/>
    <col min="8" max="8" width="10.5703125" bestFit="1" customWidth="1"/>
    <col min="9" max="9" width="23.7109375" bestFit="1" customWidth="1"/>
    <col min="10" max="10" width="6.42578125" bestFit="1" customWidth="1"/>
    <col min="11" max="11" width="18.28515625" bestFit="1" customWidth="1"/>
    <col min="12" max="12" width="14.140625" bestFit="1" customWidth="1"/>
    <col min="13" max="13" width="37.140625" style="76" bestFit="1" customWidth="1"/>
    <col min="16" max="16" width="21.5703125" bestFit="1" customWidth="1"/>
  </cols>
  <sheetData>
    <row r="1" spans="1:14" s="25" customFormat="1" ht="19.5" thickBot="1" x14ac:dyDescent="0.35">
      <c r="A1" s="28" t="s">
        <v>109</v>
      </c>
      <c r="B1" s="29">
        <f>COUNTA(B3:B3)</f>
        <v>1</v>
      </c>
      <c r="C1" s="50"/>
      <c r="D1" s="50"/>
      <c r="E1" s="50"/>
      <c r="F1" s="50"/>
    </row>
    <row r="2" spans="1:14" s="37" customFormat="1" ht="15.75" x14ac:dyDescent="0.25">
      <c r="A2" s="32" t="s">
        <v>0</v>
      </c>
      <c r="B2" s="33" t="s">
        <v>2</v>
      </c>
      <c r="C2" s="33" t="s">
        <v>3</v>
      </c>
      <c r="D2" s="33" t="s">
        <v>4</v>
      </c>
      <c r="E2" s="33" t="s">
        <v>5</v>
      </c>
      <c r="F2" s="33" t="s">
        <v>6</v>
      </c>
      <c r="G2" s="33" t="s">
        <v>7</v>
      </c>
      <c r="H2" s="33" t="s">
        <v>244</v>
      </c>
      <c r="I2" s="33" t="s">
        <v>9</v>
      </c>
      <c r="J2" s="33" t="s">
        <v>10</v>
      </c>
      <c r="K2" s="34" t="s">
        <v>168</v>
      </c>
      <c r="L2" s="34" t="s">
        <v>12</v>
      </c>
      <c r="M2" s="38" t="s">
        <v>126</v>
      </c>
    </row>
    <row r="3" spans="1:14" x14ac:dyDescent="0.25">
      <c r="A3" s="4" t="s">
        <v>67</v>
      </c>
      <c r="B3" s="4" t="s">
        <v>71</v>
      </c>
      <c r="C3" s="4"/>
      <c r="D3" s="4" t="s">
        <v>72</v>
      </c>
      <c r="E3" s="4"/>
      <c r="F3" s="4" t="s">
        <v>73</v>
      </c>
      <c r="G3" s="4" t="s">
        <v>69</v>
      </c>
      <c r="H3" s="4"/>
      <c r="I3" s="4" t="s">
        <v>74</v>
      </c>
      <c r="J3" s="4"/>
      <c r="K3" s="4"/>
      <c r="L3" s="4" t="s">
        <v>75</v>
      </c>
    </row>
    <row r="4" spans="1:14" ht="15.75" thickBot="1" x14ac:dyDescent="0.3">
      <c r="A4" s="4"/>
      <c r="B4" s="4"/>
      <c r="C4" s="4"/>
      <c r="D4" s="4"/>
      <c r="E4" s="4"/>
      <c r="F4" s="4"/>
      <c r="G4" s="4"/>
      <c r="H4" s="4"/>
      <c r="I4" s="4"/>
      <c r="J4" s="4"/>
      <c r="K4" s="4"/>
      <c r="L4" s="4"/>
    </row>
    <row r="5" spans="1:14" ht="19.5" thickBot="1" x14ac:dyDescent="0.35">
      <c r="A5" s="46" t="s">
        <v>123</v>
      </c>
      <c r="B5" s="47">
        <f>COUNTA(B6:B10)</f>
        <v>5</v>
      </c>
    </row>
    <row r="6" spans="1:14" x14ac:dyDescent="0.25">
      <c r="A6" t="s">
        <v>67</v>
      </c>
      <c r="B6" t="s">
        <v>113</v>
      </c>
      <c r="D6" t="s">
        <v>114</v>
      </c>
      <c r="E6" t="s">
        <v>70</v>
      </c>
      <c r="G6" t="s">
        <v>69</v>
      </c>
      <c r="L6" t="s">
        <v>32</v>
      </c>
      <c r="M6" s="76" t="s">
        <v>125</v>
      </c>
    </row>
    <row r="7" spans="1:14" x14ac:dyDescent="0.25">
      <c r="A7" t="s">
        <v>67</v>
      </c>
      <c r="B7" s="5" t="s">
        <v>175</v>
      </c>
      <c r="C7" t="s">
        <v>176</v>
      </c>
      <c r="D7" t="s">
        <v>177</v>
      </c>
      <c r="E7" t="s">
        <v>68</v>
      </c>
      <c r="F7" t="s">
        <v>178</v>
      </c>
      <c r="G7" t="s">
        <v>69</v>
      </c>
      <c r="I7" t="s">
        <v>179</v>
      </c>
      <c r="L7" t="s">
        <v>32</v>
      </c>
      <c r="M7" s="76" t="s">
        <v>125</v>
      </c>
    </row>
    <row r="8" spans="1:14" x14ac:dyDescent="0.25">
      <c r="A8" t="s">
        <v>67</v>
      </c>
      <c r="B8" s="4" t="s">
        <v>263</v>
      </c>
      <c r="C8" s="4" t="s">
        <v>263</v>
      </c>
      <c r="D8" s="4" t="s">
        <v>264</v>
      </c>
      <c r="E8" s="4" t="s">
        <v>265</v>
      </c>
      <c r="F8" s="4" t="s">
        <v>266</v>
      </c>
      <c r="G8" t="s">
        <v>69</v>
      </c>
      <c r="I8" s="4" t="s">
        <v>267</v>
      </c>
      <c r="L8" t="s">
        <v>279</v>
      </c>
      <c r="M8" s="76" t="s">
        <v>340</v>
      </c>
    </row>
    <row r="9" spans="1:14" x14ac:dyDescent="0.25">
      <c r="A9" t="s">
        <v>67</v>
      </c>
      <c r="B9" s="4" t="s">
        <v>268</v>
      </c>
      <c r="C9" s="4" t="s">
        <v>268</v>
      </c>
      <c r="D9" s="4" t="s">
        <v>269</v>
      </c>
      <c r="E9" s="4" t="s">
        <v>270</v>
      </c>
      <c r="F9" s="4"/>
      <c r="G9" t="s">
        <v>69</v>
      </c>
      <c r="H9" s="87" t="s">
        <v>271</v>
      </c>
      <c r="I9" s="4" t="s">
        <v>272</v>
      </c>
      <c r="L9" t="s">
        <v>279</v>
      </c>
      <c r="M9" s="76" t="s">
        <v>340</v>
      </c>
    </row>
    <row r="10" spans="1:14" x14ac:dyDescent="0.25">
      <c r="A10" t="s">
        <v>67</v>
      </c>
      <c r="B10" s="108" t="s">
        <v>336</v>
      </c>
      <c r="C10" s="4"/>
      <c r="D10" s="108" t="s">
        <v>337</v>
      </c>
      <c r="E10" s="108" t="s">
        <v>338</v>
      </c>
      <c r="F10" s="108"/>
      <c r="G10" t="s">
        <v>69</v>
      </c>
      <c r="H10" s="87"/>
      <c r="I10" s="108" t="s">
        <v>339</v>
      </c>
      <c r="L10" t="s">
        <v>279</v>
      </c>
      <c r="M10" s="76" t="s">
        <v>340</v>
      </c>
    </row>
    <row r="11" spans="1:14" ht="15.75" thickBot="1" x14ac:dyDescent="0.3">
      <c r="A11" s="8"/>
      <c r="B11" s="5"/>
    </row>
    <row r="12" spans="1:14" ht="19.5" thickBot="1" x14ac:dyDescent="0.35">
      <c r="A12" s="48" t="s">
        <v>150</v>
      </c>
      <c r="B12" s="49">
        <f>COUNTA(#REF!)</f>
        <v>1</v>
      </c>
    </row>
    <row r="13" spans="1:14" x14ac:dyDescent="0.25">
      <c r="A13" t="s">
        <v>67</v>
      </c>
      <c r="B13" t="s">
        <v>332</v>
      </c>
      <c r="D13" t="s">
        <v>333</v>
      </c>
      <c r="E13" t="s">
        <v>334</v>
      </c>
      <c r="F13" t="s">
        <v>335</v>
      </c>
      <c r="G13" t="s">
        <v>69</v>
      </c>
      <c r="L13" t="s">
        <v>251</v>
      </c>
      <c r="M13" s="76" t="s">
        <v>165</v>
      </c>
    </row>
    <row r="14" spans="1:14" s="4" customFormat="1" x14ac:dyDescent="0.25">
      <c r="M14" s="1"/>
    </row>
    <row r="15" spans="1:14" s="4" customFormat="1" x14ac:dyDescent="0.25"/>
    <row r="16" spans="1:14" x14ac:dyDescent="0.25">
      <c r="B16" s="6"/>
      <c r="C16" s="6"/>
      <c r="D16" s="67"/>
      <c r="E16" s="67"/>
      <c r="F16" s="6"/>
      <c r="G16" s="6"/>
      <c r="H16" s="6"/>
      <c r="I16" s="6"/>
      <c r="J16" s="6"/>
      <c r="K16" s="6"/>
      <c r="L16" s="6"/>
      <c r="M16" s="78"/>
      <c r="N16" s="6"/>
    </row>
    <row r="17" spans="2:17" x14ac:dyDescent="0.25">
      <c r="B17" s="6"/>
      <c r="C17" s="6"/>
      <c r="D17" s="6"/>
      <c r="E17" s="6"/>
      <c r="F17" s="6"/>
      <c r="G17" s="6"/>
      <c r="H17" s="6"/>
      <c r="I17" s="6"/>
      <c r="J17" s="6"/>
      <c r="K17" s="6"/>
      <c r="L17" s="6"/>
      <c r="M17" s="6"/>
      <c r="N17" s="6"/>
      <c r="O17" s="6"/>
      <c r="P17" s="108"/>
      <c r="Q17" s="108"/>
    </row>
    <row r="18" spans="2:17" x14ac:dyDescent="0.25">
      <c r="B18" s="6"/>
      <c r="C18" s="6"/>
      <c r="D18" s="6"/>
      <c r="E18" s="6"/>
      <c r="F18" s="6"/>
      <c r="G18" s="6"/>
      <c r="H18" s="6"/>
      <c r="I18" s="6"/>
      <c r="J18" s="6"/>
      <c r="K18" s="6"/>
      <c r="L18" s="6"/>
      <c r="M18" s="6"/>
      <c r="N18" s="6"/>
      <c r="O18" s="6"/>
      <c r="P18" s="108"/>
      <c r="Q18" s="108"/>
    </row>
    <row r="19" spans="2:17" x14ac:dyDescent="0.25">
      <c r="B19" s="108"/>
      <c r="C19" s="108"/>
      <c r="D19" s="108"/>
      <c r="E19" s="108"/>
      <c r="F19" s="108"/>
      <c r="G19" s="108"/>
      <c r="H19" s="108"/>
      <c r="I19" s="108"/>
      <c r="J19" s="108"/>
      <c r="K19" s="108"/>
      <c r="L19" s="108"/>
      <c r="M19" s="108"/>
      <c r="N19" s="108"/>
      <c r="O19" s="108"/>
      <c r="P19" s="108"/>
      <c r="Q19" s="108"/>
    </row>
    <row r="20" spans="2:17" x14ac:dyDescent="0.25">
      <c r="C20" s="108"/>
      <c r="G20" s="108"/>
      <c r="H20" s="108"/>
      <c r="I20" s="108"/>
      <c r="J20" s="108"/>
      <c r="L20" s="108"/>
      <c r="M20" s="108"/>
      <c r="N20" s="108"/>
      <c r="O20" s="108"/>
      <c r="P20" s="108"/>
      <c r="Q20" s="108"/>
    </row>
    <row r="21" spans="2:17" x14ac:dyDescent="0.25">
      <c r="B21" s="6"/>
      <c r="C21" s="6"/>
      <c r="D21" s="6"/>
      <c r="E21" s="6"/>
      <c r="F21" s="6"/>
      <c r="G21" s="6"/>
      <c r="H21" s="6"/>
      <c r="I21" s="6"/>
      <c r="J21" s="6"/>
      <c r="K21" s="6"/>
      <c r="L21" s="6"/>
      <c r="M21" s="6"/>
      <c r="N21" s="6"/>
      <c r="O21" s="6"/>
      <c r="P21" s="108"/>
      <c r="Q21" s="108"/>
    </row>
    <row r="22" spans="2:17" x14ac:dyDescent="0.25">
      <c r="B22" s="71"/>
    </row>
    <row r="23" spans="2:17" x14ac:dyDescent="0.25">
      <c r="B23" s="71"/>
    </row>
    <row r="24" spans="2:17" x14ac:dyDescent="0.25">
      <c r="B24" s="71"/>
    </row>
  </sheetData>
  <autoFilter ref="A2:M3">
    <sortState ref="A3:L11">
      <sortCondition ref="B2:B10"/>
    </sortState>
  </autoFilter>
  <conditionalFormatting sqref="F1">
    <cfRule type="duplicateValues" dxfId="43" priority="5"/>
    <cfRule type="duplicateValues" dxfId="42" priority="6"/>
  </conditionalFormatting>
  <conditionalFormatting sqref="B5">
    <cfRule type="duplicateValues" dxfId="41" priority="4"/>
  </conditionalFormatting>
  <conditionalFormatting sqref="B4">
    <cfRule type="duplicateValues" dxfId="40" priority="3"/>
  </conditionalFormatting>
  <conditionalFormatting sqref="B14:B15">
    <cfRule type="duplicateValues" dxfId="39" priority="1"/>
    <cfRule type="duplicateValues" dxfId="38" priority="2"/>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1"/>
  <sheetViews>
    <sheetView zoomScale="90" zoomScaleNormal="90" workbookViewId="0">
      <selection activeCell="C47" sqref="C47"/>
    </sheetView>
  </sheetViews>
  <sheetFormatPr defaultColWidth="31" defaultRowHeight="15" x14ac:dyDescent="0.25"/>
  <cols>
    <col min="1" max="1" width="30.85546875" bestFit="1" customWidth="1"/>
    <col min="2" max="2" width="31.42578125" bestFit="1" customWidth="1"/>
    <col min="3" max="3" width="27" bestFit="1" customWidth="1"/>
    <col min="4" max="4" width="13.42578125" bestFit="1" customWidth="1"/>
    <col min="5" max="5" width="16.42578125" bestFit="1" customWidth="1"/>
    <col min="6" max="6" width="23.7109375" bestFit="1" customWidth="1"/>
    <col min="7" max="7" width="15" bestFit="1" customWidth="1"/>
    <col min="8" max="8" width="10.5703125" bestFit="1" customWidth="1"/>
    <col min="9" max="9" width="26.42578125" bestFit="1" customWidth="1"/>
    <col min="10" max="10" width="6.7109375" bestFit="1" customWidth="1"/>
    <col min="11" max="11" width="8.5703125" bestFit="1" customWidth="1"/>
    <col min="12" max="12" width="14.28515625" bestFit="1" customWidth="1"/>
    <col min="13" max="13" width="43.28515625" style="76" bestFit="1" customWidth="1"/>
  </cols>
  <sheetData>
    <row r="1" spans="1:13" s="25" customFormat="1" ht="19.5" thickBot="1" x14ac:dyDescent="0.35">
      <c r="A1" s="28" t="s">
        <v>109</v>
      </c>
      <c r="B1" s="29">
        <f>COUNTA(B3:B7)</f>
        <v>5</v>
      </c>
      <c r="C1" s="50"/>
      <c r="D1" s="50"/>
      <c r="E1" s="50"/>
      <c r="F1" s="50"/>
    </row>
    <row r="2" spans="1:13"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row>
    <row r="3" spans="1:13" x14ac:dyDescent="0.25">
      <c r="A3" s="4" t="s">
        <v>76</v>
      </c>
      <c r="B3" s="4" t="s">
        <v>79</v>
      </c>
      <c r="C3" s="4"/>
      <c r="D3" s="4"/>
      <c r="E3" s="4"/>
      <c r="F3" s="4" t="s">
        <v>80</v>
      </c>
      <c r="G3" s="4" t="s">
        <v>77</v>
      </c>
      <c r="H3" s="4"/>
      <c r="I3" s="4" t="s">
        <v>81</v>
      </c>
      <c r="J3" s="4"/>
      <c r="K3" s="4"/>
      <c r="L3" s="4" t="s">
        <v>32</v>
      </c>
    </row>
    <row r="4" spans="1:13" x14ac:dyDescent="0.25">
      <c r="A4" s="4" t="s">
        <v>76</v>
      </c>
      <c r="B4" s="4" t="s">
        <v>82</v>
      </c>
      <c r="C4" s="4"/>
      <c r="D4" s="4" t="s">
        <v>83</v>
      </c>
      <c r="E4" s="4"/>
      <c r="F4" s="4" t="s">
        <v>78</v>
      </c>
      <c r="G4" s="4" t="s">
        <v>77</v>
      </c>
      <c r="H4" s="4"/>
      <c r="I4" s="4" t="s">
        <v>84</v>
      </c>
      <c r="J4" s="4"/>
      <c r="K4" s="4"/>
      <c r="L4" s="4" t="s">
        <v>32</v>
      </c>
    </row>
    <row r="5" spans="1:13" x14ac:dyDescent="0.25">
      <c r="A5" s="4" t="s">
        <v>76</v>
      </c>
      <c r="B5" s="4" t="s">
        <v>85</v>
      </c>
      <c r="C5" s="4"/>
      <c r="D5" s="4" t="s">
        <v>86</v>
      </c>
      <c r="E5" s="4"/>
      <c r="F5" s="4" t="s">
        <v>87</v>
      </c>
      <c r="G5" s="4" t="s">
        <v>77</v>
      </c>
      <c r="H5" s="4"/>
      <c r="I5" s="4" t="s">
        <v>88</v>
      </c>
      <c r="J5" s="4"/>
      <c r="K5" s="4"/>
      <c r="L5" s="4" t="s">
        <v>37</v>
      </c>
    </row>
    <row r="6" spans="1:13" x14ac:dyDescent="0.25">
      <c r="A6" s="4" t="s">
        <v>76</v>
      </c>
      <c r="B6" s="4" t="s">
        <v>89</v>
      </c>
      <c r="C6" s="4"/>
      <c r="D6" s="4" t="s">
        <v>90</v>
      </c>
      <c r="E6" s="4"/>
      <c r="F6" s="4" t="s">
        <v>78</v>
      </c>
      <c r="G6" s="4" t="s">
        <v>77</v>
      </c>
      <c r="H6" s="4"/>
      <c r="I6" s="4"/>
      <c r="J6" s="4"/>
      <c r="K6" s="4"/>
      <c r="L6" s="4" t="s">
        <v>25</v>
      </c>
    </row>
    <row r="7" spans="1:13" x14ac:dyDescent="0.25">
      <c r="A7" s="4" t="s">
        <v>76</v>
      </c>
      <c r="B7" s="4" t="s">
        <v>91</v>
      </c>
      <c r="C7" s="4"/>
      <c r="D7" s="4"/>
      <c r="E7" s="4"/>
      <c r="F7" s="4" t="s">
        <v>92</v>
      </c>
      <c r="G7" s="4" t="s">
        <v>77</v>
      </c>
      <c r="H7" s="4"/>
      <c r="I7" s="4" t="s">
        <v>93</v>
      </c>
      <c r="J7" s="4"/>
      <c r="K7" s="4"/>
      <c r="L7" s="4" t="s">
        <v>25</v>
      </c>
      <c r="M7" s="77"/>
    </row>
    <row r="8" spans="1:13" ht="15.75" thickBot="1" x14ac:dyDescent="0.3"/>
    <row r="9" spans="1:13" ht="19.5" thickBot="1" x14ac:dyDescent="0.35">
      <c r="A9" s="46" t="s">
        <v>123</v>
      </c>
      <c r="B9" s="47">
        <f>COUNTA(B10:B14)</f>
        <v>5</v>
      </c>
    </row>
    <row r="10" spans="1:13" x14ac:dyDescent="0.25">
      <c r="A10" t="s">
        <v>76</v>
      </c>
      <c r="B10" s="6" t="s">
        <v>180</v>
      </c>
      <c r="D10" t="s">
        <v>183</v>
      </c>
      <c r="E10" t="s">
        <v>78</v>
      </c>
      <c r="G10" t="s">
        <v>77</v>
      </c>
      <c r="I10" t="s">
        <v>184</v>
      </c>
      <c r="L10" t="s">
        <v>288</v>
      </c>
      <c r="M10" s="78" t="s">
        <v>232</v>
      </c>
    </row>
    <row r="11" spans="1:13" x14ac:dyDescent="0.25">
      <c r="A11" t="s">
        <v>76</v>
      </c>
      <c r="B11" s="6" t="s">
        <v>181</v>
      </c>
      <c r="D11" s="72" t="s">
        <v>182</v>
      </c>
      <c r="E11" s="6" t="s">
        <v>80</v>
      </c>
      <c r="F11" s="6"/>
      <c r="G11" t="s">
        <v>77</v>
      </c>
      <c r="I11" s="6" t="s">
        <v>185</v>
      </c>
      <c r="L11" t="s">
        <v>288</v>
      </c>
      <c r="M11" s="78" t="s">
        <v>233</v>
      </c>
    </row>
    <row r="12" spans="1:13" x14ac:dyDescent="0.25">
      <c r="A12" t="s">
        <v>76</v>
      </c>
      <c r="B12" t="s">
        <v>238</v>
      </c>
      <c r="D12" t="s">
        <v>239</v>
      </c>
      <c r="E12" t="s">
        <v>240</v>
      </c>
      <c r="F12" t="s">
        <v>241</v>
      </c>
      <c r="G12" t="s">
        <v>77</v>
      </c>
      <c r="H12" s="64"/>
      <c r="I12" s="64"/>
      <c r="L12" t="s">
        <v>288</v>
      </c>
      <c r="M12" s="76" t="s">
        <v>242</v>
      </c>
    </row>
    <row r="13" spans="1:13" x14ac:dyDescent="0.25">
      <c r="A13" t="s">
        <v>76</v>
      </c>
      <c r="B13" t="s">
        <v>315</v>
      </c>
      <c r="C13" t="s">
        <v>315</v>
      </c>
      <c r="D13" t="s">
        <v>316</v>
      </c>
      <c r="E13" t="s">
        <v>78</v>
      </c>
      <c r="G13" t="s">
        <v>77</v>
      </c>
      <c r="H13" s="97">
        <v>0</v>
      </c>
      <c r="I13" s="64" t="s">
        <v>317</v>
      </c>
      <c r="L13" t="s">
        <v>251</v>
      </c>
      <c r="M13" s="78" t="s">
        <v>323</v>
      </c>
    </row>
    <row r="14" spans="1:13" x14ac:dyDescent="0.25">
      <c r="A14" t="s">
        <v>76</v>
      </c>
      <c r="B14" t="s">
        <v>318</v>
      </c>
      <c r="C14" t="s">
        <v>318</v>
      </c>
      <c r="D14" t="s">
        <v>319</v>
      </c>
      <c r="E14" t="s">
        <v>320</v>
      </c>
      <c r="G14" t="s">
        <v>77</v>
      </c>
      <c r="H14" s="64" t="s">
        <v>321</v>
      </c>
      <c r="I14" s="64" t="s">
        <v>322</v>
      </c>
      <c r="L14" t="s">
        <v>325</v>
      </c>
      <c r="M14" s="78" t="s">
        <v>324</v>
      </c>
    </row>
    <row r="15" spans="1:13" ht="15.75" thickBot="1" x14ac:dyDescent="0.3">
      <c r="A15" s="8"/>
      <c r="H15" s="64"/>
      <c r="I15" s="64"/>
    </row>
    <row r="16" spans="1:13" ht="19.5" thickBot="1" x14ac:dyDescent="0.35">
      <c r="A16" s="48" t="s">
        <v>150</v>
      </c>
      <c r="B16" s="49">
        <f>COUNTA(B17)</f>
        <v>0</v>
      </c>
      <c r="H16" s="64"/>
      <c r="I16" s="64"/>
    </row>
    <row r="17" spans="2:13" x14ac:dyDescent="0.25">
      <c r="H17" s="64"/>
      <c r="I17" s="64"/>
      <c r="L17" s="76"/>
    </row>
    <row r="18" spans="2:13" x14ac:dyDescent="0.25">
      <c r="H18" s="64"/>
      <c r="I18" s="64"/>
    </row>
    <row r="19" spans="2:13" x14ac:dyDescent="0.25">
      <c r="B19" s="6"/>
      <c r="C19" s="6"/>
      <c r="D19" s="67"/>
      <c r="E19" s="67"/>
      <c r="F19" s="6"/>
      <c r="G19" s="6"/>
      <c r="H19" s="6"/>
      <c r="I19" s="6"/>
      <c r="J19" s="6"/>
      <c r="K19" s="6"/>
      <c r="L19" s="6"/>
      <c r="M19" s="78"/>
    </row>
    <row r="20" spans="2:13" x14ac:dyDescent="0.25">
      <c r="B20" s="6"/>
      <c r="D20" s="67"/>
      <c r="E20" s="67"/>
    </row>
    <row r="21" spans="2:13" x14ac:dyDescent="0.25">
      <c r="B21" s="6"/>
      <c r="D21" s="67"/>
    </row>
  </sheetData>
  <autoFilter ref="A2:M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7"/>
  <sheetViews>
    <sheetView zoomScale="90" zoomScaleNormal="90" workbookViewId="0">
      <selection activeCell="A3" sqref="A3"/>
    </sheetView>
  </sheetViews>
  <sheetFormatPr defaultColWidth="69.140625" defaultRowHeight="15" x14ac:dyDescent="0.25"/>
  <cols>
    <col min="1" max="1" width="30.85546875" bestFit="1" customWidth="1"/>
    <col min="2" max="3" width="35" bestFit="1" customWidth="1"/>
    <col min="4" max="4" width="12" bestFit="1" customWidth="1"/>
    <col min="5" max="5" width="15.7109375" bestFit="1" customWidth="1"/>
    <col min="6" max="6" width="16.28515625" bestFit="1" customWidth="1"/>
    <col min="7" max="7" width="15.28515625" bestFit="1" customWidth="1"/>
    <col min="8" max="8" width="10.5703125" bestFit="1" customWidth="1"/>
    <col min="9" max="9" width="14" bestFit="1" customWidth="1"/>
    <col min="10" max="10" width="6.7109375" bestFit="1" customWidth="1"/>
    <col min="11" max="11" width="8.5703125" bestFit="1" customWidth="1"/>
    <col min="12" max="12" width="14.28515625" bestFit="1" customWidth="1"/>
    <col min="13" max="13" width="40.5703125" bestFit="1" customWidth="1"/>
    <col min="14" max="14" width="12" style="68" bestFit="1" customWidth="1"/>
  </cols>
  <sheetData>
    <row r="1" spans="1:14" s="25" customFormat="1" ht="19.5" thickBot="1" x14ac:dyDescent="0.35">
      <c r="A1" s="28" t="s">
        <v>109</v>
      </c>
      <c r="B1" s="29">
        <f>COUNTA(B3:B3)</f>
        <v>1</v>
      </c>
      <c r="C1" s="50"/>
      <c r="D1" s="50"/>
      <c r="E1" s="50"/>
      <c r="F1" s="50"/>
      <c r="N1" s="73"/>
    </row>
    <row r="2" spans="1:14"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c r="N2" s="74"/>
    </row>
    <row r="3" spans="1:14" x14ac:dyDescent="0.25">
      <c r="A3" s="4" t="s">
        <v>94</v>
      </c>
      <c r="B3" s="4" t="s">
        <v>96</v>
      </c>
      <c r="C3" s="4"/>
      <c r="D3" s="4" t="s">
        <v>97</v>
      </c>
      <c r="E3" s="4"/>
      <c r="F3" s="4" t="s">
        <v>98</v>
      </c>
      <c r="G3" s="4" t="s">
        <v>95</v>
      </c>
      <c r="H3" s="4"/>
      <c r="I3" s="4" t="s">
        <v>13</v>
      </c>
      <c r="J3" s="4" t="s">
        <v>13</v>
      </c>
      <c r="K3" s="4" t="s">
        <v>13</v>
      </c>
      <c r="L3" s="4" t="s">
        <v>37</v>
      </c>
    </row>
    <row r="4" spans="1:14" ht="15.75" thickBot="1" x14ac:dyDescent="0.3">
      <c r="A4" s="4"/>
      <c r="C4" s="4"/>
      <c r="D4" s="4"/>
      <c r="E4" s="4"/>
      <c r="F4" s="4"/>
      <c r="G4" s="4"/>
      <c r="H4" s="4"/>
      <c r="I4" s="4"/>
      <c r="J4" s="4"/>
      <c r="K4" s="4"/>
      <c r="L4" s="4"/>
    </row>
    <row r="5" spans="1:14" ht="19.5" thickBot="1" x14ac:dyDescent="0.35">
      <c r="A5" s="46" t="s">
        <v>123</v>
      </c>
      <c r="B5" s="47">
        <f>COUNTA(B6:B6)</f>
        <v>1</v>
      </c>
    </row>
    <row r="6" spans="1:14" x14ac:dyDescent="0.25">
      <c r="A6" s="4" t="s">
        <v>94</v>
      </c>
      <c r="B6" s="4" t="s">
        <v>273</v>
      </c>
      <c r="C6" s="4" t="s">
        <v>273</v>
      </c>
      <c r="D6" s="4" t="s">
        <v>274</v>
      </c>
      <c r="E6" s="4" t="s">
        <v>275</v>
      </c>
      <c r="F6" s="4"/>
      <c r="G6" s="4" t="s">
        <v>95</v>
      </c>
      <c r="H6" s="4"/>
      <c r="I6" s="4" t="s">
        <v>276</v>
      </c>
      <c r="L6" t="s">
        <v>281</v>
      </c>
      <c r="M6" s="76" t="s">
        <v>280</v>
      </c>
      <c r="N6"/>
    </row>
    <row r="7" spans="1:14" ht="15.75" thickBot="1" x14ac:dyDescent="0.3">
      <c r="A7" s="8"/>
      <c r="B7" s="4"/>
      <c r="C7" s="4"/>
      <c r="D7" s="4"/>
      <c r="E7" s="4"/>
      <c r="F7" s="4"/>
      <c r="G7" s="4"/>
      <c r="H7" s="4"/>
      <c r="I7" s="4"/>
      <c r="M7" s="68"/>
      <c r="N7"/>
    </row>
    <row r="8" spans="1:14" ht="19.5" thickBot="1" x14ac:dyDescent="0.35">
      <c r="A8" s="48" t="s">
        <v>150</v>
      </c>
      <c r="B8" s="49">
        <f>COUNTA(B9:B11)</f>
        <v>0</v>
      </c>
    </row>
    <row r="9" spans="1:14" x14ac:dyDescent="0.25">
      <c r="I9" s="4"/>
    </row>
    <row r="11" spans="1:14" x14ac:dyDescent="0.25">
      <c r="B11" s="7"/>
    </row>
    <row r="12" spans="1:14" s="4" customFormat="1" x14ac:dyDescent="0.25"/>
    <row r="13" spans="1:14" s="4" customFormat="1" x14ac:dyDescent="0.25"/>
    <row r="14" spans="1:14" s="64" customFormat="1" x14ac:dyDescent="0.25">
      <c r="M14"/>
      <c r="N14" s="75"/>
    </row>
    <row r="17" spans="2:2" x14ac:dyDescent="0.25">
      <c r="B17" s="65"/>
    </row>
  </sheetData>
  <autoFilter ref="A2:M2">
    <sortState ref="A3:L6">
      <sortCondition ref="B2:B4"/>
    </sortState>
  </autoFilter>
  <conditionalFormatting sqref="B9:B10 B18:B1048576 B1:B3">
    <cfRule type="duplicateValues" dxfId="37" priority="10"/>
  </conditionalFormatting>
  <conditionalFormatting sqref="F1">
    <cfRule type="duplicateValues" dxfId="36" priority="8"/>
    <cfRule type="duplicateValues" dxfId="35" priority="9"/>
  </conditionalFormatting>
  <conditionalFormatting sqref="B5">
    <cfRule type="duplicateValues" dxfId="34" priority="7"/>
  </conditionalFormatting>
  <conditionalFormatting sqref="B11">
    <cfRule type="duplicateValues" dxfId="33" priority="6"/>
  </conditionalFormatting>
  <conditionalFormatting sqref="B12">
    <cfRule type="duplicateValues" dxfId="32" priority="3"/>
    <cfRule type="duplicateValues" dxfId="31" priority="4"/>
  </conditionalFormatting>
  <conditionalFormatting sqref="B13">
    <cfRule type="duplicateValues" dxfId="30" priority="1"/>
    <cfRule type="duplicateValues" dxfId="29"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2"/>
  <sheetViews>
    <sheetView zoomScale="80" zoomScaleNormal="80" workbookViewId="0">
      <selection activeCell="D24" sqref="D24"/>
    </sheetView>
  </sheetViews>
  <sheetFormatPr defaultColWidth="29.140625" defaultRowHeight="15" x14ac:dyDescent="0.25"/>
  <cols>
    <col min="1" max="1" width="30.85546875" bestFit="1" customWidth="1"/>
    <col min="2" max="2" width="34.28515625" bestFit="1" customWidth="1"/>
    <col min="3" max="3" width="27.28515625" bestFit="1" customWidth="1"/>
    <col min="4" max="4" width="18.140625" bestFit="1" customWidth="1"/>
    <col min="5" max="5" width="15.85546875" bestFit="1" customWidth="1"/>
    <col min="6" max="6" width="17.140625" bestFit="1" customWidth="1"/>
    <col min="7" max="7" width="15.85546875" bestFit="1" customWidth="1"/>
    <col min="8" max="8" width="11.28515625" bestFit="1" customWidth="1"/>
    <col min="9" max="9" width="14.5703125" bestFit="1" customWidth="1"/>
    <col min="10" max="10" width="7.28515625" bestFit="1" customWidth="1"/>
    <col min="11" max="11" width="25" bestFit="1" customWidth="1"/>
    <col min="12" max="12" width="14.5703125" bestFit="1" customWidth="1"/>
    <col min="13" max="13" width="46.5703125" bestFit="1" customWidth="1"/>
    <col min="14" max="14" width="197" bestFit="1" customWidth="1"/>
  </cols>
  <sheetData>
    <row r="1" spans="1:14" s="25" customFormat="1" ht="19.5" thickBot="1" x14ac:dyDescent="0.35">
      <c r="A1" s="28" t="s">
        <v>109</v>
      </c>
      <c r="B1" s="29">
        <f>COUNTA(B3:B4)</f>
        <v>2</v>
      </c>
      <c r="C1" s="50"/>
      <c r="D1" s="50"/>
      <c r="E1" s="50"/>
      <c r="F1" s="50"/>
    </row>
    <row r="2" spans="1:14" s="37" customFormat="1" ht="15.75" x14ac:dyDescent="0.25">
      <c r="A2" s="32" t="s">
        <v>0</v>
      </c>
      <c r="B2" s="33" t="s">
        <v>2</v>
      </c>
      <c r="C2" s="33" t="s">
        <v>3</v>
      </c>
      <c r="D2" s="33" t="s">
        <v>4</v>
      </c>
      <c r="E2" s="33" t="s">
        <v>5</v>
      </c>
      <c r="F2" s="33" t="s">
        <v>6</v>
      </c>
      <c r="G2" s="33" t="s">
        <v>7</v>
      </c>
      <c r="H2" s="33" t="s">
        <v>244</v>
      </c>
      <c r="I2" s="33" t="s">
        <v>9</v>
      </c>
      <c r="J2" s="33" t="s">
        <v>10</v>
      </c>
      <c r="K2" s="34" t="s">
        <v>11</v>
      </c>
      <c r="L2" s="34" t="s">
        <v>12</v>
      </c>
      <c r="M2" s="36" t="s">
        <v>126</v>
      </c>
      <c r="N2" s="36" t="s">
        <v>207</v>
      </c>
    </row>
    <row r="3" spans="1:14" x14ac:dyDescent="0.25">
      <c r="A3" s="4" t="s">
        <v>99</v>
      </c>
      <c r="B3" s="4" t="s">
        <v>101</v>
      </c>
      <c r="C3" s="4"/>
      <c r="D3" s="4" t="s">
        <v>102</v>
      </c>
      <c r="E3" s="4"/>
      <c r="F3" s="4" t="s">
        <v>103</v>
      </c>
      <c r="G3" s="4" t="s">
        <v>100</v>
      </c>
      <c r="H3" s="4"/>
      <c r="I3" s="4" t="s">
        <v>104</v>
      </c>
      <c r="J3" s="4"/>
      <c r="K3" s="4" t="s">
        <v>105</v>
      </c>
      <c r="L3" s="4" t="s">
        <v>32</v>
      </c>
    </row>
    <row r="4" spans="1:14" x14ac:dyDescent="0.25">
      <c r="A4" s="4" t="s">
        <v>99</v>
      </c>
      <c r="B4" s="4" t="s">
        <v>106</v>
      </c>
      <c r="C4" s="4"/>
      <c r="D4" s="4"/>
      <c r="E4" s="4"/>
      <c r="F4" s="4" t="s">
        <v>107</v>
      </c>
      <c r="G4" s="4" t="s">
        <v>100</v>
      </c>
      <c r="H4" s="4"/>
      <c r="I4" s="4" t="s">
        <v>108</v>
      </c>
      <c r="J4" s="4"/>
      <c r="K4" s="4"/>
      <c r="L4" s="4" t="s">
        <v>32</v>
      </c>
    </row>
    <row r="5" spans="1:14" ht="15.75" thickBot="1" x14ac:dyDescent="0.3">
      <c r="A5" s="11"/>
      <c r="B5" s="11"/>
    </row>
    <row r="6" spans="1:14" ht="19.5" thickBot="1" x14ac:dyDescent="0.35">
      <c r="A6" s="46" t="s">
        <v>123</v>
      </c>
      <c r="B6" s="47">
        <f>COUNTA(B7:B9)</f>
        <v>3</v>
      </c>
    </row>
    <row r="7" spans="1:14" x14ac:dyDescent="0.25">
      <c r="A7" t="s">
        <v>99</v>
      </c>
      <c r="B7" t="s">
        <v>201</v>
      </c>
      <c r="C7" t="s">
        <v>201</v>
      </c>
      <c r="D7" t="s">
        <v>202</v>
      </c>
      <c r="E7" t="s">
        <v>203</v>
      </c>
      <c r="F7" t="s">
        <v>204</v>
      </c>
      <c r="G7" s="4" t="s">
        <v>100</v>
      </c>
      <c r="H7" s="4"/>
      <c r="I7" t="s">
        <v>219</v>
      </c>
      <c r="L7" t="s">
        <v>281</v>
      </c>
      <c r="M7" s="76" t="s">
        <v>205</v>
      </c>
    </row>
    <row r="8" spans="1:14" x14ac:dyDescent="0.25">
      <c r="A8" t="s">
        <v>99</v>
      </c>
      <c r="B8" t="s">
        <v>220</v>
      </c>
      <c r="C8" t="s">
        <v>220</v>
      </c>
      <c r="D8" t="s">
        <v>221</v>
      </c>
      <c r="G8" s="4" t="s">
        <v>100</v>
      </c>
      <c r="H8" s="4"/>
      <c r="I8" t="s">
        <v>222</v>
      </c>
      <c r="L8" t="s">
        <v>279</v>
      </c>
      <c r="M8" s="76" t="s">
        <v>231</v>
      </c>
    </row>
    <row r="9" spans="1:14" x14ac:dyDescent="0.25">
      <c r="A9" t="s">
        <v>99</v>
      </c>
      <c r="B9" t="s">
        <v>326</v>
      </c>
      <c r="C9" t="s">
        <v>326</v>
      </c>
      <c r="D9" t="s">
        <v>327</v>
      </c>
      <c r="E9" t="s">
        <v>328</v>
      </c>
      <c r="F9" t="s">
        <v>103</v>
      </c>
      <c r="G9" s="4" t="s">
        <v>100</v>
      </c>
      <c r="H9" t="s">
        <v>329</v>
      </c>
      <c r="I9" t="s">
        <v>330</v>
      </c>
      <c r="M9" s="76" t="s">
        <v>331</v>
      </c>
    </row>
    <row r="10" spans="1:14" ht="15.75" thickBot="1" x14ac:dyDescent="0.3"/>
    <row r="11" spans="1:14" ht="19.5" thickBot="1" x14ac:dyDescent="0.35">
      <c r="A11" s="48" t="s">
        <v>150</v>
      </c>
      <c r="B11" s="49">
        <f>COUNTA(B12:B15)</f>
        <v>1</v>
      </c>
    </row>
    <row r="12" spans="1:14" s="82" customFormat="1" ht="30" x14ac:dyDescent="0.25">
      <c r="A12" s="82" t="s">
        <v>99</v>
      </c>
      <c r="B12" s="82" t="s">
        <v>313</v>
      </c>
      <c r="C12" s="82" t="s">
        <v>206</v>
      </c>
      <c r="G12" s="82" t="s">
        <v>100</v>
      </c>
      <c r="L12" s="82" t="s">
        <v>251</v>
      </c>
      <c r="M12" s="84" t="s">
        <v>314</v>
      </c>
      <c r="N12" s="83" t="s">
        <v>208</v>
      </c>
    </row>
  </sheetData>
  <autoFilter ref="A2:N4"/>
  <conditionalFormatting sqref="B12:B1048576 B1:B5">
    <cfRule type="duplicateValues" dxfId="28" priority="4"/>
  </conditionalFormatting>
  <conditionalFormatting sqref="F1">
    <cfRule type="duplicateValues" dxfId="27" priority="2"/>
    <cfRule type="duplicateValues" dxfId="26" priority="3"/>
  </conditionalFormatting>
  <conditionalFormatting sqref="B6">
    <cfRule type="duplicateValues" dxfId="25"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24" priority="4"/>
  </conditionalFormatting>
  <conditionalFormatting sqref="E2">
    <cfRule type="duplicateValues" dxfId="23" priority="3"/>
  </conditionalFormatting>
  <conditionalFormatting sqref="C3">
    <cfRule type="duplicateValues" dxfId="22" priority="2"/>
  </conditionalFormatting>
  <conditionalFormatting sqref="E3">
    <cfRule type="duplicateValues" dxfId="21"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2019-04-08T16:08:56Z</cp:lastPrinted>
  <dcterms:created xsi:type="dcterms:W3CDTF">2017-12-07T14:35:07Z</dcterms:created>
  <dcterms:modified xsi:type="dcterms:W3CDTF">2019-08-19T15:32:45Z</dcterms:modified>
</cp:coreProperties>
</file>