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akpoomb/Documents/Caltech/LewisGroup/ICPMS/calibration/"/>
    </mc:Choice>
  </mc:AlternateContent>
  <bookViews>
    <workbookView xWindow="15000" yWindow="460" windowWidth="18420" windowHeight="88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19" i="1"/>
  <c r="K26" i="1"/>
  <c r="K23" i="1"/>
  <c r="K22" i="1"/>
  <c r="K21" i="1"/>
  <c r="K20" i="1"/>
  <c r="L27" i="1"/>
  <c r="Q18" i="1"/>
  <c r="P18" i="1"/>
  <c r="O18" i="1"/>
  <c r="N18" i="1"/>
  <c r="M18" i="1"/>
  <c r="H16" i="1"/>
  <c r="I16" i="1"/>
  <c r="J16" i="1"/>
  <c r="J15" i="1"/>
  <c r="G16" i="1"/>
  <c r="H15" i="1"/>
  <c r="I15" i="1"/>
  <c r="R20" i="1"/>
  <c r="R21" i="1"/>
  <c r="R22" i="1"/>
  <c r="R23" i="1"/>
  <c r="R24" i="1"/>
  <c r="R25" i="1"/>
  <c r="R26" i="1"/>
  <c r="R27" i="1"/>
  <c r="Q19" i="1"/>
  <c r="Q20" i="1"/>
  <c r="Q21" i="1"/>
  <c r="Q22" i="1"/>
  <c r="Q23" i="1"/>
  <c r="Q24" i="1"/>
  <c r="Q25" i="1"/>
  <c r="Q26" i="1"/>
  <c r="Q27" i="1"/>
  <c r="P19" i="1"/>
  <c r="P20" i="1"/>
  <c r="P21" i="1"/>
  <c r="P22" i="1"/>
  <c r="P23" i="1"/>
  <c r="P24" i="1"/>
  <c r="P25" i="1"/>
  <c r="P26" i="1"/>
  <c r="P27" i="1"/>
  <c r="O19" i="1"/>
  <c r="O20" i="1"/>
  <c r="O21" i="1"/>
  <c r="O22" i="1"/>
  <c r="O23" i="1"/>
  <c r="O24" i="1"/>
  <c r="O25" i="1"/>
  <c r="O26" i="1"/>
  <c r="O27" i="1"/>
  <c r="M19" i="1"/>
  <c r="M20" i="1"/>
  <c r="M21" i="1"/>
  <c r="M22" i="1"/>
  <c r="M23" i="1"/>
  <c r="M24" i="1"/>
  <c r="M25" i="1"/>
  <c r="M26" i="1"/>
  <c r="M27" i="1"/>
  <c r="N19" i="1"/>
  <c r="N20" i="1"/>
  <c r="N21" i="1"/>
  <c r="N22" i="1"/>
  <c r="N23" i="1"/>
  <c r="N24" i="1"/>
  <c r="N25" i="1"/>
  <c r="N26" i="1"/>
  <c r="N27" i="1"/>
</calcChain>
</file>

<file path=xl/sharedStrings.xml><?xml version="1.0" encoding="utf-8"?>
<sst xmlns="http://schemas.openxmlformats.org/spreadsheetml/2006/main" count="19" uniqueCount="14">
  <si>
    <t>After P</t>
  </si>
  <si>
    <t>After TM:</t>
  </si>
  <si>
    <t>After Ga:</t>
  </si>
  <si>
    <t>After Pt:</t>
  </si>
  <si>
    <t>Final:</t>
  </si>
  <si>
    <t>Au, Ir, Os, Pd, Pt, Re, Rh, Ru</t>
  </si>
  <si>
    <t>ug/L</t>
  </si>
  <si>
    <t>Taken</t>
  </si>
  <si>
    <t>P</t>
  </si>
  <si>
    <t>As, Bi, Ga, Ge, In, Pb, Sb, Se, Sn, Te, Tl</t>
  </si>
  <si>
    <t>Ag, Ba, Ca, Cd, Co, Cu, Fe, Mg, Mn, Sr, Zn</t>
  </si>
  <si>
    <t>Al, B, Cr, Li, Na, Ni, Tl</t>
  </si>
  <si>
    <t>Bi, K, Pb</t>
  </si>
  <si>
    <t>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</si>
</sst>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R27"/>
  <sheetViews>
    <sheetView tabSelected="1" topLeftCell="I15" workbookViewId="0">
      <selection activeCell="L19" sqref="L19"/>
    </sheetView>
  </sheetViews>
  <sheetFormatPr baseColWidth="10" defaultColWidth="8.83203125" defaultRowHeight="15" x14ac:dyDescent="0.2"/>
  <cols>
    <col min="7" max="7" width="7.1640625" bestFit="1" customWidth="1"/>
    <col min="8" max="8" width="9.33203125" bestFit="1" customWidth="1"/>
    <col min="13" max="13" width="25.5" bestFit="1" customWidth="1"/>
    <col min="15" max="15" width="34.33203125" bestFit="1" customWidth="1"/>
    <col min="16" max="16" width="36.83203125" bestFit="1" customWidth="1"/>
    <col min="17" max="17" width="19.5" bestFit="1" customWidth="1"/>
  </cols>
  <sheetData>
    <row r="15" spans="6:18" x14ac:dyDescent="0.2">
      <c r="H15">
        <f>H16-G16</f>
        <v>423.8</v>
      </c>
      <c r="I15">
        <f>I16-H16</f>
        <v>206.3</v>
      </c>
      <c r="J15">
        <f>J16-I16</f>
        <v>209.5</v>
      </c>
    </row>
    <row r="16" spans="6:18" x14ac:dyDescent="0.2">
      <c r="F16" t="s">
        <v>13</v>
      </c>
      <c r="G16">
        <f>G18*10^3</f>
        <v>18.899999999999999</v>
      </c>
      <c r="H16">
        <f t="shared" ref="H16:J16" si="0">H18*10^3</f>
        <v>442.7</v>
      </c>
      <c r="I16">
        <f t="shared" si="0"/>
        <v>649</v>
      </c>
      <c r="J16">
        <f t="shared" si="0"/>
        <v>858.5</v>
      </c>
      <c r="M16" t="s">
        <v>5</v>
      </c>
      <c r="N16" t="s">
        <v>8</v>
      </c>
      <c r="O16" t="s">
        <v>9</v>
      </c>
      <c r="P16" t="s">
        <v>10</v>
      </c>
      <c r="Q16" t="s">
        <v>11</v>
      </c>
      <c r="R16" t="s">
        <v>12</v>
      </c>
    </row>
    <row r="17" spans="7:18" x14ac:dyDescent="0.2">
      <c r="G17" t="s">
        <v>0</v>
      </c>
      <c r="H17" t="s">
        <v>1</v>
      </c>
      <c r="I17" t="s">
        <v>2</v>
      </c>
      <c r="J17" t="s">
        <v>3</v>
      </c>
      <c r="K17" t="s">
        <v>7</v>
      </c>
      <c r="L17" t="s">
        <v>4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</row>
    <row r="18" spans="7:18" x14ac:dyDescent="0.2">
      <c r="G18">
        <v>1.89E-2</v>
      </c>
      <c r="H18">
        <v>0.44269999999999998</v>
      </c>
      <c r="I18">
        <v>0.64900000000000002</v>
      </c>
      <c r="J18">
        <v>0.85850000000000004</v>
      </c>
      <c r="K18" s="1"/>
      <c r="L18" s="1">
        <v>41.542999999999999</v>
      </c>
      <c r="M18">
        <f>(J18-I18)/L18*100*10^3</f>
        <v>504.2967527621982</v>
      </c>
      <c r="N18">
        <f>1001*10^3*G18/L18</f>
        <v>455.40524276051326</v>
      </c>
      <c r="O18">
        <f>100*10^3*(I18-H18)/L18</f>
        <v>496.59389066750123</v>
      </c>
      <c r="P18">
        <f>10*10^3*(H18-G18)/L18</f>
        <v>102.0147798666442</v>
      </c>
      <c r="Q18">
        <f>50*10^3*(H18-G18)/L18</f>
        <v>510.07389933322094</v>
      </c>
      <c r="R18">
        <f>100*10^3*(H18-G18)/L18</f>
        <v>1020.1477986664419</v>
      </c>
    </row>
    <row r="19" spans="7:18" x14ac:dyDescent="0.2">
      <c r="K19" s="1">
        <v>20.992999999999999</v>
      </c>
      <c r="L19" s="2">
        <v>42.158499999999997</v>
      </c>
      <c r="M19">
        <f>K19/L19*M18</f>
        <v>251.11666047740852</v>
      </c>
      <c r="N19">
        <f>N18*K19/L19</f>
        <v>226.7709302103124</v>
      </c>
      <c r="O19">
        <f>K19/L19*O18</f>
        <v>247.28098833646484</v>
      </c>
      <c r="P19">
        <f>P18*K19/L19</f>
        <v>50.798682916623264</v>
      </c>
      <c r="Q19">
        <f>K19/L19*Q18</f>
        <v>253.99341458311625</v>
      </c>
      <c r="R19">
        <f>R18*K19/L19</f>
        <v>507.98682916623255</v>
      </c>
    </row>
    <row r="20" spans="7:18" x14ac:dyDescent="0.2">
      <c r="K20" s="1">
        <f>19.3731</f>
        <v>19.373100000000001</v>
      </c>
      <c r="L20" s="1">
        <v>41.667499999999997</v>
      </c>
      <c r="M20">
        <f t="shared" ref="M20:M27" si="1">K20/L20*M19</f>
        <v>116.75546109305535</v>
      </c>
      <c r="N20">
        <f t="shared" ref="N20:N27" si="2">N19*K20/L20</f>
        <v>105.43603307271624</v>
      </c>
      <c r="O20">
        <f t="shared" ref="O20:O27" si="3">K20/L20*O19</f>
        <v>114.97208412170559</v>
      </c>
      <c r="P20">
        <f t="shared" ref="P20:P27" si="4">P19*K20/L20</f>
        <v>23.618598764313536</v>
      </c>
      <c r="Q20">
        <f t="shared" ref="Q20:Q27" si="5">K20/L20*Q19</f>
        <v>118.09299382156765</v>
      </c>
      <c r="R20">
        <f t="shared" ref="R20:R27" si="6">R19*K20/L20</f>
        <v>236.18598764313529</v>
      </c>
    </row>
    <row r="21" spans="7:18" x14ac:dyDescent="0.2">
      <c r="K21" s="1">
        <f>19.9036</f>
        <v>19.903600000000001</v>
      </c>
      <c r="L21" s="1">
        <v>40.242800000000003</v>
      </c>
      <c r="M21">
        <f t="shared" si="1"/>
        <v>57.745832680920223</v>
      </c>
      <c r="N21">
        <f t="shared" si="2"/>
        <v>52.147381093415838</v>
      </c>
      <c r="O21">
        <f t="shared" si="3"/>
        <v>56.863796095817868</v>
      </c>
      <c r="P21">
        <f t="shared" si="4"/>
        <v>11.6814720239494</v>
      </c>
      <c r="Q21">
        <f t="shared" si="5"/>
        <v>58.407360119746983</v>
      </c>
      <c r="R21">
        <f t="shared" si="6"/>
        <v>116.81472023949397</v>
      </c>
    </row>
    <row r="22" spans="7:18" x14ac:dyDescent="0.2">
      <c r="K22" s="1">
        <f>20.8234</f>
        <v>20.823399999999999</v>
      </c>
      <c r="L22" s="1">
        <v>40.180199999999999</v>
      </c>
      <c r="M22">
        <f t="shared" si="1"/>
        <v>29.926794098781841</v>
      </c>
      <c r="N22">
        <f t="shared" si="2"/>
        <v>27.02539498212143</v>
      </c>
      <c r="O22">
        <f t="shared" si="3"/>
        <v>29.46967838939711</v>
      </c>
      <c r="P22">
        <f t="shared" si="4"/>
        <v>6.0539261761640786</v>
      </c>
      <c r="Q22">
        <f t="shared" si="5"/>
        <v>30.269630880820383</v>
      </c>
      <c r="R22">
        <f t="shared" si="6"/>
        <v>60.539261761640773</v>
      </c>
    </row>
    <row r="23" spans="7:18" x14ac:dyDescent="0.2">
      <c r="K23" s="1">
        <f>19.8717</f>
        <v>19.871700000000001</v>
      </c>
      <c r="L23" s="1">
        <v>40.544600000000003</v>
      </c>
      <c r="M23">
        <f t="shared" si="1"/>
        <v>14.667706039590058</v>
      </c>
      <c r="N23">
        <f t="shared" si="2"/>
        <v>13.245673689374723</v>
      </c>
      <c r="O23">
        <f t="shared" si="3"/>
        <v>14.443664706288446</v>
      </c>
      <c r="P23">
        <f t="shared" si="4"/>
        <v>2.967147407913254</v>
      </c>
      <c r="Q23">
        <f t="shared" si="5"/>
        <v>14.835737039566265</v>
      </c>
      <c r="R23">
        <f t="shared" si="6"/>
        <v>29.671474079132533</v>
      </c>
    </row>
    <row r="24" spans="7:18" x14ac:dyDescent="0.2">
      <c r="K24" s="1">
        <v>19.666399999999999</v>
      </c>
      <c r="L24" s="1">
        <v>40.208100000000002</v>
      </c>
      <c r="M24">
        <f t="shared" si="1"/>
        <v>7.1742005729441063</v>
      </c>
      <c r="N24">
        <f t="shared" si="2"/>
        <v>6.4786626835070305</v>
      </c>
      <c r="O24">
        <f t="shared" si="3"/>
        <v>7.0646185116867271</v>
      </c>
      <c r="P24">
        <f t="shared" si="4"/>
        <v>1.4512774237774284</v>
      </c>
      <c r="Q24">
        <f t="shared" si="5"/>
        <v>7.2563871188871394</v>
      </c>
      <c r="R24">
        <f t="shared" si="6"/>
        <v>14.512774237774281</v>
      </c>
    </row>
    <row r="25" spans="7:18" x14ac:dyDescent="0.2">
      <c r="K25" s="1">
        <v>20.093900000000001</v>
      </c>
      <c r="L25" s="1">
        <v>39.582999999999998</v>
      </c>
      <c r="M25">
        <f t="shared" si="1"/>
        <v>3.6419086196771739</v>
      </c>
      <c r="N25">
        <f t="shared" si="2"/>
        <v>3.288826013594774</v>
      </c>
      <c r="O25">
        <f t="shared" si="3"/>
        <v>3.5862804211904589</v>
      </c>
      <c r="P25">
        <f t="shared" si="4"/>
        <v>0.73672595370844229</v>
      </c>
      <c r="Q25">
        <f t="shared" si="5"/>
        <v>3.6836297685422097</v>
      </c>
      <c r="R25">
        <f t="shared" si="6"/>
        <v>7.3672595370844212</v>
      </c>
    </row>
    <row r="26" spans="7:18" x14ac:dyDescent="0.2">
      <c r="K26" s="1">
        <f>20.1373</f>
        <v>20.1373</v>
      </c>
      <c r="L26" s="1">
        <v>40.627400000000002</v>
      </c>
      <c r="M26">
        <f t="shared" si="1"/>
        <v>1.8051415164894913</v>
      </c>
      <c r="N26">
        <f t="shared" si="2"/>
        <v>1.6301332618765179</v>
      </c>
      <c r="O26">
        <f t="shared" si="3"/>
        <v>1.7775689491731843</v>
      </c>
      <c r="P26">
        <f t="shared" si="4"/>
        <v>0.36516418839534437</v>
      </c>
      <c r="Q26">
        <f t="shared" si="5"/>
        <v>1.8258209419767211</v>
      </c>
      <c r="R26">
        <f t="shared" si="6"/>
        <v>3.651641883953443</v>
      </c>
    </row>
    <row r="27" spans="7:18" x14ac:dyDescent="0.2">
      <c r="K27" s="1">
        <v>19.813400000000001</v>
      </c>
      <c r="L27" s="1">
        <f>40.1002</f>
        <v>40.100200000000001</v>
      </c>
      <c r="M27">
        <f t="shared" si="1"/>
        <v>0.89191552468099633</v>
      </c>
      <c r="N27">
        <f t="shared" si="2"/>
        <v>0.80544442099700742</v>
      </c>
      <c r="O27">
        <f t="shared" si="3"/>
        <v>0.87829199399374491</v>
      </c>
      <c r="P27">
        <f t="shared" si="4"/>
        <v>0.18042663453928701</v>
      </c>
      <c r="Q27">
        <f t="shared" si="5"/>
        <v>0.90213317269643456</v>
      </c>
      <c r="R27">
        <f t="shared" si="6"/>
        <v>1.8042663453928698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jcap</dc:creator>
  <cp:lastModifiedBy>Microsoft Office User</cp:lastModifiedBy>
  <dcterms:created xsi:type="dcterms:W3CDTF">2017-06-02T04:02:09Z</dcterms:created>
  <dcterms:modified xsi:type="dcterms:W3CDTF">2017-10-18T20:38:33Z</dcterms:modified>
</cp:coreProperties>
</file>