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pakpoomb/Documents/Caltech/LewisGroup/ICPMS/calibration/"/>
    </mc:Choice>
  </mc:AlternateContent>
  <bookViews>
    <workbookView xWindow="2340" yWindow="460" windowWidth="26700" windowHeight="1532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8" i="1" l="1"/>
  <c r="R19" i="1"/>
  <c r="K26" i="1"/>
  <c r="K23" i="1"/>
  <c r="K22" i="1"/>
  <c r="K21" i="1"/>
  <c r="K20" i="1"/>
  <c r="L27" i="1"/>
  <c r="Q18" i="1"/>
  <c r="P18" i="1"/>
  <c r="O18" i="1"/>
  <c r="N18" i="1"/>
  <c r="M18" i="1"/>
  <c r="H16" i="1"/>
  <c r="I16" i="1"/>
  <c r="J16" i="1"/>
  <c r="J15" i="1"/>
  <c r="G16" i="1"/>
  <c r="H15" i="1"/>
  <c r="I15" i="1"/>
  <c r="R20" i="1"/>
  <c r="R21" i="1"/>
  <c r="R22" i="1"/>
  <c r="R23" i="1"/>
  <c r="R24" i="1"/>
  <c r="R25" i="1"/>
  <c r="R26" i="1"/>
  <c r="R27" i="1"/>
  <c r="Q19" i="1"/>
  <c r="Q20" i="1"/>
  <c r="Q21" i="1"/>
  <c r="Q22" i="1"/>
  <c r="Q23" i="1"/>
  <c r="Q24" i="1"/>
  <c r="Q25" i="1"/>
  <c r="Q26" i="1"/>
  <c r="Q27" i="1"/>
  <c r="P19" i="1"/>
  <c r="P20" i="1"/>
  <c r="P21" i="1"/>
  <c r="P22" i="1"/>
  <c r="P23" i="1"/>
  <c r="P24" i="1"/>
  <c r="P25" i="1"/>
  <c r="P26" i="1"/>
  <c r="P27" i="1"/>
  <c r="O19" i="1"/>
  <c r="O20" i="1"/>
  <c r="O21" i="1"/>
  <c r="O22" i="1"/>
  <c r="O23" i="1"/>
  <c r="O24" i="1"/>
  <c r="O25" i="1"/>
  <c r="O26" i="1"/>
  <c r="O27" i="1"/>
  <c r="M19" i="1"/>
  <c r="M20" i="1"/>
  <c r="M21" i="1"/>
  <c r="M22" i="1"/>
  <c r="M23" i="1"/>
  <c r="M24" i="1"/>
  <c r="M25" i="1"/>
  <c r="M26" i="1"/>
  <c r="M27" i="1"/>
  <c r="N19" i="1"/>
  <c r="N20" i="1"/>
  <c r="N21" i="1"/>
  <c r="N22" i="1"/>
  <c r="N23" i="1"/>
  <c r="N24" i="1"/>
  <c r="N25" i="1"/>
  <c r="N26" i="1"/>
  <c r="N27" i="1"/>
</calcChain>
</file>

<file path=xl/sharedStrings.xml><?xml version="1.0" encoding="utf-8"?>
<sst xmlns="http://schemas.openxmlformats.org/spreadsheetml/2006/main" count="19" uniqueCount="14">
  <si>
    <t>After P</t>
  </si>
  <si>
    <t>After TM:</t>
  </si>
  <si>
    <t>After Ga:</t>
  </si>
  <si>
    <t>After Pt:</t>
  </si>
  <si>
    <t>Final:</t>
  </si>
  <si>
    <t>Au, Ir, Os, Pd, Pt, Re, Rh, Ru</t>
  </si>
  <si>
    <t>ug/L</t>
  </si>
  <si>
    <t>Taken</t>
  </si>
  <si>
    <t>P</t>
  </si>
  <si>
    <t>As, Bi, Ga, Ge, In, Pb, Sb, Se, Sn, Te, Tl</t>
  </si>
  <si>
    <t>Ag, Ba, Ca, Cd, Co, Cu, Fe, Mg, Mn, Sr, Zn</t>
  </si>
  <si>
    <t>Al, B, Cr, Li, Na, Ni, Tl</t>
  </si>
  <si>
    <t>Bi, K, Pb</t>
  </si>
  <si>
    <t>uL: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</si>
</sst>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5:R27"/>
  <sheetViews>
    <sheetView tabSelected="1" topLeftCell="F1" workbookViewId="0">
      <selection activeCell="N14" sqref="N14"/>
    </sheetView>
  </sheetViews>
  <sheetFormatPr baseColWidth="10" defaultColWidth="8.83203125" defaultRowHeight="15" x14ac:dyDescent="0.2"/>
  <cols>
    <col min="7" max="7" width="7.1640625" bestFit="1" customWidth="1"/>
    <col min="8" max="8" width="9.33203125" bestFit="1" customWidth="1"/>
    <col min="13" max="13" width="25.5" bestFit="1" customWidth="1"/>
    <col min="15" max="15" width="34.33203125" bestFit="1" customWidth="1"/>
    <col min="16" max="16" width="36.83203125" bestFit="1" customWidth="1"/>
    <col min="17" max="17" width="19.5" bestFit="1" customWidth="1"/>
  </cols>
  <sheetData>
    <row r="15" spans="6:18" x14ac:dyDescent="0.2">
      <c r="H15">
        <f>H16-G16</f>
        <v>423.8</v>
      </c>
      <c r="I15">
        <f>I16-H16</f>
        <v>206.3</v>
      </c>
      <c r="J15">
        <f>J16-I16</f>
        <v>209.5</v>
      </c>
    </row>
    <row r="16" spans="6:18" x14ac:dyDescent="0.2">
      <c r="F16" t="s">
        <v>13</v>
      </c>
      <c r="G16">
        <f>G18*10^3</f>
        <v>18.899999999999999</v>
      </c>
      <c r="H16">
        <f t="shared" ref="H16:J16" si="0">H18*10^3</f>
        <v>442.7</v>
      </c>
      <c r="I16">
        <f t="shared" si="0"/>
        <v>649</v>
      </c>
      <c r="J16">
        <f t="shared" si="0"/>
        <v>858.5</v>
      </c>
      <c r="M16" t="s">
        <v>5</v>
      </c>
      <c r="N16" t="s">
        <v>8</v>
      </c>
      <c r="O16" t="s">
        <v>9</v>
      </c>
      <c r="P16" t="s">
        <v>10</v>
      </c>
      <c r="Q16" t="s">
        <v>11</v>
      </c>
      <c r="R16" t="s">
        <v>12</v>
      </c>
    </row>
    <row r="17" spans="7:18" x14ac:dyDescent="0.2">
      <c r="G17" t="s">
        <v>0</v>
      </c>
      <c r="H17" t="s">
        <v>1</v>
      </c>
      <c r="I17" t="s">
        <v>2</v>
      </c>
      <c r="J17" t="s">
        <v>3</v>
      </c>
      <c r="K17" t="s">
        <v>7</v>
      </c>
      <c r="L17" t="s">
        <v>4</v>
      </c>
      <c r="M17" t="s">
        <v>6</v>
      </c>
      <c r="N17" t="s">
        <v>6</v>
      </c>
      <c r="O17" t="s">
        <v>6</v>
      </c>
      <c r="P17" t="s">
        <v>6</v>
      </c>
      <c r="Q17" t="s">
        <v>6</v>
      </c>
      <c r="R17" t="s">
        <v>6</v>
      </c>
    </row>
    <row r="18" spans="7:18" x14ac:dyDescent="0.2">
      <c r="G18">
        <v>1.89E-2</v>
      </c>
      <c r="H18">
        <v>0.44269999999999998</v>
      </c>
      <c r="I18">
        <v>0.64900000000000002</v>
      </c>
      <c r="J18">
        <v>0.85850000000000004</v>
      </c>
      <c r="K18" s="1"/>
      <c r="L18" s="1">
        <v>21.542999999999999</v>
      </c>
      <c r="M18">
        <f>(J18-I18)/L18*100*10^3</f>
        <v>972.47365733649008</v>
      </c>
      <c r="N18">
        <f>1001*10^3*G18/L18</f>
        <v>878.19245230469301</v>
      </c>
      <c r="O18">
        <f>100*10^3*(I18-H18)/L18</f>
        <v>957.61964443206625</v>
      </c>
      <c r="P18">
        <f>10*10^3*(H18-G18)/L18</f>
        <v>196.72283340296153</v>
      </c>
      <c r="Q18">
        <f>50*10^3*(H18-G18)/L18</f>
        <v>983.61416701480744</v>
      </c>
      <c r="R18">
        <f>100*10^3*(H18-G18)/L18</f>
        <v>1967.2283340296149</v>
      </c>
    </row>
    <row r="19" spans="7:18" x14ac:dyDescent="0.2">
      <c r="K19" s="1">
        <v>20.992999999999999</v>
      </c>
      <c r="L19" s="1">
        <v>42.158499999999997</v>
      </c>
      <c r="M19">
        <f>K19/L19*M18</f>
        <v>484.24729268035946</v>
      </c>
      <c r="N19">
        <f>N18*K19/L19</f>
        <v>437.29957544107168</v>
      </c>
      <c r="O19">
        <f>K19/L19*O18</f>
        <v>476.85067532199594</v>
      </c>
      <c r="P19">
        <f>P18*K19/L19</f>
        <v>97.958951139826397</v>
      </c>
      <c r="Q19">
        <f>K19/L19*Q18</f>
        <v>489.79475569913188</v>
      </c>
      <c r="R19">
        <f>R18*K19/L19</f>
        <v>979.58951139826388</v>
      </c>
    </row>
    <row r="20" spans="7:18" x14ac:dyDescent="0.2">
      <c r="K20" s="1">
        <f>19.3731</f>
        <v>19.373100000000001</v>
      </c>
      <c r="L20" s="1">
        <v>41.667499999999997</v>
      </c>
      <c r="M20">
        <f t="shared" ref="M20:M27" si="1">K20/L20*M19</f>
        <v>225.14840645169193</v>
      </c>
      <c r="N20">
        <f t="shared" ref="N20:N27" si="2">N19*K20/L20</f>
        <v>203.32029531355198</v>
      </c>
      <c r="O20">
        <f t="shared" ref="O20:O27" si="3">K20/L20*O19</f>
        <v>221.70938544622453</v>
      </c>
      <c r="P20">
        <f t="shared" ref="P20:P27" si="4">P19*K20/L20</f>
        <v>45.54553444115848</v>
      </c>
      <c r="Q20">
        <f t="shared" ref="Q20:Q27" si="5">K20/L20*Q19</f>
        <v>227.72767220579235</v>
      </c>
      <c r="R20">
        <f t="shared" ref="R20:R27" si="6">R19*K20/L20</f>
        <v>455.4553444115848</v>
      </c>
    </row>
    <row r="21" spans="7:18" x14ac:dyDescent="0.2">
      <c r="K21" s="1">
        <f>19.9036</f>
        <v>19.903600000000001</v>
      </c>
      <c r="L21" s="1">
        <v>40.242800000000003</v>
      </c>
      <c r="M21">
        <f t="shared" si="1"/>
        <v>111.35566666961283</v>
      </c>
      <c r="N21">
        <f t="shared" si="2"/>
        <v>100.55974807425957</v>
      </c>
      <c r="O21">
        <f t="shared" si="3"/>
        <v>109.6547686584302</v>
      </c>
      <c r="P21">
        <f t="shared" si="4"/>
        <v>22.526268035599958</v>
      </c>
      <c r="Q21">
        <f t="shared" si="5"/>
        <v>112.63134017799976</v>
      </c>
      <c r="R21">
        <f t="shared" si="6"/>
        <v>225.26268035599955</v>
      </c>
    </row>
    <row r="22" spans="7:18" x14ac:dyDescent="0.2">
      <c r="K22" s="1">
        <f>20.8234</f>
        <v>20.823399999999999</v>
      </c>
      <c r="L22" s="1">
        <v>40.180199999999999</v>
      </c>
      <c r="M22">
        <f t="shared" si="1"/>
        <v>57.710105706990397</v>
      </c>
      <c r="N22">
        <f t="shared" si="2"/>
        <v>52.115117845345139</v>
      </c>
      <c r="O22">
        <f t="shared" si="3"/>
        <v>56.82861483222969</v>
      </c>
      <c r="P22">
        <f t="shared" si="4"/>
        <v>11.674244772612186</v>
      </c>
      <c r="Q22">
        <f t="shared" si="5"/>
        <v>58.371223863060912</v>
      </c>
      <c r="R22">
        <f t="shared" si="6"/>
        <v>116.74244772612184</v>
      </c>
    </row>
    <row r="23" spans="7:18" x14ac:dyDescent="0.2">
      <c r="K23" s="1">
        <f>19.8717</f>
        <v>19.871700000000001</v>
      </c>
      <c r="L23" s="1">
        <v>40.544600000000003</v>
      </c>
      <c r="M23">
        <f t="shared" si="1"/>
        <v>28.284849463987833</v>
      </c>
      <c r="N23">
        <f t="shared" si="2"/>
        <v>25.542636683734578</v>
      </c>
      <c r="O23">
        <f t="shared" si="3"/>
        <v>27.852813577187064</v>
      </c>
      <c r="P23">
        <f t="shared" si="4"/>
        <v>5.7217752758176816</v>
      </c>
      <c r="Q23">
        <f t="shared" si="5"/>
        <v>28.608876379088397</v>
      </c>
      <c r="R23">
        <f t="shared" si="6"/>
        <v>57.217752758176808</v>
      </c>
    </row>
    <row r="24" spans="7:18" x14ac:dyDescent="0.2">
      <c r="K24" s="1">
        <v>19.666399999999999</v>
      </c>
      <c r="L24" s="1">
        <v>40.208100000000002</v>
      </c>
      <c r="M24">
        <f t="shared" si="1"/>
        <v>13.83455481603384</v>
      </c>
      <c r="N24">
        <f t="shared" si="2"/>
        <v>12.49329637752089</v>
      </c>
      <c r="O24">
        <f t="shared" si="3"/>
        <v>13.623239420275807</v>
      </c>
      <c r="P24">
        <f t="shared" si="4"/>
        <v>2.7986082725704731</v>
      </c>
      <c r="Q24">
        <f t="shared" si="5"/>
        <v>13.993041362852361</v>
      </c>
      <c r="R24">
        <f t="shared" si="6"/>
        <v>27.986082725704726</v>
      </c>
    </row>
    <row r="25" spans="7:18" x14ac:dyDescent="0.2">
      <c r="K25" s="1">
        <v>20.093900000000001</v>
      </c>
      <c r="L25" s="1">
        <v>39.582999999999998</v>
      </c>
      <c r="M25">
        <f t="shared" si="1"/>
        <v>7.0229684717657177</v>
      </c>
      <c r="N25">
        <f t="shared" si="2"/>
        <v>6.3420925164910962</v>
      </c>
      <c r="O25">
        <f t="shared" si="3"/>
        <v>6.9156963996432825</v>
      </c>
      <c r="P25">
        <f t="shared" si="4"/>
        <v>1.4206845051715089</v>
      </c>
      <c r="Q25">
        <f t="shared" si="5"/>
        <v>7.1034225258575416</v>
      </c>
      <c r="R25">
        <f t="shared" si="6"/>
        <v>14.206845051715087</v>
      </c>
    </row>
    <row r="26" spans="7:18" x14ac:dyDescent="0.2">
      <c r="K26" s="1">
        <f>20.1373</f>
        <v>20.1373</v>
      </c>
      <c r="L26" s="1">
        <v>40.627400000000002</v>
      </c>
      <c r="M26">
        <f t="shared" si="1"/>
        <v>3.4809912277548598</v>
      </c>
      <c r="N26">
        <f t="shared" si="2"/>
        <v>3.1435095436167741</v>
      </c>
      <c r="O26">
        <f t="shared" si="3"/>
        <v>3.4278209560182704</v>
      </c>
      <c r="P26">
        <f t="shared" si="4"/>
        <v>0.70417378631146044</v>
      </c>
      <c r="Q26">
        <f t="shared" si="5"/>
        <v>3.5208689315573007</v>
      </c>
      <c r="R26">
        <f t="shared" si="6"/>
        <v>7.0417378631146024</v>
      </c>
    </row>
    <row r="27" spans="7:18" x14ac:dyDescent="0.2">
      <c r="K27" s="1">
        <v>19.813400000000001</v>
      </c>
      <c r="L27" s="1">
        <f>40.1002</f>
        <v>40.100200000000001</v>
      </c>
      <c r="M27">
        <f t="shared" si="1"/>
        <v>1.7199483192602067</v>
      </c>
      <c r="N27">
        <f t="shared" si="2"/>
        <v>1.5531995349523593</v>
      </c>
      <c r="O27">
        <f t="shared" si="3"/>
        <v>1.69367703228344</v>
      </c>
      <c r="P27">
        <f t="shared" si="4"/>
        <v>0.34793035689855639</v>
      </c>
      <c r="Q27">
        <f t="shared" si="5"/>
        <v>1.7396517844927812</v>
      </c>
      <c r="R27">
        <f t="shared" si="6"/>
        <v>3.4793035689855625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jcap</dc:creator>
  <cp:lastModifiedBy>Microsoft Office User</cp:lastModifiedBy>
  <dcterms:created xsi:type="dcterms:W3CDTF">2017-06-02T04:02:09Z</dcterms:created>
  <dcterms:modified xsi:type="dcterms:W3CDTF">2017-10-18T00:08:29Z</dcterms:modified>
</cp:coreProperties>
</file>