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ikhlyantsevAA\Desktop\Portfolio_Analitics\Statistic\Task_5\"/>
    </mc:Choice>
  </mc:AlternateContent>
  <xr:revisionPtr revIDLastSave="0" documentId="13_ncr:1_{856FA35D-A0A5-4AFC-B0AB-4C91B69884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Решение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2" i="2" l="1"/>
  <c r="H327" i="2"/>
  <c r="I327" i="2" s="1"/>
  <c r="I326" i="2"/>
  <c r="H326" i="2"/>
  <c r="H325" i="2"/>
  <c r="I325" i="2" s="1"/>
  <c r="I324" i="2"/>
  <c r="H324" i="2"/>
  <c r="H323" i="2"/>
  <c r="I323" i="2" s="1"/>
  <c r="I322" i="2"/>
  <c r="H322" i="2"/>
  <c r="H321" i="2"/>
  <c r="I321" i="2" s="1"/>
  <c r="I320" i="2"/>
  <c r="H320" i="2"/>
  <c r="H319" i="2"/>
  <c r="I319" i="2" s="1"/>
  <c r="I318" i="2"/>
  <c r="H318" i="2"/>
  <c r="H317" i="2"/>
  <c r="I317" i="2" s="1"/>
  <c r="I316" i="2"/>
  <c r="H316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73" i="2" s="1"/>
  <c r="H230" i="2"/>
  <c r="H204" i="2"/>
  <c r="J170" i="2"/>
  <c r="J169" i="2"/>
  <c r="J168" i="2"/>
  <c r="J167" i="2"/>
  <c r="J166" i="2"/>
  <c r="J165" i="2"/>
  <c r="J164" i="2"/>
  <c r="J163" i="2"/>
  <c r="J162" i="2"/>
  <c r="J161" i="2"/>
  <c r="J172" i="2" s="1"/>
  <c r="H116" i="2"/>
  <c r="H85" i="2"/>
  <c r="E15" i="2"/>
  <c r="E14" i="2"/>
  <c r="E13" i="2"/>
  <c r="E12" i="2"/>
  <c r="E11" i="2"/>
  <c r="E10" i="2"/>
  <c r="E9" i="2"/>
  <c r="E8" i="2"/>
  <c r="E7" i="2"/>
  <c r="E6" i="2"/>
  <c r="E5" i="2"/>
  <c r="E4" i="2"/>
  <c r="H18" i="2" s="1"/>
  <c r="I328" i="2" l="1"/>
  <c r="I331" i="2" s="1"/>
  <c r="I335" i="2" l="1"/>
  <c r="I3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Технолог</author>
    <author>AlexAlik_PC</author>
  </authors>
  <commentList>
    <comment ref="H99" authorId="0" shapeId="0" xr:uid="{767EEE3B-EE9B-401E-9412-D1A47F8C2DB7}">
      <text>
        <r>
          <rPr>
            <sz val="9"/>
            <color indexed="81"/>
            <rFont val="Tahoma"/>
            <family val="2"/>
            <charset val="204"/>
          </rPr>
          <t xml:space="preserve">   
Это расчётное значение которое мы сравниваем с установленным значением уровня значимости = 0,05, которое связано с вероятностью, которое мы используем. 95% - это наша мера уверенности, поэтому 0,05 - это наша вероятность ошибиться.
   Так как расчётное значение F &lt; 0,05 - это говорит о том, что наше уравнение является значимым и наш критерий F (38,64) нет необходимости сравнивать с табличным значением, так как он точно будет больше 
</t>
        </r>
      </text>
    </comment>
    <comment ref="H159" authorId="1" shapeId="0" xr:uid="{B8183EB5-1EB6-4D31-959A-5B10A3040979}">
      <text>
        <r>
          <rPr>
            <sz val="9"/>
            <color indexed="81"/>
            <rFont val="Tahoma"/>
            <family val="2"/>
            <charset val="204"/>
          </rPr>
          <t>Это разница между нашим исходным Y и вычисленным Y по уравнению регрессии. Чем меньше эта разница, тем лучше наше уравнение.</t>
        </r>
      </text>
    </comment>
    <comment ref="J159" authorId="0" shapeId="0" xr:uid="{8D5D45FD-F98F-4286-AAAB-BE2DB4D20404}">
      <text>
        <r>
          <rPr>
            <sz val="9"/>
            <color indexed="81"/>
            <rFont val="Tahoma"/>
            <family val="2"/>
            <charset val="204"/>
          </rPr>
          <t>Точка будет считаться поворотной, если она больше или меньше одновременно предыдущего и последующего значения</t>
        </r>
      </text>
    </comment>
  </commentList>
</comments>
</file>

<file path=xl/sharedStrings.xml><?xml version="1.0" encoding="utf-8"?>
<sst xmlns="http://schemas.openxmlformats.org/spreadsheetml/2006/main" count="142" uniqueCount="125">
  <si>
    <t>Неделя</t>
  </si>
  <si>
    <t xml:space="preserve">Количество ОРЗ (y) </t>
  </si>
  <si>
    <t>Температура воздуха (х)</t>
  </si>
  <si>
    <t>Решение:</t>
  </si>
  <si>
    <t>1. Для начала определимся с зависимостью</t>
  </si>
  <si>
    <t xml:space="preserve">Так как мы хотим понять сколько человек заболеет при определенной </t>
  </si>
  <si>
    <t>температуре воздуха на улице, то:</t>
  </si>
  <si>
    <t xml:space="preserve">x - это температура воздуха на улице </t>
  </si>
  <si>
    <t>y - количество заболевших людей ОРЗ</t>
  </si>
  <si>
    <t>2. Вычислим коэффициент Пирсона</t>
  </si>
  <si>
    <t>Прежде чем строить регрессионное уравнение, вычислим коэффициент Пирсона</t>
  </si>
  <si>
    <t>Воспользуемся встроенной функцией Excel:</t>
  </si>
  <si>
    <t>=КОРРЕЛ(массив1;массив2)</t>
  </si>
  <si>
    <t>Вывод: корреляция сильная</t>
  </si>
  <si>
    <t>Так как температура воздуха у нас изначально предполагается в зимний период,</t>
  </si>
  <si>
    <t>то при число заболевших будет расти при уменьшении температуры</t>
  </si>
  <si>
    <t>3. Нахождение регресионного уравнения</t>
  </si>
  <si>
    <t xml:space="preserve">Для нахождения регресионного уравнения </t>
  </si>
  <si>
    <t>будем использовать  пакет "Анализ даных":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</si>
  <si>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</si>
  <si>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</si>
  <si>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</si>
  <si>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</si>
  <si>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</si>
  <si>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</si>
  <si>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</si>
  <si>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</si>
  <si>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df</t>
  </si>
  <si>
    <t>SS</t>
  </si>
  <si>
    <t>MS</t>
  </si>
  <si>
    <t>F</t>
  </si>
  <si>
    <t>Значимость F</t>
  </si>
  <si>
    <t>Регрессия</t>
  </si>
  <si>
    <t>Остаток</t>
  </si>
  <si>
    <t>Итого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</si>
  <si>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</si>
  <si>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</si>
  <si>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</si>
  <si>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</si>
  <si>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</si>
  <si>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</si>
  <si>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</si>
  <si>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Y-пересечение</t>
  </si>
  <si>
    <t>Переменная X 1</t>
  </si>
  <si>
    <t>ВЫВОД ОСТАТКА</t>
  </si>
  <si>
    <t>Наблюдение</t>
  </si>
  <si>
    <t>Предсказанное Y</t>
  </si>
  <si>
    <t>Остатки</t>
  </si>
  <si>
    <t>На основании полученных данных, уравнение регрессии будет следующим:</t>
  </si>
  <si>
    <r>
      <rPr>
        <sz val="12"/>
        <color theme="1"/>
        <rFont val="Calibri"/>
        <family val="2"/>
      </rPr>
      <t>ŷ</t>
    </r>
    <r>
      <rPr>
        <vertAlign val="subscript"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 xml:space="preserve"> = a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 xml:space="preserve"> + a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x</t>
    </r>
  </si>
  <si>
    <r>
      <t>ŷ</t>
    </r>
    <r>
      <rPr>
        <vertAlign val="subscript"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 xml:space="preserve"> = 10,52 + 1,02*x</t>
    </r>
  </si>
  <si>
    <r>
      <t>a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 xml:space="preserve"> - это коэффициент Y-пересечения = 10,5168831168831</t>
    </r>
  </si>
  <si>
    <r>
      <t>a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- это коэффициент переменной X 1 = 1,02077922077922</t>
    </r>
  </si>
  <si>
    <t>1,02 - это коэффициент регрессии</t>
  </si>
  <si>
    <t xml:space="preserve">Этот показатель говорит о том, что если температура воздуха изменится на единицу </t>
  </si>
  <si>
    <t xml:space="preserve">(в нашем случае станет холоднее), то количество ОРЗ увеличится на 1,02  </t>
  </si>
  <si>
    <t xml:space="preserve">4. Проверка статистической значимости уравнения регрессии </t>
  </si>
  <si>
    <t>В дисперсионном анализе посмотрим на значимость (адекватность) нашего уравнения</t>
  </si>
  <si>
    <t>Мы это делаем путём сравнения табличного критерия Фишера и расчётного</t>
  </si>
  <si>
    <t>Выведем табличное значение критерия Фишера, используя встроенную функцию Excel:</t>
  </si>
  <si>
    <t>=F.ОБР(0,95;1;10)</t>
  </si>
  <si>
    <t>Рсчётный критерий F уже рассчитан в дисперсионном анализе:</t>
  </si>
  <si>
    <t xml:space="preserve">Расчётный критерий Фишера больше табличного (38,64 &gt; 4,96), что говорит об </t>
  </si>
  <si>
    <t>адекватности линей ного уравнения и оно может использоваться для прогнозирования</t>
  </si>
  <si>
    <r>
      <t xml:space="preserve">С помощью параметра </t>
    </r>
    <r>
      <rPr>
        <i/>
        <sz val="12"/>
        <color theme="1"/>
        <rFont val="Calibri"/>
        <family val="2"/>
        <scheme val="minor"/>
      </rPr>
      <t xml:space="preserve">Значимость F </t>
    </r>
    <r>
      <rPr>
        <sz val="12"/>
        <color theme="1"/>
        <rFont val="Calibri"/>
        <family val="2"/>
        <scheme val="minor"/>
      </rPr>
      <t xml:space="preserve">можно так же сделать вывод об адекватности </t>
    </r>
  </si>
  <si>
    <t xml:space="preserve"> линейнго уравнения, чтобы не искать табличное значение Фишера</t>
  </si>
  <si>
    <t>5. Проверка статистической значимости параметров уравнения</t>
  </si>
  <si>
    <t>В таблице мы получили следующие вычисленные значения t-статистики:</t>
  </si>
  <si>
    <t>Сравним эти значения с табличным значением:</t>
  </si>
  <si>
    <t>=СТЬЮДЕНТ.ОБР.2Х(0,05;11)</t>
  </si>
  <si>
    <t>Дополнительно можно сравнить значения p-value с нашим коэффициентом</t>
  </si>
  <si>
    <t>значимости 0,05</t>
  </si>
  <si>
    <t>Данные значения ниже 0,05, что является доказательством значимости</t>
  </si>
  <si>
    <t>наших коэффициентов уравнения</t>
  </si>
  <si>
    <t>6. Анализ коэффициента детерминации</t>
  </si>
  <si>
    <t>В регрессионной статистике наш коэффициент имеет следующее значение:</t>
  </si>
  <si>
    <t xml:space="preserve">Этот показатель нас полностью устраивает, так как это говорит о том, что </t>
  </si>
  <si>
    <t>наше полученное уравнение описывает 79,4% данных</t>
  </si>
  <si>
    <t>7.1 Проверка случайности остаточной компоненты</t>
  </si>
  <si>
    <t xml:space="preserve">Мы получили данные по остаткам. Вычислим количество поворотных точек  </t>
  </si>
  <si>
    <t>и сравним с критическим значением, вычисленным по формуле:</t>
  </si>
  <si>
    <t xml:space="preserve">Так как n = 12 (количество наблюдений), то </t>
  </si>
  <si>
    <r>
      <t>P</t>
    </r>
    <r>
      <rPr>
        <vertAlign val="subscript"/>
        <sz val="12"/>
        <color theme="1"/>
        <rFont val="Calibri"/>
        <family val="2"/>
        <charset val="204"/>
        <scheme val="minor"/>
      </rPr>
      <t>крит</t>
    </r>
    <r>
      <rPr>
        <sz val="12"/>
        <color theme="1"/>
        <rFont val="Calibri"/>
        <family val="2"/>
        <scheme val="minor"/>
      </rPr>
      <t xml:space="preserve"> = 4,03</t>
    </r>
  </si>
  <si>
    <t xml:space="preserve">Получает, чтобы быть уверенным в случайности наших остатков </t>
  </si>
  <si>
    <t>у нас должно получиться более 4 - х поворотных точек:</t>
  </si>
  <si>
    <t>Поворотные точки</t>
  </si>
  <si>
    <t>Чтобы точно определить, воспользуюсб формулой:</t>
  </si>
  <si>
    <t>=ЕСЛИ(ИЛИ(И(F101&gt;F100;F101&gt;F102);И(F101&lt;F100;F101&lt;F102));1;0)</t>
  </si>
  <si>
    <t>Выведем график наших остатков:</t>
  </si>
  <si>
    <t>7.2 Проверка равенства нулю математического ожидания</t>
  </si>
  <si>
    <t xml:space="preserve">      остаточной последовательности</t>
  </si>
  <si>
    <t>Вычисляем среднее значение остатков</t>
  </si>
  <si>
    <t>7.3 Проверка, что остатки подчиняются нормального</t>
  </si>
  <si>
    <t xml:space="preserve">      закону распределения</t>
  </si>
  <si>
    <t>Для этого будем рассчитывать R/S критерий</t>
  </si>
  <si>
    <t>где:</t>
  </si>
  <si>
    <r>
      <t>e</t>
    </r>
    <r>
      <rPr>
        <vertAlign val="subscript"/>
        <sz val="12"/>
        <color theme="1"/>
        <rFont val="Calibri"/>
        <family val="2"/>
        <charset val="204"/>
        <scheme val="minor"/>
      </rPr>
      <t>max</t>
    </r>
    <r>
      <rPr>
        <sz val="12"/>
        <color theme="1"/>
        <rFont val="Calibri"/>
        <family val="2"/>
        <scheme val="minor"/>
      </rPr>
      <t xml:space="preserve"> - максимальное значение остатков</t>
    </r>
  </si>
  <si>
    <r>
      <t>e</t>
    </r>
    <r>
      <rPr>
        <vertAlign val="subscript"/>
        <sz val="12"/>
        <color theme="1"/>
        <rFont val="Calibri"/>
        <family val="2"/>
        <charset val="204"/>
        <scheme val="minor"/>
      </rPr>
      <t>mix</t>
    </r>
    <r>
      <rPr>
        <sz val="12"/>
        <color theme="1"/>
        <rFont val="Calibri"/>
        <family val="2"/>
        <scheme val="minor"/>
      </rPr>
      <t xml:space="preserve"> - минимальное значение остатков</t>
    </r>
  </si>
  <si>
    <r>
      <t>S</t>
    </r>
    <r>
      <rPr>
        <vertAlign val="subscript"/>
        <sz val="12"/>
        <color theme="1"/>
        <rFont val="Calibri"/>
        <family val="2"/>
        <charset val="204"/>
        <scheme val="minor"/>
      </rPr>
      <t>e</t>
    </r>
    <r>
      <rPr>
        <sz val="12"/>
        <color theme="1"/>
        <rFont val="Calibri"/>
        <family val="2"/>
        <scheme val="minor"/>
      </rPr>
      <t xml:space="preserve"> - стандартное отклонение остатков</t>
    </r>
  </si>
  <si>
    <t>Наше расчётное значение мы должны сравнить с теоретическим</t>
  </si>
  <si>
    <t>В таблице "критические границы R/S-критерия" для n = 12 и α=0,05</t>
  </si>
  <si>
    <t>наше расчётное значение должно находиться в границах от 2,80 до 3,91</t>
  </si>
  <si>
    <t xml:space="preserve">8. Проверка точности </t>
  </si>
  <si>
    <t xml:space="preserve">    (определение средней относительной ошибки аппроксимации)</t>
  </si>
  <si>
    <t>Данный метод мы будем использовать для оценки точности регрессионной модели</t>
  </si>
  <si>
    <t>Средняя относительная ошибка аппроксимации показывает среднее отклонение</t>
  </si>
  <si>
    <t>расчётных значений от фактических и рассчитаем по формуле:</t>
  </si>
  <si>
    <r>
      <t>| y</t>
    </r>
    <r>
      <rPr>
        <vertAlign val="subscript"/>
        <sz val="12"/>
        <color theme="1"/>
        <rFont val="Calibri"/>
        <family val="2"/>
        <charset val="204"/>
        <scheme val="minor"/>
      </rPr>
      <t xml:space="preserve">i - </t>
    </r>
    <r>
      <rPr>
        <sz val="12"/>
        <color theme="1"/>
        <rFont val="Calibri"/>
        <family val="2"/>
        <charset val="204"/>
      </rPr>
      <t>ŷ</t>
    </r>
    <r>
      <rPr>
        <vertAlign val="subscript"/>
        <sz val="12"/>
        <color theme="1"/>
        <rFont val="Calibri"/>
        <family val="2"/>
        <charset val="204"/>
        <scheme val="minor"/>
      </rPr>
      <t xml:space="preserve">i </t>
    </r>
    <r>
      <rPr>
        <sz val="12"/>
        <color theme="1"/>
        <rFont val="Calibri"/>
        <family val="2"/>
        <charset val="204"/>
        <scheme val="minor"/>
      </rPr>
      <t>|</t>
    </r>
    <r>
      <rPr>
        <sz val="12"/>
        <color theme="1"/>
        <rFont val="Calibri"/>
        <family val="2"/>
        <scheme val="minor"/>
      </rPr>
      <t xml:space="preserve">   /   y</t>
    </r>
    <r>
      <rPr>
        <vertAlign val="subscript"/>
        <sz val="12"/>
        <color theme="1"/>
        <rFont val="Calibri"/>
        <family val="2"/>
        <charset val="204"/>
        <scheme val="minor"/>
      </rPr>
      <t>i</t>
    </r>
  </si>
  <si>
    <r>
      <t>E</t>
    </r>
    <r>
      <rPr>
        <vertAlign val="subscript"/>
        <sz val="12"/>
        <color theme="1"/>
        <rFont val="Calibri"/>
        <family val="2"/>
        <charset val="204"/>
        <scheme val="minor"/>
      </rPr>
      <t>отн_i</t>
    </r>
    <r>
      <rPr>
        <sz val="12"/>
        <color theme="1"/>
        <rFont val="Calibri"/>
        <family val="2"/>
        <scheme val="minor"/>
      </rPr>
      <t xml:space="preserve"> = 3,53%</t>
    </r>
  </si>
  <si>
    <t>9. Точечное прогнозирование</t>
  </si>
  <si>
    <t>Сделаем предполжение, что у нас на 13-й неделе будет -18 градусов</t>
  </si>
  <si>
    <t>?</t>
  </si>
  <si>
    <t>Подставим значение температуры воздуха в наше уранение:</t>
  </si>
  <si>
    <r>
      <t>ŷ</t>
    </r>
    <r>
      <rPr>
        <vertAlign val="subscript"/>
        <sz val="12"/>
        <color theme="1"/>
        <rFont val="Calibri"/>
        <family val="2"/>
        <charset val="204"/>
        <scheme val="minor"/>
      </rPr>
      <t>x</t>
    </r>
    <r>
      <rPr>
        <sz val="12"/>
        <color theme="1"/>
        <rFont val="Calibri"/>
        <family val="2"/>
        <scheme val="minor"/>
      </rPr>
      <t xml:space="preserve"> = 10,52 + 1,02 * Х = 10,52 + 1,02 * 18 = 29</t>
    </r>
  </si>
  <si>
    <r>
      <t xml:space="preserve">При температуре -18 </t>
    </r>
    <r>
      <rPr>
        <vertAlign val="superscript"/>
        <sz val="12"/>
        <color theme="1"/>
        <rFont val="Calibri"/>
        <family val="2"/>
        <charset val="204"/>
        <scheme val="minor"/>
      </rPr>
      <t>о</t>
    </r>
    <r>
      <rPr>
        <sz val="12"/>
        <color theme="1"/>
        <rFont val="Calibri"/>
        <family val="2"/>
        <scheme val="minor"/>
      </rPr>
      <t>С, количество заболевших будет 29 человек</t>
    </r>
  </si>
  <si>
    <t>10. Интервальное прогнозирование</t>
  </si>
  <si>
    <r>
      <t>Коэффициент детерминации R</t>
    </r>
    <r>
      <rPr>
        <vertAlign val="super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charset val="204"/>
        <scheme val="minor"/>
      </rPr>
      <t xml:space="preserve"> нам говорит о том, что наше уравнение описывает </t>
    </r>
  </si>
  <si>
    <t>79,4 % данных, поэтому сделаем расчёт для доверительного интервала:</t>
  </si>
  <si>
    <r>
      <t xml:space="preserve">ŷ </t>
    </r>
    <r>
      <rPr>
        <sz val="12"/>
        <color theme="1"/>
        <rFont val="Avenir Next LT Pro"/>
        <family val="2"/>
        <charset val="1"/>
      </rPr>
      <t>±</t>
    </r>
    <r>
      <rPr>
        <sz val="12"/>
        <color theme="1"/>
        <rFont val="Calibri"/>
        <family val="2"/>
        <charset val="204"/>
      </rPr>
      <t xml:space="preserve"> t</t>
    </r>
    <r>
      <rPr>
        <vertAlign val="subscript"/>
        <sz val="12"/>
        <color theme="1"/>
        <rFont val="Calibri"/>
        <family val="2"/>
        <charset val="204"/>
      </rPr>
      <t>α</t>
    </r>
    <r>
      <rPr>
        <sz val="12"/>
        <color theme="1"/>
        <rFont val="Calibri"/>
        <family val="2"/>
        <charset val="204"/>
      </rPr>
      <t xml:space="preserve"> * S</t>
    </r>
    <r>
      <rPr>
        <vertAlign val="subscript"/>
        <sz val="12"/>
        <color theme="1"/>
        <rFont val="Calibri"/>
        <family val="2"/>
        <charset val="204"/>
      </rPr>
      <t>прогноз</t>
    </r>
  </si>
  <si>
    <r>
      <t>( 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 xml:space="preserve"> - x</t>
    </r>
    <r>
      <rPr>
        <sz val="12"/>
        <color theme="1"/>
        <rFont val="Calibri"/>
        <family val="2"/>
        <charset val="204"/>
      </rPr>
      <t xml:space="preserve">̅ </t>
    </r>
    <r>
      <rPr>
        <sz val="12"/>
        <color theme="1"/>
        <rFont val="Calibri"/>
        <family val="2"/>
        <scheme val="minor"/>
      </rPr>
      <t>)</t>
    </r>
    <r>
      <rPr>
        <vertAlign val="superscript"/>
        <sz val="12"/>
        <color theme="1"/>
        <rFont val="Calibri"/>
        <family val="2"/>
        <scheme val="minor"/>
      </rPr>
      <t>2</t>
    </r>
  </si>
  <si>
    <t>Сумма:</t>
  </si>
  <si>
    <r>
      <t>S</t>
    </r>
    <r>
      <rPr>
        <vertAlign val="subscript"/>
        <sz val="12"/>
        <color theme="1"/>
        <rFont val="Calibri"/>
        <family val="2"/>
        <scheme val="minor"/>
      </rPr>
      <t>прогноз</t>
    </r>
  </si>
  <si>
    <r>
      <t>t</t>
    </r>
    <r>
      <rPr>
        <vertAlign val="subscript"/>
        <sz val="12"/>
        <color theme="1"/>
        <rFont val="Calibri"/>
        <family val="2"/>
        <charset val="204"/>
      </rPr>
      <t>α</t>
    </r>
  </si>
  <si>
    <t>ŷ + tα * Sпрогноз</t>
  </si>
  <si>
    <t>ŷ - tα * Sпрогноз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</si>
</sst>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 = &quot;0.###"/>
    <numFmt numFmtId="165" formatCode="&quot;t = &quot;#.####"/>
    <numFmt numFmtId="166" formatCode="&quot;R/S = &quot;#.##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vertAlign val="superscript"/>
      <sz val="12"/>
      <color theme="1"/>
      <name val="Calibri"/>
      <family val="2"/>
      <charset val="204"/>
      <scheme val="minor"/>
    </font>
    <font>
      <sz val="12"/>
      <color theme="1"/>
      <name val="Avenir Next LT Pro"/>
      <family val="2"/>
      <charset val="1"/>
    </font>
    <font>
      <vertAlign val="subscript"/>
      <sz val="12"/>
      <color theme="1"/>
      <name val="Calibri"/>
      <family val="2"/>
      <charset val="204"/>
    </font>
    <font>
      <vertAlign val="superscript"/>
      <sz val="12"/>
      <color theme="1"/>
      <name val="Calibri"/>
      <family val="2"/>
      <scheme val="minor"/>
    </font>
    <font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31">
    <xf numFmtId="0" fontId="0" fillId="0" borderId="0" xfId="0"/>
    <xf numFmtId="0" fontId="3" fillId="0" borderId="0" xfId="0" applyFont="1"/>
    <xf numFmtId="0" fontId="4" fillId="2" borderId="1" xfId="2" applyFont="1" applyFill="1" applyBorder="1" applyAlignment="1">
      <alignment horizontal="center" wrapText="1"/>
    </xf>
    <xf numFmtId="0" fontId="5" fillId="0" borderId="0" xfId="2" applyFont="1" applyAlignment="1">
      <alignment horizontal="left"/>
    </xf>
    <xf numFmtId="0" fontId="4" fillId="0" borderId="1" xfId="2" applyFont="1" applyBorder="1" applyAlignment="1">
      <alignment horizontal="center"/>
    </xf>
    <xf numFmtId="0" fontId="4" fillId="0" borderId="0" xfId="2" applyFont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centerContinuous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/>
    <xf numFmtId="164" fontId="3" fillId="0" borderId="0" xfId="0" applyNumberFormat="1" applyFont="1" applyAlignment="1">
      <alignment horizontal="left"/>
    </xf>
    <xf numFmtId="0" fontId="7" fillId="0" borderId="2" xfId="0" applyFont="1" applyBorder="1" applyAlignment="1">
      <alignment horizontal="centerContinuous"/>
    </xf>
    <xf numFmtId="0" fontId="0" fillId="4" borderId="0" xfId="0" applyFill="1"/>
    <xf numFmtId="0" fontId="0" fillId="0" borderId="3" xfId="0" applyBorder="1"/>
    <xf numFmtId="0" fontId="7" fillId="0" borderId="2" xfId="0" applyFont="1" applyBorder="1" applyAlignment="1">
      <alignment horizontal="center"/>
    </xf>
    <xf numFmtId="0" fontId="0" fillId="4" borderId="3" xfId="0" applyFill="1" applyBorder="1"/>
    <xf numFmtId="0" fontId="3" fillId="0" borderId="0" xfId="0" applyFont="1" applyAlignment="1">
      <alignment horizontal="left"/>
    </xf>
    <xf numFmtId="0" fontId="0" fillId="4" borderId="0" xfId="0" applyFill="1" applyAlignment="1">
      <alignment horizontal="center"/>
    </xf>
    <xf numFmtId="165" fontId="3" fillId="0" borderId="0" xfId="0" applyNumberFormat="1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4" borderId="3" xfId="0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3" fillId="0" borderId="3" xfId="0" applyFont="1" applyBorder="1"/>
    <xf numFmtId="166" fontId="3" fillId="0" borderId="0" xfId="0" applyNumberFormat="1" applyFont="1" applyAlignment="1">
      <alignment horizontal="left"/>
    </xf>
    <xf numFmtId="0" fontId="3" fillId="0" borderId="4" xfId="0" applyFont="1" applyBorder="1" applyAlignment="1">
      <alignment horizontal="center"/>
    </xf>
    <xf numFmtId="10" fontId="3" fillId="0" borderId="0" xfId="1" applyNumberFormat="1" applyFont="1"/>
    <xf numFmtId="0" fontId="16" fillId="0" borderId="0" xfId="0" applyFont="1"/>
    <xf numFmtId="0" fontId="15" fillId="0" borderId="0" xfId="0" applyFont="1"/>
  </cellXfs>
  <cellStyles count="3">
    <cellStyle name="Обычный" xfId="0" builtinId="0"/>
    <cellStyle name="Обычный 9" xfId="2" xr:uid="{7E6E54EB-4058-4172-A5D5-4D3DD95900C6}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Остатки</a:t>
            </a:r>
          </a:p>
        </c:rich>
      </c:tx>
      <c:layout>
        <c:manualLayout>
          <c:xMode val="edge"/>
          <c:yMode val="edge"/>
          <c:x val="0.451729002624671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Решение!$H$160:$H$171</c:f>
              <c:numCache>
                <c:formatCode>General</c:formatCode>
                <c:ptCount val="12"/>
                <c:pt idx="0">
                  <c:v>-0.932467532467534</c:v>
                </c:pt>
                <c:pt idx="1">
                  <c:v>-0.95324675324675567</c:v>
                </c:pt>
                <c:pt idx="2">
                  <c:v>2.5974025974022652E-2</c:v>
                </c:pt>
                <c:pt idx="3">
                  <c:v>5.1948051948045304E-3</c:v>
                </c:pt>
                <c:pt idx="4">
                  <c:v>2.0467532467532443</c:v>
                </c:pt>
                <c:pt idx="5">
                  <c:v>-3.6363636363638818E-2</c:v>
                </c:pt>
                <c:pt idx="6">
                  <c:v>1.9636363636363612</c:v>
                </c:pt>
                <c:pt idx="7">
                  <c:v>-1.1194805194805184</c:v>
                </c:pt>
                <c:pt idx="8">
                  <c:v>-1.0987012987013003</c:v>
                </c:pt>
                <c:pt idx="9">
                  <c:v>2.0051948051948045</c:v>
                </c:pt>
                <c:pt idx="10">
                  <c:v>-2.932467532467534</c:v>
                </c:pt>
                <c:pt idx="11">
                  <c:v>1.0259740259740227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4-4123-B9C4-AD46C3B48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096768"/>
        <c:axId val="131448496"/>
      </c:lineChart>
      <c:catAx>
        <c:axId val="56609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448496"/>
        <c:crosses val="autoZero"/>
        <c:auto val="1"/>
        <c:lblAlgn val="ctr"/>
        <c:lblOffset val="100"/>
        <c:noMultiLvlLbl val="0"/>
      </c:catAx>
      <c:valAx>
        <c:axId val="1314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09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JPG"/><Relationship Id="rId1" Type="http://schemas.openxmlformats.org/officeDocument/2006/relationships/chart" Target="../charts/chart1.xml"/><Relationship Id="rId5" Type="http://schemas.openxmlformats.org/officeDocument/2006/relationships/image" Target="../media/image4.JPG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6804</xdr:colOff>
      <xdr:row>178</xdr:row>
      <xdr:rowOff>3401</xdr:rowOff>
    </xdr:from>
    <xdr:to>
      <xdr:col>10</xdr:col>
      <xdr:colOff>10886</xdr:colOff>
      <xdr:row>192</xdr:row>
      <xdr:rowOff>10885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4BCF02-E43D-4161-9ACE-C472F47FC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809625</xdr:colOff>
      <xdr:row>148</xdr:row>
      <xdr:rowOff>0</xdr:rowOff>
    </xdr:from>
    <xdr:to>
      <xdr:col>9</xdr:col>
      <xdr:colOff>815068</xdr:colOff>
      <xdr:row>152</xdr:row>
      <xdr:rowOff>23132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E0EB63C-4C4A-4192-B88E-038AEC5C3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30565725"/>
          <a:ext cx="3615418" cy="823232"/>
        </a:xfrm>
        <a:prstGeom prst="rect">
          <a:avLst/>
        </a:prstGeom>
      </xdr:spPr>
    </xdr:pic>
    <xdr:clientData/>
  </xdr:twoCellAnchor>
  <xdr:twoCellAnchor>
    <xdr:from>
      <xdr:col>7</xdr:col>
      <xdr:colOff>10884</xdr:colOff>
      <xdr:row>116</xdr:row>
      <xdr:rowOff>190499</xdr:rowOff>
    </xdr:from>
    <xdr:to>
      <xdr:col>10</xdr:col>
      <xdr:colOff>9525</xdr:colOff>
      <xdr:row>122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005ED2F-3BB1-4C9B-B5BA-C6CAEAF73397}"/>
            </a:ext>
          </a:extLst>
        </xdr:cNvPr>
        <xdr:cNvSpPr txBox="1"/>
      </xdr:nvSpPr>
      <xdr:spPr>
        <a:xfrm>
          <a:off x="5506809" y="24193499"/>
          <a:ext cx="5846991" cy="1076326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Вывод:</a:t>
          </a:r>
          <a:r>
            <a:rPr lang="ru-RU" sz="1400" i="0"/>
            <a:t> </a:t>
          </a:r>
        </a:p>
        <a:p>
          <a:endParaRPr lang="ru-RU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Так как наше расчётное значение выше, то это свидетельство значимости </a:t>
          </a:r>
          <a:r>
            <a:rPr lang="ru-RU" sz="1400" i="0"/>
            <a:t> </a:t>
          </a:r>
          <a:r>
            <a:rPr lang="ru-RU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параметров регресионного уравнения</a:t>
          </a:r>
          <a:r>
            <a:rPr lang="ru-RU" sz="1400" i="0"/>
            <a:t> </a:t>
          </a:r>
        </a:p>
      </xdr:txBody>
    </xdr:sp>
    <xdr:clientData/>
  </xdr:twoCellAnchor>
  <xdr:twoCellAnchor>
    <xdr:from>
      <xdr:col>7</xdr:col>
      <xdr:colOff>9525</xdr:colOff>
      <xdr:row>193</xdr:row>
      <xdr:rowOff>9525</xdr:rowOff>
    </xdr:from>
    <xdr:to>
      <xdr:col>10</xdr:col>
      <xdr:colOff>8166</xdr:colOff>
      <xdr:row>198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99D534B-676B-4CCE-A237-60F1300555FB}"/>
            </a:ext>
          </a:extLst>
        </xdr:cNvPr>
        <xdr:cNvSpPr txBox="1"/>
      </xdr:nvSpPr>
      <xdr:spPr>
        <a:xfrm>
          <a:off x="5505450" y="39633525"/>
          <a:ext cx="5846991" cy="1000126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Вывод:</a:t>
          </a:r>
          <a:r>
            <a:rPr lang="ru-RU" sz="1400" i="0"/>
            <a:t> </a:t>
          </a:r>
        </a:p>
        <a:p>
          <a:endParaRPr lang="ru-RU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Получили 9 поворотных точек ( &gt;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ru-RU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крит ), поэтому можно утверждать, что все наши остатки случайные и в них нет никакой закономерности</a:t>
          </a:r>
          <a:endParaRPr lang="ru-RU" sz="1400" i="0"/>
        </a:p>
      </xdr:txBody>
    </xdr:sp>
    <xdr:clientData/>
  </xdr:twoCellAnchor>
  <xdr:twoCellAnchor>
    <xdr:from>
      <xdr:col>7</xdr:col>
      <xdr:colOff>0</xdr:colOff>
      <xdr:row>205</xdr:row>
      <xdr:rowOff>9523</xdr:rowOff>
    </xdr:from>
    <xdr:to>
      <xdr:col>9</xdr:col>
      <xdr:colOff>2237016</xdr:colOff>
      <xdr:row>213</xdr:row>
      <xdr:rowOff>9524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EE3DCB8-719F-45FF-946D-15F45389326F}"/>
            </a:ext>
          </a:extLst>
        </xdr:cNvPr>
        <xdr:cNvSpPr txBox="1"/>
      </xdr:nvSpPr>
      <xdr:spPr>
        <a:xfrm>
          <a:off x="5495925" y="42167173"/>
          <a:ext cx="5846991" cy="160020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Вывод:</a:t>
          </a:r>
          <a:r>
            <a:rPr lang="ru-RU" sz="1400" i="0"/>
            <a:t> </a:t>
          </a:r>
        </a:p>
        <a:p>
          <a:endParaRPr lang="ru-RU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Так как наше полученное значение стремится к нулю, то гипотеза о равенстве нулю математического ожидания остаточной последовательности принимается. Модель считается адекватной. На данном этапе можно не углубляться в рассчёт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t-</a:t>
          </a:r>
          <a:r>
            <a:rPr lang="ru-RU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статистики </a:t>
          </a:r>
        </a:p>
      </xdr:txBody>
    </xdr:sp>
    <xdr:clientData/>
  </xdr:twoCellAnchor>
  <xdr:twoCellAnchor editAs="oneCell">
    <xdr:from>
      <xdr:col>7</xdr:col>
      <xdr:colOff>1609725</xdr:colOff>
      <xdr:row>219</xdr:row>
      <xdr:rowOff>152400</xdr:rowOff>
    </xdr:from>
    <xdr:to>
      <xdr:col>9</xdr:col>
      <xdr:colOff>161925</xdr:colOff>
      <xdr:row>223</xdr:row>
      <xdr:rowOff>114300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6CE02EF9-A144-4610-A598-9F7B21D69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45243750"/>
          <a:ext cx="2162175" cy="7620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235</xdr:row>
      <xdr:rowOff>9525</xdr:rowOff>
    </xdr:from>
    <xdr:to>
      <xdr:col>9</xdr:col>
      <xdr:colOff>2237016</xdr:colOff>
      <xdr:row>241</xdr:row>
      <xdr:rowOff>190500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588A487-3668-4E11-9E3C-C9426A43FD5A}"/>
            </a:ext>
          </a:extLst>
        </xdr:cNvPr>
        <xdr:cNvSpPr txBox="1"/>
      </xdr:nvSpPr>
      <xdr:spPr>
        <a:xfrm>
          <a:off x="5495925" y="48415575"/>
          <a:ext cx="5846991" cy="13811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Вывод:</a:t>
          </a:r>
          <a:r>
            <a:rPr lang="ru-RU" sz="1400" i="0"/>
            <a:t> </a:t>
          </a:r>
        </a:p>
        <a:p>
          <a:endParaRPr lang="ru-RU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Рассчётный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R/S </a:t>
          </a:r>
          <a:r>
            <a:rPr lang="ru-RU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критерий входит в диапазон от 2,80 до 3,91. Это даёт нам право утверждать, что наши остатки подчиняются закону нормального распределения</a:t>
          </a:r>
        </a:p>
      </xdr:txBody>
    </xdr:sp>
    <xdr:clientData/>
  </xdr:twoCellAnchor>
  <xdr:twoCellAnchor editAs="oneCell">
    <xdr:from>
      <xdr:col>7</xdr:col>
      <xdr:colOff>971550</xdr:colOff>
      <xdr:row>252</xdr:row>
      <xdr:rowOff>66675</xdr:rowOff>
    </xdr:from>
    <xdr:to>
      <xdr:col>9</xdr:col>
      <xdr:colOff>1400175</xdr:colOff>
      <xdr:row>256</xdr:row>
      <xdr:rowOff>180975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ACACF49-FDB4-4134-AD6B-AE7373343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7475" y="52006500"/>
          <a:ext cx="4038600" cy="9144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275</xdr:row>
      <xdr:rowOff>200024</xdr:rowOff>
    </xdr:from>
    <xdr:to>
      <xdr:col>10</xdr:col>
      <xdr:colOff>8166</xdr:colOff>
      <xdr:row>286</xdr:row>
      <xdr:rowOff>180974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1C02FD9-687B-4E5B-814D-D92593D5B7CC}"/>
            </a:ext>
          </a:extLst>
        </xdr:cNvPr>
        <xdr:cNvSpPr txBox="1"/>
      </xdr:nvSpPr>
      <xdr:spPr>
        <a:xfrm>
          <a:off x="5505450" y="56835674"/>
          <a:ext cx="5846991" cy="21812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Вывод:</a:t>
          </a:r>
          <a:r>
            <a:rPr lang="ru-RU" sz="1400" i="0"/>
            <a:t> </a:t>
          </a:r>
        </a:p>
        <a:p>
          <a:endParaRPr lang="ru-RU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Исходя</a:t>
          </a:r>
          <a:r>
            <a:rPr lang="ru-RU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из условий:</a:t>
          </a:r>
          <a:endParaRPr lang="en-US" sz="14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если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</a:t>
          </a:r>
          <a:r>
            <a:rPr lang="ru-RU" sz="1400" b="0" i="0" u="none" strike="noStrike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отн_</a:t>
          </a:r>
          <a:r>
            <a:rPr lang="en-US" sz="1400" b="0" i="0" u="none" strike="noStrike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</a:t>
          </a:r>
          <a:r>
            <a:rPr lang="ru-RU" sz="1400" b="0" i="0" u="none" strike="noStrike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 8-10%, </a:t>
          </a:r>
          <a:r>
            <a:rPr lang="ru-RU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модель считается точной</a:t>
          </a:r>
        </a:p>
        <a:p>
          <a:r>
            <a:rPr lang="ru-RU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если 10%  &lt;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</a:t>
          </a:r>
          <a:r>
            <a:rPr lang="ru-RU" sz="1400" b="0" i="0" u="none" strike="noStrike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отн_</a:t>
          </a:r>
          <a:r>
            <a:rPr lang="en-US" sz="1400" b="0" i="0" u="none" strike="noStrike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</a:t>
          </a:r>
          <a:r>
            <a:rPr lang="ru-RU" sz="1400" b="0" i="0" u="none" strike="noStrike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 15%, </a:t>
          </a:r>
          <a:r>
            <a:rPr lang="ru-RU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модель считается удовлетворительной</a:t>
          </a:r>
        </a:p>
        <a:p>
          <a:endParaRPr lang="ru-RU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мы можем утверждать,</a:t>
          </a:r>
          <a:r>
            <a:rPr lang="ru-RU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что наша модель является точной, </a:t>
          </a:r>
        </a:p>
        <a:p>
          <a:r>
            <a:rPr lang="ru-RU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так как </a:t>
          </a:r>
          <a:r>
            <a:rPr lang="en-US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</a:t>
          </a:r>
          <a:r>
            <a:rPr lang="ru-RU" sz="1400" b="0" i="0" u="none" strike="noStrike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отн_</a:t>
          </a:r>
          <a:r>
            <a:rPr lang="en-US" sz="1400" b="0" i="0" u="none" strike="noStrike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</a:t>
          </a:r>
          <a:r>
            <a:rPr lang="en-US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3,53%</a:t>
          </a:r>
          <a:r>
            <a:rPr lang="ru-RU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На основе данного уравнения (</a:t>
          </a:r>
          <a:r>
            <a:rPr lang="cy-GB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ŷ</a:t>
          </a:r>
          <a:r>
            <a:rPr lang="cy-GB" sz="1400" b="0" i="0" u="none" strike="noStrike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cy-GB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10,52 + 1,02 * </a:t>
          </a:r>
          <a:r>
            <a:rPr lang="ru-RU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Х) мы можем осуществлять прогноз</a:t>
          </a:r>
          <a:endParaRPr lang="ru-RU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19051</xdr:colOff>
      <xdr:row>309</xdr:row>
      <xdr:rowOff>9526</xdr:rowOff>
    </xdr:from>
    <xdr:to>
      <xdr:col>8</xdr:col>
      <xdr:colOff>904876</xdr:colOff>
      <xdr:row>312</xdr:row>
      <xdr:rowOff>194683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5835E849-2598-4F9E-8F78-3CE49DEDD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6" y="63712726"/>
          <a:ext cx="2724150" cy="785232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336</xdr:row>
      <xdr:rowOff>0</xdr:rowOff>
    </xdr:from>
    <xdr:to>
      <xdr:col>10</xdr:col>
      <xdr:colOff>8166</xdr:colOff>
      <xdr:row>342</xdr:row>
      <xdr:rowOff>28575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C6F84B6-D855-4922-895D-38CE153C5C01}"/>
            </a:ext>
          </a:extLst>
        </xdr:cNvPr>
        <xdr:cNvSpPr txBox="1"/>
      </xdr:nvSpPr>
      <xdr:spPr>
        <a:xfrm>
          <a:off x="5505450" y="69227700"/>
          <a:ext cx="5846991" cy="12287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Вывод:</a:t>
          </a:r>
          <a:r>
            <a:rPr lang="ru-RU" sz="1400" i="0"/>
            <a:t> </a:t>
          </a:r>
        </a:p>
        <a:p>
          <a:endParaRPr lang="ru-RU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Если у нас на улице будет температура -18 градусов, то количество</a:t>
          </a:r>
          <a:r>
            <a:rPr lang="ru-RU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заболевших у нас будет находиться в пределах от 27 до 31 человек</a:t>
          </a:r>
          <a:endParaRPr lang="ru-RU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5;&#1086;&#1088;&#1090;&#1092;&#1086;&#1083;&#1080;&#1086;\1.%20&#1057;&#1090;&#1072;&#1090;&#1080;&#1089;&#1090;&#1080;&#1082;&#1072;_&#1047;&#1072;&#1076;&#1072;&#1095;&#1080;_&#1061;&#1088;&#1091;&#109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ча_1"/>
      <sheetName val="Решение_1"/>
      <sheetName val="Задача_2"/>
      <sheetName val="Решение_2"/>
      <sheetName val="Задача_3"/>
      <sheetName val="Решение_3"/>
      <sheetName val="Задача_4"/>
      <sheetName val="Решение_4"/>
      <sheetName val="Задача_5"/>
      <sheetName val="Решение_5"/>
      <sheetName val="Задача_6"/>
      <sheetName val="Решение_6"/>
      <sheetName val="Задача_7"/>
      <sheetName val="Решение_7"/>
      <sheetName val="Задача_8"/>
      <sheetName val="Решение_8"/>
      <sheetName val="Задача_9"/>
      <sheetName val="Решение_9"/>
      <sheetName val="Задача_10"/>
      <sheetName val="Решение_10"/>
      <sheetName val="Задача_11"/>
      <sheetName val="Решение_11"/>
      <sheetName val="Задача_12"/>
      <sheetName val="Решение_12"/>
      <sheetName val="Задача_13"/>
      <sheetName val="Решение_13"/>
      <sheetName val="Задача_14"/>
      <sheetName val="Решение_14"/>
      <sheetName val="Задача_15"/>
      <sheetName val="Решение_15"/>
      <sheetName val="Задача_16"/>
      <sheetName val="Решение_16"/>
      <sheetName val="Задание_17"/>
      <sheetName val="Решение_17"/>
      <sheetName val="Задание_18"/>
      <sheetName val="Решение_18"/>
      <sheetName val="Задание_19"/>
      <sheetName val="Решение_19"/>
      <sheetName val="Задание_20"/>
      <sheetName val="Решение_20"/>
      <sheetName val="Задание_21"/>
      <sheetName val="Решение_21"/>
      <sheetName val="Задание_22"/>
      <sheetName val="Решение_22"/>
      <sheetName val="Задание_23"/>
      <sheetName val="Решение_23"/>
      <sheetName val="Задание_24"/>
      <sheetName val="Решение_24"/>
      <sheetName val="Задание_25"/>
      <sheetName val="Решение_25"/>
      <sheetName val="Задание_26"/>
      <sheetName val="Решение_26"/>
      <sheetName val="Задание_27"/>
      <sheetName val="Задание_28"/>
      <sheetName val="Решение_28"/>
      <sheetName val="Задание_29"/>
      <sheetName val="Решение_29"/>
      <sheetName val="Задание_30"/>
      <sheetName val="Решение"/>
      <sheetName val="Решение_30 (2)"/>
      <sheetName val="Решение_30_2"/>
      <sheetName val="Задание_31"/>
      <sheetName val="Решение_31"/>
      <sheetName val="Задание_32"/>
      <sheetName val="Решение_32"/>
      <sheetName val="Задание_33"/>
      <sheetName val="Решение_33"/>
      <sheetName val="Задание_34"/>
      <sheetName val="Решение_34"/>
      <sheetName val="Задание_35"/>
      <sheetName val="Решение_35"/>
      <sheetName val="Задание_36"/>
      <sheetName val="Решение_36"/>
      <sheetName val="Задание_37"/>
      <sheetName val="Решение_37"/>
      <sheetName val="Задание_38"/>
      <sheetName val="Решение_38"/>
      <sheetName val="Задание_39"/>
      <sheetName val="Решение_39"/>
      <sheetName val="Задание_40"/>
      <sheetName val="Решение_4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160">
          <cell r="H160">
            <v>-0.932467532467534</v>
          </cell>
        </row>
        <row r="161">
          <cell r="H161">
            <v>-0.95324675324675567</v>
          </cell>
        </row>
        <row r="162">
          <cell r="H162">
            <v>2.5974025974022652E-2</v>
          </cell>
        </row>
        <row r="163">
          <cell r="H163">
            <v>5.1948051948045304E-3</v>
          </cell>
        </row>
        <row r="164">
          <cell r="H164">
            <v>2.0467532467532443</v>
          </cell>
        </row>
        <row r="165">
          <cell r="H165">
            <v>-3.6363636363638818E-2</v>
          </cell>
        </row>
        <row r="166">
          <cell r="H166">
            <v>1.9636363636363612</v>
          </cell>
        </row>
        <row r="167">
          <cell r="H167">
            <v>-1.1194805194805184</v>
          </cell>
        </row>
        <row r="168">
          <cell r="H168">
            <v>-1.0987012987013003</v>
          </cell>
        </row>
        <row r="169">
          <cell r="H169">
            <v>2.0051948051948045</v>
          </cell>
        </row>
        <row r="170">
          <cell r="H170">
            <v>-2.932467532467534</v>
          </cell>
        </row>
        <row r="171">
          <cell r="H171">
            <v>1.0259740259740227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306F9-4739-497C-A1C9-4D95F1889816}">
  <dimension ref="C3:P335"/>
  <sheetViews>
    <sheetView tabSelected="1" zoomScaleNormal="100" workbookViewId="0">
      <selection activeCell="L12" sqref="L12"/>
    </sheetView>
  </sheetViews>
  <sheetFormatPr defaultColWidth="9.140625" defaultRowHeight="15.75" x14ac:dyDescent="0.25"/>
  <cols>
    <col min="1" max="2" width="9.140625" style="1"/>
    <col min="3" max="5" width="15.28515625" style="1" customWidth="1"/>
    <col min="6" max="7" width="9.140625" style="1" customWidth="1"/>
    <col min="8" max="8" width="27.5703125" style="1" customWidth="1"/>
    <col min="9" max="9" width="26.5703125" style="1" customWidth="1"/>
    <col min="10" max="10" width="33.5703125" style="1" customWidth="1"/>
    <col min="11" max="11" width="15.5703125" style="1" bestFit="1" customWidth="1"/>
    <col min="12" max="12" width="12" style="1" bestFit="1" customWidth="1"/>
    <col min="13" max="13" width="14.7109375" style="1" bestFit="1" customWidth="1"/>
    <col min="14" max="14" width="13.140625" style="1" bestFit="1" customWidth="1"/>
    <col min="15" max="15" width="14.7109375" style="1" bestFit="1" customWidth="1"/>
    <col min="16" max="16" width="14.85546875" style="1" bestFit="1" customWidth="1"/>
    <col min="17" max="16384" width="9.140625" style="1"/>
  </cols>
  <sheetData>
    <row r="3" spans="3:10" ht="31.5" x14ac:dyDescent="0.25">
      <c r="C3" s="2" t="s">
        <v>0</v>
      </c>
      <c r="D3" s="2" t="s">
        <v>1</v>
      </c>
      <c r="E3" s="2" t="s">
        <v>2</v>
      </c>
      <c r="H3" s="3" t="s">
        <v>3</v>
      </c>
    </row>
    <row r="4" spans="3:10" x14ac:dyDescent="0.25">
      <c r="C4" s="4">
        <v>1</v>
      </c>
      <c r="D4" s="4">
        <v>30</v>
      </c>
      <c r="E4" s="4">
        <f>20</f>
        <v>20</v>
      </c>
    </row>
    <row r="5" spans="3:10" ht="21" x14ac:dyDescent="0.35">
      <c r="C5" s="4">
        <v>2</v>
      </c>
      <c r="D5" s="4">
        <v>31</v>
      </c>
      <c r="E5" s="4">
        <f>21</f>
        <v>21</v>
      </c>
      <c r="G5" s="5"/>
      <c r="H5" s="6" t="s">
        <v>4</v>
      </c>
      <c r="I5" s="7"/>
      <c r="J5" s="7"/>
    </row>
    <row r="6" spans="3:10" x14ac:dyDescent="0.25">
      <c r="C6" s="4">
        <v>3</v>
      </c>
      <c r="D6" s="4">
        <v>33</v>
      </c>
      <c r="E6" s="4">
        <f>22</f>
        <v>22</v>
      </c>
      <c r="H6" s="1" t="s">
        <v>5</v>
      </c>
    </row>
    <row r="7" spans="3:10" x14ac:dyDescent="0.25">
      <c r="C7" s="4">
        <v>4</v>
      </c>
      <c r="D7" s="4">
        <v>34</v>
      </c>
      <c r="E7" s="4">
        <f>23</f>
        <v>23</v>
      </c>
      <c r="H7" s="1" t="s">
        <v>6</v>
      </c>
    </row>
    <row r="8" spans="3:10" x14ac:dyDescent="0.25">
      <c r="C8" s="4">
        <v>5</v>
      </c>
      <c r="D8" s="4">
        <v>34</v>
      </c>
      <c r="E8" s="4">
        <f>21</f>
        <v>21</v>
      </c>
    </row>
    <row r="9" spans="3:10" x14ac:dyDescent="0.25">
      <c r="C9" s="4">
        <v>6</v>
      </c>
      <c r="D9" s="4">
        <v>36</v>
      </c>
      <c r="E9" s="4">
        <f>25</f>
        <v>25</v>
      </c>
      <c r="G9" s="5"/>
      <c r="H9" s="1" t="s">
        <v>7</v>
      </c>
    </row>
    <row r="10" spans="3:10" x14ac:dyDescent="0.25">
      <c r="C10" s="4">
        <v>7</v>
      </c>
      <c r="D10" s="4">
        <v>38</v>
      </c>
      <c r="E10" s="4">
        <f>25</f>
        <v>25</v>
      </c>
      <c r="H10" s="1" t="s">
        <v>8</v>
      </c>
    </row>
    <row r="11" spans="3:10" x14ac:dyDescent="0.25">
      <c r="C11" s="4">
        <v>8</v>
      </c>
      <c r="D11" s="4">
        <v>39</v>
      </c>
      <c r="E11" s="4">
        <f>29</f>
        <v>29</v>
      </c>
    </row>
    <row r="12" spans="3:10" x14ac:dyDescent="0.25">
      <c r="C12" s="4">
        <v>9</v>
      </c>
      <c r="D12" s="4">
        <v>38</v>
      </c>
      <c r="E12" s="4">
        <f>28</f>
        <v>28</v>
      </c>
    </row>
    <row r="13" spans="3:10" ht="21" x14ac:dyDescent="0.35">
      <c r="C13" s="4">
        <v>10</v>
      </c>
      <c r="D13" s="4">
        <v>36</v>
      </c>
      <c r="E13" s="4">
        <f>23</f>
        <v>23</v>
      </c>
      <c r="H13" s="6" t="s">
        <v>9</v>
      </c>
      <c r="I13" s="7"/>
      <c r="J13" s="7"/>
    </row>
    <row r="14" spans="3:10" x14ac:dyDescent="0.25">
      <c r="C14" s="4">
        <v>11</v>
      </c>
      <c r="D14" s="4">
        <v>28</v>
      </c>
      <c r="E14" s="4">
        <f>20</f>
        <v>20</v>
      </c>
      <c r="H14" s="1" t="s">
        <v>10</v>
      </c>
    </row>
    <row r="15" spans="3:10" ht="16.149999999999999" customHeight="1" x14ac:dyDescent="0.25">
      <c r="C15" s="4">
        <v>12</v>
      </c>
      <c r="D15" s="4">
        <v>34</v>
      </c>
      <c r="E15" s="4">
        <f>22</f>
        <v>22</v>
      </c>
      <c r="H15" s="1" t="s">
        <v>11</v>
      </c>
    </row>
    <row r="16" spans="3:10" x14ac:dyDescent="0.25">
      <c r="D16" s="8"/>
      <c r="E16" s="9"/>
    </row>
    <row r="17" spans="7:16" x14ac:dyDescent="0.25">
      <c r="H17" s="10" t="s">
        <v>12</v>
      </c>
    </row>
    <row r="18" spans="7:16" x14ac:dyDescent="0.25">
      <c r="H18" s="11">
        <f>CORREL(D4:D15,E4:E15)</f>
        <v>0.89128479270955485</v>
      </c>
    </row>
    <row r="19" spans="7:16" x14ac:dyDescent="0.25">
      <c r="G19" s="5"/>
    </row>
    <row r="20" spans="7:16" x14ac:dyDescent="0.25">
      <c r="H20" s="1" t="s">
        <v>13</v>
      </c>
    </row>
    <row r="21" spans="7:16" x14ac:dyDescent="0.25">
      <c r="H21" s="1" t="s">
        <v>14</v>
      </c>
    </row>
    <row r="22" spans="7:16" x14ac:dyDescent="0.25">
      <c r="H22" s="1" t="s">
        <v>15</v>
      </c>
    </row>
    <row r="25" spans="7:16" ht="21" x14ac:dyDescent="0.35">
      <c r="H25" s="6" t="s">
        <v>16</v>
      </c>
      <c r="I25" s="7"/>
      <c r="J25" s="7"/>
    </row>
    <row r="26" spans="7:16" x14ac:dyDescent="0.25">
      <c r="H26" s="1" t="s">
        <v>17</v>
      </c>
    </row>
    <row r="27" spans="7:16" x14ac:dyDescent="0.25">
      <c r="H27" s="1" t="s">
        <v>18</v>
      </c>
    </row>
    <row r="30" spans="7:16" x14ac:dyDescent="0.25">
      <c r="H30" t="s">
        <v>19</v>
      </c>
      <c r="I30"/>
      <c r="J30"/>
      <c r="K30"/>
      <c r="L30"/>
      <c r="M30"/>
      <c r="N30"/>
      <c r="O30"/>
      <c r="P30"/>
    </row>
    <row r="31" spans="7:16" ht="16.5" thickBot="1" x14ac:dyDescent="0.3">
      <c r="H31"/>
      <c r="I31"/>
      <c r="J31"/>
      <c r="K31"/>
      <c r="L31"/>
      <c r="M31"/>
      <c r="N31"/>
      <c r="O31"/>
      <c r="P31"/>
    </row>
    <row r="32" spans="7:16" x14ac:dyDescent="0.25">
      <c r="H32" s="12" t="s">
        <v>20</v>
      </c>
      <c r="I32" s="12"/>
      <c r="J32"/>
      <c r="K32"/>
      <c r="L32"/>
      <c r="M32"/>
      <c r="N32"/>
      <c r="O32"/>
      <c r="P32"/>
    </row>
    <row r="33" spans="8:16" x14ac:dyDescent="0.25">
      <c r="H33" t="s">
        <v>21</v>
      </c>
      <c r="I33">
        <v>0.89128479270955496</v>
      </c>
      <c r="J33"/>
      <c r="K33"/>
      <c r="L33"/>
      <c r="M33"/>
      <c r="N33"/>
      <c r="O33"/>
      <c r="P33"/>
    </row>
    <row r="34" spans="8:16" x14ac:dyDescent="0.25">
      <c r="H34" s="13" t="s">
        <v>22</v>
      </c>
      <c r="I34" s="13">
        <v>0.79438858171531435</v>
      </c>
      <c r="J34"/>
      <c r="K34"/>
      <c r="L34"/>
      <c r="M34"/>
      <c r="N34"/>
      <c r="O34"/>
      <c r="P34"/>
    </row>
    <row r="35" spans="8:16" x14ac:dyDescent="0.25">
      <c r="H35" t="s">
        <v>23</v>
      </c>
      <c r="I35">
        <v>0.77382743988684566</v>
      </c>
      <c r="J35"/>
      <c r="K35"/>
      <c r="L35"/>
      <c r="M35"/>
      <c r="N35"/>
      <c r="O35"/>
      <c r="P35"/>
    </row>
    <row r="36" spans="8:16" x14ac:dyDescent="0.25">
      <c r="H36" t="s">
        <v>24</v>
      </c>
      <c r="I36">
        <v>1.6111623617265132</v>
      </c>
      <c r="J36"/>
      <c r="K36"/>
      <c r="L36"/>
      <c r="M36"/>
      <c r="N36"/>
      <c r="O36"/>
      <c r="P36"/>
    </row>
    <row r="37" spans="8:16" ht="16.5" thickBot="1" x14ac:dyDescent="0.3">
      <c r="H37" s="14" t="s">
        <v>25</v>
      </c>
      <c r="I37" s="14">
        <v>12</v>
      </c>
      <c r="J37"/>
      <c r="K37"/>
      <c r="L37"/>
      <c r="M37"/>
      <c r="N37"/>
      <c r="O37"/>
      <c r="P37"/>
    </row>
    <row r="38" spans="8:16" x14ac:dyDescent="0.25">
      <c r="H38"/>
      <c r="I38"/>
      <c r="J38"/>
      <c r="K38"/>
      <c r="L38"/>
      <c r="M38"/>
      <c r="N38"/>
      <c r="O38"/>
      <c r="P38"/>
    </row>
    <row r="39" spans="8:16" ht="16.5" thickBot="1" x14ac:dyDescent="0.3">
      <c r="H39" t="s">
        <v>26</v>
      </c>
      <c r="I39"/>
      <c r="J39"/>
      <c r="K39"/>
      <c r="L39"/>
      <c r="M39"/>
      <c r="N39"/>
      <c r="O39"/>
      <c r="P39"/>
    </row>
    <row r="40" spans="8:16" x14ac:dyDescent="0.25">
      <c r="H40" s="15"/>
      <c r="I40" s="15" t="s">
        <v>27</v>
      </c>
      <c r="J40" s="15" t="s">
        <v>28</v>
      </c>
      <c r="K40" s="15" t="s">
        <v>29</v>
      </c>
      <c r="L40" s="15" t="s">
        <v>30</v>
      </c>
      <c r="M40" s="15" t="s">
        <v>31</v>
      </c>
      <c r="N40"/>
      <c r="O40"/>
      <c r="P40"/>
    </row>
    <row r="41" spans="8:16" x14ac:dyDescent="0.25">
      <c r="H41" t="s">
        <v>32</v>
      </c>
      <c r="I41">
        <v>1</v>
      </c>
      <c r="J41">
        <v>100.29155844155844</v>
      </c>
      <c r="K41">
        <v>100.29155844155844</v>
      </c>
      <c r="L41" s="13">
        <v>38.635431258755254</v>
      </c>
      <c r="M41" s="13">
        <v>9.9389846316173886E-5</v>
      </c>
      <c r="N41"/>
      <c r="O41"/>
      <c r="P41"/>
    </row>
    <row r="42" spans="8:16" x14ac:dyDescent="0.25">
      <c r="H42" t="s">
        <v>33</v>
      </c>
      <c r="I42">
        <v>10</v>
      </c>
      <c r="J42">
        <v>25.958441558441557</v>
      </c>
      <c r="K42">
        <v>2.5958441558441558</v>
      </c>
      <c r="L42"/>
      <c r="M42"/>
      <c r="N42"/>
      <c r="O42"/>
      <c r="P42"/>
    </row>
    <row r="43" spans="8:16" ht="16.5" thickBot="1" x14ac:dyDescent="0.3">
      <c r="H43" s="14" t="s">
        <v>34</v>
      </c>
      <c r="I43" s="14">
        <v>11</v>
      </c>
      <c r="J43" s="14">
        <v>126.25</v>
      </c>
      <c r="K43" s="14"/>
      <c r="L43" s="14"/>
      <c r="M43" s="14"/>
      <c r="N43"/>
      <c r="O43"/>
      <c r="P43"/>
    </row>
    <row r="44" spans="8:16" ht="16.5" thickBot="1" x14ac:dyDescent="0.3">
      <c r="H44"/>
      <c r="I44"/>
      <c r="J44"/>
      <c r="K44"/>
      <c r="L44"/>
      <c r="M44"/>
      <c r="N44"/>
      <c r="O44"/>
      <c r="P44"/>
    </row>
    <row r="45" spans="8:16" x14ac:dyDescent="0.25">
      <c r="H45" s="15"/>
      <c r="I45" s="15" t="s">
        <v>35</v>
      </c>
      <c r="J45" s="15" t="s">
        <v>24</v>
      </c>
      <c r="K45" s="15" t="s">
        <v>36</v>
      </c>
      <c r="L45" s="15" t="s">
        <v>37</v>
      </c>
      <c r="M45" s="15" t="s">
        <v>38</v>
      </c>
      <c r="N45" s="15" t="s">
        <v>39</v>
      </c>
      <c r="O45" s="15" t="s">
        <v>40</v>
      </c>
      <c r="P45" s="15" t="s">
        <v>41</v>
      </c>
    </row>
    <row r="46" spans="8:16" x14ac:dyDescent="0.25">
      <c r="H46" t="s">
        <v>42</v>
      </c>
      <c r="I46">
        <v>10.516883116883118</v>
      </c>
      <c r="J46">
        <v>3.8464513445841062</v>
      </c>
      <c r="K46" s="13">
        <v>2.7341781228277169</v>
      </c>
      <c r="L46" s="13">
        <v>2.1041965972464279E-2</v>
      </c>
      <c r="M46">
        <v>1.946455433740427</v>
      </c>
      <c r="N46">
        <v>19.087310800025811</v>
      </c>
      <c r="O46">
        <v>1.946455433740427</v>
      </c>
      <c r="P46">
        <v>19.087310800025811</v>
      </c>
    </row>
    <row r="47" spans="8:16" ht="16.5" thickBot="1" x14ac:dyDescent="0.3">
      <c r="H47" s="14" t="s">
        <v>43</v>
      </c>
      <c r="I47" s="14">
        <v>1.0207792207792199</v>
      </c>
      <c r="J47" s="14">
        <v>0.16422487452078582</v>
      </c>
      <c r="K47" s="16">
        <v>6.2157406042043988</v>
      </c>
      <c r="L47" s="16">
        <v>9.9389846316173615E-5</v>
      </c>
      <c r="M47" s="14">
        <v>0.65486339739688715</v>
      </c>
      <c r="N47" s="14">
        <v>1.3866950441615544</v>
      </c>
      <c r="O47" s="14">
        <v>0.65486339739688715</v>
      </c>
      <c r="P47" s="14">
        <v>1.3866950441615544</v>
      </c>
    </row>
    <row r="48" spans="8:16" x14ac:dyDescent="0.25">
      <c r="H48"/>
      <c r="I48"/>
      <c r="J48"/>
      <c r="K48"/>
      <c r="L48"/>
      <c r="M48"/>
      <c r="N48"/>
      <c r="O48"/>
      <c r="P48"/>
    </row>
    <row r="49" spans="8:16" x14ac:dyDescent="0.25">
      <c r="H49"/>
      <c r="I49"/>
      <c r="J49"/>
      <c r="K49"/>
      <c r="L49"/>
      <c r="M49"/>
      <c r="N49"/>
      <c r="O49"/>
      <c r="P49"/>
    </row>
    <row r="50" spans="8:16" x14ac:dyDescent="0.25">
      <c r="H50"/>
      <c r="I50"/>
      <c r="J50"/>
      <c r="K50"/>
      <c r="L50"/>
      <c r="M50"/>
      <c r="N50"/>
      <c r="O50"/>
      <c r="P50"/>
    </row>
    <row r="51" spans="8:16" x14ac:dyDescent="0.25">
      <c r="H51" t="s">
        <v>44</v>
      </c>
      <c r="I51"/>
      <c r="J51"/>
      <c r="K51"/>
      <c r="L51"/>
      <c r="M51"/>
      <c r="N51"/>
      <c r="O51"/>
      <c r="P51"/>
    </row>
    <row r="52" spans="8:16" ht="16.5" thickBot="1" x14ac:dyDescent="0.3">
      <c r="H52"/>
      <c r="I52"/>
      <c r="J52"/>
      <c r="K52"/>
      <c r="L52"/>
      <c r="M52"/>
      <c r="N52"/>
      <c r="O52"/>
      <c r="P52"/>
    </row>
    <row r="53" spans="8:16" x14ac:dyDescent="0.25">
      <c r="H53" s="15" t="s">
        <v>45</v>
      </c>
      <c r="I53" s="15" t="s">
        <v>46</v>
      </c>
      <c r="J53" s="15" t="s">
        <v>47</v>
      </c>
      <c r="K53"/>
      <c r="L53"/>
      <c r="M53"/>
      <c r="N53"/>
      <c r="O53"/>
      <c r="P53"/>
    </row>
    <row r="54" spans="8:16" x14ac:dyDescent="0.25">
      <c r="H54">
        <v>1</v>
      </c>
      <c r="I54">
        <v>30.932467532467534</v>
      </c>
      <c r="J54">
        <v>-0.932467532467534</v>
      </c>
      <c r="K54"/>
      <c r="L54"/>
      <c r="M54"/>
      <c r="N54"/>
      <c r="O54"/>
      <c r="P54"/>
    </row>
    <row r="55" spans="8:16" x14ac:dyDescent="0.25">
      <c r="H55">
        <v>2</v>
      </c>
      <c r="I55">
        <v>31.953246753246756</v>
      </c>
      <c r="J55">
        <v>-0.95324675324675567</v>
      </c>
      <c r="K55"/>
      <c r="L55"/>
      <c r="M55"/>
      <c r="N55"/>
      <c r="O55"/>
      <c r="P55"/>
    </row>
    <row r="56" spans="8:16" x14ac:dyDescent="0.25">
      <c r="H56">
        <v>3</v>
      </c>
      <c r="I56">
        <v>32.974025974025977</v>
      </c>
      <c r="J56">
        <v>2.5974025974022652E-2</v>
      </c>
      <c r="K56"/>
      <c r="L56"/>
      <c r="M56"/>
      <c r="N56"/>
      <c r="O56"/>
      <c r="P56"/>
    </row>
    <row r="57" spans="8:16" x14ac:dyDescent="0.25">
      <c r="H57">
        <v>4</v>
      </c>
      <c r="I57">
        <v>33.994805194805195</v>
      </c>
      <c r="J57">
        <v>5.1948051948045304E-3</v>
      </c>
      <c r="K57"/>
      <c r="L57"/>
      <c r="M57"/>
      <c r="N57"/>
      <c r="O57"/>
      <c r="P57"/>
    </row>
    <row r="58" spans="8:16" x14ac:dyDescent="0.25">
      <c r="H58">
        <v>5</v>
      </c>
      <c r="I58">
        <v>31.953246753246756</v>
      </c>
      <c r="J58">
        <v>2.0467532467532443</v>
      </c>
      <c r="K58"/>
      <c r="L58"/>
      <c r="M58"/>
      <c r="N58"/>
      <c r="O58"/>
      <c r="P58"/>
    </row>
    <row r="59" spans="8:16" x14ac:dyDescent="0.25">
      <c r="H59">
        <v>6</v>
      </c>
      <c r="I59">
        <v>36.036363636363639</v>
      </c>
      <c r="J59">
        <v>-3.6363636363638818E-2</v>
      </c>
      <c r="K59"/>
      <c r="L59"/>
      <c r="M59"/>
      <c r="N59"/>
      <c r="O59"/>
      <c r="P59"/>
    </row>
    <row r="60" spans="8:16" x14ac:dyDescent="0.25">
      <c r="H60">
        <v>7</v>
      </c>
      <c r="I60">
        <v>36.036363636363639</v>
      </c>
      <c r="J60">
        <v>1.9636363636363612</v>
      </c>
      <c r="K60"/>
      <c r="L60"/>
      <c r="M60"/>
      <c r="N60"/>
      <c r="O60"/>
      <c r="P60"/>
    </row>
    <row r="61" spans="8:16" x14ac:dyDescent="0.25">
      <c r="H61">
        <v>8</v>
      </c>
      <c r="I61">
        <v>40.119480519480518</v>
      </c>
      <c r="J61">
        <v>-1.1194805194805184</v>
      </c>
      <c r="K61"/>
      <c r="L61"/>
      <c r="M61"/>
      <c r="N61"/>
      <c r="O61"/>
      <c r="P61"/>
    </row>
    <row r="62" spans="8:16" x14ac:dyDescent="0.25">
      <c r="H62">
        <v>9</v>
      </c>
      <c r="I62">
        <v>39.0987012987013</v>
      </c>
      <c r="J62">
        <v>-1.0987012987013003</v>
      </c>
      <c r="K62"/>
      <c r="L62"/>
      <c r="M62"/>
      <c r="N62"/>
      <c r="O62"/>
      <c r="P62"/>
    </row>
    <row r="63" spans="8:16" x14ac:dyDescent="0.25">
      <c r="H63">
        <v>10</v>
      </c>
      <c r="I63">
        <v>33.994805194805195</v>
      </c>
      <c r="J63">
        <v>2.0051948051948045</v>
      </c>
      <c r="K63"/>
      <c r="L63"/>
      <c r="M63"/>
      <c r="N63"/>
      <c r="O63"/>
      <c r="P63"/>
    </row>
    <row r="64" spans="8:16" x14ac:dyDescent="0.25">
      <c r="H64">
        <v>11</v>
      </c>
      <c r="I64">
        <v>30.932467532467534</v>
      </c>
      <c r="J64">
        <v>-2.932467532467534</v>
      </c>
      <c r="K64"/>
      <c r="L64"/>
      <c r="M64"/>
      <c r="N64"/>
      <c r="O64"/>
      <c r="P64"/>
    </row>
    <row r="65" spans="8:16" ht="16.5" thickBot="1" x14ac:dyDescent="0.3">
      <c r="H65" s="14">
        <v>12</v>
      </c>
      <c r="I65" s="14">
        <v>32.974025974025977</v>
      </c>
      <c r="J65" s="14">
        <v>1.0259740259740227</v>
      </c>
      <c r="K65"/>
      <c r="L65"/>
      <c r="M65"/>
      <c r="N65"/>
      <c r="O65"/>
      <c r="P65"/>
    </row>
    <row r="68" spans="8:16" x14ac:dyDescent="0.25">
      <c r="H68" s="1" t="s">
        <v>48</v>
      </c>
    </row>
    <row r="69" spans="8:16" ht="18.75" x14ac:dyDescent="0.35">
      <c r="H69" s="1" t="s">
        <v>49</v>
      </c>
    </row>
    <row r="70" spans="8:16" ht="18.75" x14ac:dyDescent="0.35">
      <c r="H70" s="1" t="s">
        <v>50</v>
      </c>
    </row>
    <row r="72" spans="8:16" ht="18.75" x14ac:dyDescent="0.35">
      <c r="H72" s="1" t="s">
        <v>51</v>
      </c>
    </row>
    <row r="73" spans="8:16" ht="18.75" x14ac:dyDescent="0.35">
      <c r="H73" s="1" t="s">
        <v>52</v>
      </c>
    </row>
    <row r="75" spans="8:16" x14ac:dyDescent="0.25">
      <c r="H75" s="10" t="s">
        <v>53</v>
      </c>
    </row>
    <row r="76" spans="8:16" x14ac:dyDescent="0.25">
      <c r="H76" s="1" t="s">
        <v>54</v>
      </c>
    </row>
    <row r="77" spans="8:16" x14ac:dyDescent="0.25">
      <c r="H77" s="1" t="s">
        <v>55</v>
      </c>
    </row>
    <row r="80" spans="8:16" ht="21" x14ac:dyDescent="0.35">
      <c r="H80" s="6" t="s">
        <v>56</v>
      </c>
      <c r="I80" s="7"/>
      <c r="J80" s="7"/>
    </row>
    <row r="81" spans="8:9" x14ac:dyDescent="0.25">
      <c r="H81" s="1" t="s">
        <v>57</v>
      </c>
    </row>
    <row r="82" spans="8:9" x14ac:dyDescent="0.25">
      <c r="H82" s="1" t="s">
        <v>58</v>
      </c>
    </row>
    <row r="84" spans="8:9" x14ac:dyDescent="0.25">
      <c r="H84" s="1" t="s">
        <v>59</v>
      </c>
    </row>
    <row r="85" spans="8:9" x14ac:dyDescent="0.25">
      <c r="H85" s="17">
        <f>_xlfn.F.INV(0.95,1,10)</f>
        <v>4.9646027437307128</v>
      </c>
      <c r="I85" s="10" t="s">
        <v>60</v>
      </c>
    </row>
    <row r="87" spans="8:9" ht="16.5" thickBot="1" x14ac:dyDescent="0.3">
      <c r="H87" s="1" t="s">
        <v>61</v>
      </c>
    </row>
    <row r="88" spans="8:9" x14ac:dyDescent="0.25">
      <c r="H88" s="15" t="s">
        <v>30</v>
      </c>
    </row>
    <row r="89" spans="8:9" x14ac:dyDescent="0.25">
      <c r="H89" s="18">
        <v>38.635431258755254</v>
      </c>
    </row>
    <row r="91" spans="8:9" x14ac:dyDescent="0.25">
      <c r="H91" s="1" t="s">
        <v>62</v>
      </c>
    </row>
    <row r="92" spans="8:9" x14ac:dyDescent="0.25">
      <c r="H92" s="1" t="s">
        <v>63</v>
      </c>
    </row>
    <row r="95" spans="8:9" x14ac:dyDescent="0.25">
      <c r="H95" s="1" t="s">
        <v>64</v>
      </c>
    </row>
    <row r="96" spans="8:9" x14ac:dyDescent="0.25">
      <c r="H96" s="1" t="s">
        <v>65</v>
      </c>
    </row>
    <row r="97" spans="8:10" ht="16.5" thickBot="1" x14ac:dyDescent="0.3"/>
    <row r="98" spans="8:10" x14ac:dyDescent="0.25">
      <c r="H98" s="15" t="s">
        <v>31</v>
      </c>
    </row>
    <row r="99" spans="8:10" x14ac:dyDescent="0.25">
      <c r="H99" s="18">
        <v>9.9389846316173886E-5</v>
      </c>
    </row>
    <row r="108" spans="8:10" ht="21" x14ac:dyDescent="0.35">
      <c r="H108" s="6" t="s">
        <v>66</v>
      </c>
      <c r="I108" s="7"/>
      <c r="J108" s="7"/>
    </row>
    <row r="109" spans="8:10" x14ac:dyDescent="0.25">
      <c r="H109" s="1" t="s">
        <v>67</v>
      </c>
    </row>
    <row r="110" spans="8:10" ht="16.5" thickBot="1" x14ac:dyDescent="0.3"/>
    <row r="111" spans="8:10" x14ac:dyDescent="0.25">
      <c r="H111" s="15"/>
      <c r="I111" s="15" t="s">
        <v>36</v>
      </c>
    </row>
    <row r="112" spans="8:10" x14ac:dyDescent="0.25">
      <c r="H112" t="s">
        <v>42</v>
      </c>
      <c r="I112" s="13">
        <v>2.7341781228277169</v>
      </c>
    </row>
    <row r="113" spans="8:10" ht="16.5" thickBot="1" x14ac:dyDescent="0.3">
      <c r="H113" s="14" t="s">
        <v>43</v>
      </c>
      <c r="I113" s="16">
        <v>6.2157406042043988</v>
      </c>
    </row>
    <row r="114" spans="8:10" x14ac:dyDescent="0.25">
      <c r="H114"/>
      <c r="I114"/>
    </row>
    <row r="115" spans="8:10" x14ac:dyDescent="0.25">
      <c r="H115" s="1" t="s">
        <v>68</v>
      </c>
      <c r="I115"/>
    </row>
    <row r="116" spans="8:10" x14ac:dyDescent="0.25">
      <c r="H116" s="19">
        <f>_xlfn.T.INV.2T(0.05,10)</f>
        <v>2.2281388519862744</v>
      </c>
      <c r="I116" s="10" t="s">
        <v>69</v>
      </c>
    </row>
    <row r="117" spans="8:10" x14ac:dyDescent="0.25">
      <c r="H117" s="19"/>
      <c r="I117" s="10"/>
    </row>
    <row r="118" spans="8:10" x14ac:dyDescent="0.25">
      <c r="H118"/>
      <c r="I118"/>
    </row>
    <row r="119" spans="8:10" x14ac:dyDescent="0.25">
      <c r="H119" s="20"/>
      <c r="I119"/>
    </row>
    <row r="120" spans="8:10" x14ac:dyDescent="0.25">
      <c r="H120" s="21"/>
      <c r="I120" s="22"/>
      <c r="J120" s="21"/>
    </row>
    <row r="121" spans="8:10" x14ac:dyDescent="0.25">
      <c r="H121" s="22"/>
      <c r="I121" s="22"/>
      <c r="J121" s="21"/>
    </row>
    <row r="122" spans="8:10" x14ac:dyDescent="0.25">
      <c r="H122"/>
      <c r="I122"/>
    </row>
    <row r="123" spans="8:10" x14ac:dyDescent="0.25">
      <c r="H123"/>
      <c r="I123"/>
    </row>
    <row r="124" spans="8:10" x14ac:dyDescent="0.25">
      <c r="H124" s="1" t="s">
        <v>70</v>
      </c>
      <c r="I124"/>
    </row>
    <row r="125" spans="8:10" x14ac:dyDescent="0.25">
      <c r="H125" s="1" t="s">
        <v>71</v>
      </c>
      <c r="I125"/>
    </row>
    <row r="126" spans="8:10" ht="16.5" thickBot="1" x14ac:dyDescent="0.3">
      <c r="I126"/>
    </row>
    <row r="127" spans="8:10" x14ac:dyDescent="0.25">
      <c r="H127" s="15"/>
      <c r="I127" s="15" t="s">
        <v>37</v>
      </c>
    </row>
    <row r="128" spans="8:10" x14ac:dyDescent="0.25">
      <c r="H128" t="s">
        <v>42</v>
      </c>
      <c r="I128" s="18">
        <v>2.1041965972464279E-2</v>
      </c>
    </row>
    <row r="129" spans="8:10" ht="16.5" thickBot="1" x14ac:dyDescent="0.3">
      <c r="H129" s="14" t="s">
        <v>43</v>
      </c>
      <c r="I129" s="23">
        <v>9.9389846316173615E-5</v>
      </c>
    </row>
    <row r="130" spans="8:10" x14ac:dyDescent="0.25">
      <c r="H130" s="1" t="s">
        <v>72</v>
      </c>
      <c r="I130"/>
    </row>
    <row r="131" spans="8:10" x14ac:dyDescent="0.25">
      <c r="H131" s="1" t="s">
        <v>73</v>
      </c>
      <c r="I131"/>
    </row>
    <row r="132" spans="8:10" x14ac:dyDescent="0.25">
      <c r="H132"/>
      <c r="I132"/>
    </row>
    <row r="133" spans="8:10" x14ac:dyDescent="0.25">
      <c r="H133"/>
      <c r="I133"/>
    </row>
    <row r="134" spans="8:10" ht="21" x14ac:dyDescent="0.35">
      <c r="H134" s="6" t="s">
        <v>74</v>
      </c>
      <c r="I134" s="7"/>
      <c r="J134" s="7"/>
    </row>
    <row r="136" spans="8:10" x14ac:dyDescent="0.25">
      <c r="H136" s="1" t="s">
        <v>75</v>
      </c>
    </row>
    <row r="137" spans="8:10" ht="16.5" thickBot="1" x14ac:dyDescent="0.3"/>
    <row r="138" spans="8:10" x14ac:dyDescent="0.25">
      <c r="H138" s="12" t="s">
        <v>20</v>
      </c>
      <c r="I138" s="12"/>
    </row>
    <row r="139" spans="8:10" x14ac:dyDescent="0.25">
      <c r="H139" t="s">
        <v>22</v>
      </c>
      <c r="I139">
        <v>0.79438858171531435</v>
      </c>
    </row>
    <row r="141" spans="8:10" x14ac:dyDescent="0.25">
      <c r="H141" s="1" t="s">
        <v>76</v>
      </c>
    </row>
    <row r="142" spans="8:10" x14ac:dyDescent="0.25">
      <c r="H142" s="1" t="s">
        <v>77</v>
      </c>
    </row>
    <row r="145" spans="8:10" ht="21" x14ac:dyDescent="0.35">
      <c r="H145" s="6" t="s">
        <v>78</v>
      </c>
      <c r="I145" s="7"/>
      <c r="J145" s="7"/>
    </row>
    <row r="146" spans="8:10" x14ac:dyDescent="0.25">
      <c r="H146" s="1" t="s">
        <v>79</v>
      </c>
    </row>
    <row r="147" spans="8:10" x14ac:dyDescent="0.25">
      <c r="H147" s="1" t="s">
        <v>80</v>
      </c>
    </row>
    <row r="154" spans="8:10" x14ac:dyDescent="0.25">
      <c r="H154" s="1" t="s">
        <v>81</v>
      </c>
    </row>
    <row r="155" spans="8:10" ht="18.75" x14ac:dyDescent="0.35">
      <c r="H155" s="1" t="s">
        <v>82</v>
      </c>
    </row>
    <row r="156" spans="8:10" x14ac:dyDescent="0.25">
      <c r="H156" s="1" t="s">
        <v>83</v>
      </c>
    </row>
    <row r="157" spans="8:10" x14ac:dyDescent="0.25">
      <c r="H157" s="1" t="s">
        <v>84</v>
      </c>
    </row>
    <row r="158" spans="8:10" ht="16.5" thickBot="1" x14ac:dyDescent="0.3"/>
    <row r="159" spans="8:10" x14ac:dyDescent="0.25">
      <c r="H159" s="24" t="s">
        <v>47</v>
      </c>
      <c r="J159" s="24" t="s">
        <v>85</v>
      </c>
    </row>
    <row r="160" spans="8:10" x14ac:dyDescent="0.25">
      <c r="H160" s="1">
        <v>-0.932467532467534</v>
      </c>
    </row>
    <row r="161" spans="8:10" x14ac:dyDescent="0.25">
      <c r="H161" s="1">
        <v>-0.95324675324675567</v>
      </c>
      <c r="J161" s="1">
        <f t="shared" ref="J161:J170" si="0">IF(OR(AND(H161&gt;H160,H161&gt;H162),AND(H161&lt;H160,H161&lt;H162)),1,0)</f>
        <v>1</v>
      </c>
    </row>
    <row r="162" spans="8:10" x14ac:dyDescent="0.25">
      <c r="H162" s="1">
        <v>2.5974025974022652E-2</v>
      </c>
      <c r="J162" s="1">
        <f t="shared" si="0"/>
        <v>1</v>
      </c>
    </row>
    <row r="163" spans="8:10" x14ac:dyDescent="0.25">
      <c r="H163" s="1">
        <v>5.1948051948045304E-3</v>
      </c>
      <c r="J163" s="1">
        <f t="shared" si="0"/>
        <v>1</v>
      </c>
    </row>
    <row r="164" spans="8:10" x14ac:dyDescent="0.25">
      <c r="H164" s="1">
        <v>2.0467532467532443</v>
      </c>
      <c r="J164" s="1">
        <f t="shared" si="0"/>
        <v>1</v>
      </c>
    </row>
    <row r="165" spans="8:10" x14ac:dyDescent="0.25">
      <c r="H165" s="1">
        <v>-3.6363636363638818E-2</v>
      </c>
      <c r="J165" s="1">
        <f t="shared" si="0"/>
        <v>1</v>
      </c>
    </row>
    <row r="166" spans="8:10" x14ac:dyDescent="0.25">
      <c r="H166" s="1">
        <v>1.9636363636363612</v>
      </c>
      <c r="J166" s="1">
        <f t="shared" si="0"/>
        <v>1</v>
      </c>
    </row>
    <row r="167" spans="8:10" x14ac:dyDescent="0.25">
      <c r="H167" s="1">
        <v>-1.1194805194805184</v>
      </c>
      <c r="J167" s="1">
        <f t="shared" si="0"/>
        <v>1</v>
      </c>
    </row>
    <row r="168" spans="8:10" x14ac:dyDescent="0.25">
      <c r="H168" s="1">
        <v>-1.0987012987013003</v>
      </c>
      <c r="J168" s="1">
        <f t="shared" si="0"/>
        <v>0</v>
      </c>
    </row>
    <row r="169" spans="8:10" x14ac:dyDescent="0.25">
      <c r="H169" s="1">
        <v>2.0051948051948045</v>
      </c>
      <c r="J169" s="1">
        <f t="shared" si="0"/>
        <v>1</v>
      </c>
    </row>
    <row r="170" spans="8:10" x14ac:dyDescent="0.25">
      <c r="H170" s="1">
        <v>-2.932467532467534</v>
      </c>
      <c r="J170" s="1">
        <f t="shared" si="0"/>
        <v>1</v>
      </c>
    </row>
    <row r="171" spans="8:10" ht="16.5" thickBot="1" x14ac:dyDescent="0.3">
      <c r="H171" s="25">
        <v>1.0259740259740227</v>
      </c>
      <c r="J171" s="25"/>
    </row>
    <row r="172" spans="8:10" x14ac:dyDescent="0.25">
      <c r="J172" s="1">
        <f>SUM(J160:J171)</f>
        <v>9</v>
      </c>
    </row>
    <row r="174" spans="8:10" x14ac:dyDescent="0.25">
      <c r="H174" s="1" t="s">
        <v>86</v>
      </c>
    </row>
    <row r="175" spans="8:10" x14ac:dyDescent="0.25">
      <c r="H175" s="10" t="s">
        <v>87</v>
      </c>
    </row>
    <row r="177" spans="8:8" x14ac:dyDescent="0.25">
      <c r="H177" s="1" t="s">
        <v>88</v>
      </c>
    </row>
    <row r="201" spans="8:10" ht="21" x14ac:dyDescent="0.35">
      <c r="H201" s="6" t="s">
        <v>89</v>
      </c>
      <c r="I201" s="6"/>
      <c r="J201" s="6"/>
    </row>
    <row r="202" spans="8:10" ht="21" x14ac:dyDescent="0.35">
      <c r="H202" s="6" t="s">
        <v>90</v>
      </c>
      <c r="I202" s="6"/>
      <c r="J202" s="6"/>
    </row>
    <row r="203" spans="8:10" x14ac:dyDescent="0.25">
      <c r="H203" s="1" t="s">
        <v>91</v>
      </c>
    </row>
    <row r="204" spans="8:10" x14ac:dyDescent="0.25">
      <c r="H204" s="1">
        <f>AVERAGE(H160:H171)</f>
        <v>-1.7763568394002505E-15</v>
      </c>
    </row>
    <row r="217" spans="8:10" ht="21" x14ac:dyDescent="0.35">
      <c r="H217" s="6" t="s">
        <v>92</v>
      </c>
      <c r="I217" s="6"/>
      <c r="J217" s="6"/>
    </row>
    <row r="218" spans="8:10" ht="21" x14ac:dyDescent="0.35">
      <c r="H218" s="6" t="s">
        <v>93</v>
      </c>
      <c r="I218" s="6"/>
      <c r="J218" s="6"/>
    </row>
    <row r="219" spans="8:10" x14ac:dyDescent="0.25">
      <c r="H219" s="1" t="s">
        <v>94</v>
      </c>
    </row>
    <row r="225" spans="8:8" x14ac:dyDescent="0.25">
      <c r="H225" s="1" t="s">
        <v>95</v>
      </c>
    </row>
    <row r="226" spans="8:8" ht="18.75" x14ac:dyDescent="0.35">
      <c r="H226" s="1" t="s">
        <v>96</v>
      </c>
    </row>
    <row r="227" spans="8:8" ht="18.75" x14ac:dyDescent="0.35">
      <c r="H227" s="1" t="s">
        <v>97</v>
      </c>
    </row>
    <row r="228" spans="8:8" ht="18.75" x14ac:dyDescent="0.35">
      <c r="H228" s="1" t="s">
        <v>98</v>
      </c>
    </row>
    <row r="230" spans="8:8" x14ac:dyDescent="0.25">
      <c r="H230" s="26">
        <f>(MAX($H$160:$H$171)-MIN($H$160:$H$171))/_xlfn.STDEV.S(H160:H171)</f>
        <v>3.2412939467151487</v>
      </c>
    </row>
    <row r="232" spans="8:8" x14ac:dyDescent="0.25">
      <c r="H232" s="1" t="s">
        <v>99</v>
      </c>
    </row>
    <row r="233" spans="8:8" x14ac:dyDescent="0.25">
      <c r="H233" s="1" t="s">
        <v>100</v>
      </c>
    </row>
    <row r="234" spans="8:8" x14ac:dyDescent="0.25">
      <c r="H234" s="1" t="s">
        <v>101</v>
      </c>
    </row>
    <row r="246" spans="8:10" ht="21" x14ac:dyDescent="0.35">
      <c r="H246" s="6" t="s">
        <v>102</v>
      </c>
      <c r="I246" s="6"/>
      <c r="J246" s="6"/>
    </row>
    <row r="247" spans="8:10" ht="21" x14ac:dyDescent="0.35">
      <c r="H247" s="6" t="s">
        <v>103</v>
      </c>
      <c r="I247" s="6"/>
      <c r="J247" s="6"/>
    </row>
    <row r="249" spans="8:10" x14ac:dyDescent="0.25">
      <c r="H249" s="1" t="s">
        <v>104</v>
      </c>
    </row>
    <row r="250" spans="8:10" x14ac:dyDescent="0.25">
      <c r="H250" s="1" t="s">
        <v>105</v>
      </c>
    </row>
    <row r="251" spans="8:10" x14ac:dyDescent="0.25">
      <c r="H251" s="1" t="s">
        <v>106</v>
      </c>
    </row>
    <row r="259" spans="8:10" ht="16.5" thickBot="1" x14ac:dyDescent="0.3">
      <c r="J259" s="25"/>
    </row>
    <row r="260" spans="8:10" ht="18.75" x14ac:dyDescent="0.35">
      <c r="H260" s="24" t="s">
        <v>47</v>
      </c>
      <c r="J260" s="27" t="s">
        <v>107</v>
      </c>
    </row>
    <row r="261" spans="8:10" x14ac:dyDescent="0.25">
      <c r="H261" s="1">
        <v>-0.932467532467534</v>
      </c>
      <c r="J261" s="1">
        <f>ABS(H261)/D4</f>
        <v>3.1082251082251135E-2</v>
      </c>
    </row>
    <row r="262" spans="8:10" x14ac:dyDescent="0.25">
      <c r="H262" s="1">
        <v>-0.95324675324675567</v>
      </c>
      <c r="J262" s="1">
        <f>ABS(H262)/D5</f>
        <v>3.0749895266024375E-2</v>
      </c>
    </row>
    <row r="263" spans="8:10" x14ac:dyDescent="0.25">
      <c r="H263" s="1">
        <v>2.5974025974022652E-2</v>
      </c>
      <c r="J263" s="1">
        <f>ABS(H263)/D6</f>
        <v>7.8709169618250462E-4</v>
      </c>
    </row>
    <row r="264" spans="8:10" x14ac:dyDescent="0.25">
      <c r="H264" s="1">
        <v>5.1948051948045304E-3</v>
      </c>
      <c r="J264" s="1">
        <f>ABS(H264)/D7</f>
        <v>1.5278838808248618E-4</v>
      </c>
    </row>
    <row r="265" spans="8:10" x14ac:dyDescent="0.25">
      <c r="H265" s="1">
        <v>2.0467532467532443</v>
      </c>
      <c r="J265" s="1">
        <f>ABS(H265)/D8</f>
        <v>6.0198624904507184E-2</v>
      </c>
    </row>
    <row r="266" spans="8:10" x14ac:dyDescent="0.25">
      <c r="H266" s="1">
        <v>-3.6363636363638818E-2</v>
      </c>
      <c r="J266" s="1">
        <f>ABS(H266)/D9</f>
        <v>1.0101010101010782E-3</v>
      </c>
    </row>
    <row r="267" spans="8:10" x14ac:dyDescent="0.25">
      <c r="H267" s="1">
        <v>1.9636363636363612</v>
      </c>
      <c r="J267" s="1">
        <f>ABS(H267)/D10</f>
        <v>5.1674641148325297E-2</v>
      </c>
    </row>
    <row r="268" spans="8:10" x14ac:dyDescent="0.25">
      <c r="H268" s="1">
        <v>-1.1194805194805184</v>
      </c>
      <c r="J268" s="1">
        <f>ABS(H268)/D11</f>
        <v>2.8704628704628678E-2</v>
      </c>
    </row>
    <row r="269" spans="8:10" x14ac:dyDescent="0.25">
      <c r="H269" s="1">
        <v>-1.0987012987013003</v>
      </c>
      <c r="J269" s="1">
        <f>ABS(H269)/D12</f>
        <v>2.8913192071086849E-2</v>
      </c>
    </row>
    <row r="270" spans="8:10" x14ac:dyDescent="0.25">
      <c r="H270" s="1">
        <v>2.0051948051948045</v>
      </c>
      <c r="J270" s="1">
        <f>ABS(H270)/D13</f>
        <v>5.569985569985568E-2</v>
      </c>
    </row>
    <row r="271" spans="8:10" x14ac:dyDescent="0.25">
      <c r="H271" s="1">
        <v>-2.932467532467534</v>
      </c>
      <c r="J271" s="1">
        <f>ABS(H271)/D14</f>
        <v>0.10473098330241193</v>
      </c>
    </row>
    <row r="272" spans="8:10" ht="16.5" thickBot="1" x14ac:dyDescent="0.3">
      <c r="H272" s="25">
        <v>1.0259740259740227</v>
      </c>
      <c r="J272" s="25">
        <f>ABS(H272)/D15</f>
        <v>3.0175706646294785E-2</v>
      </c>
    </row>
    <row r="273" spans="8:10" x14ac:dyDescent="0.25">
      <c r="J273" s="1">
        <f>SUM(J261:J272)</f>
        <v>0.42387975991975196</v>
      </c>
    </row>
    <row r="275" spans="8:10" ht="18.75" x14ac:dyDescent="0.35">
      <c r="H275" s="1" t="s">
        <v>108</v>
      </c>
    </row>
    <row r="280" spans="8:10" x14ac:dyDescent="0.25">
      <c r="I280" s="28"/>
    </row>
    <row r="281" spans="8:10" x14ac:dyDescent="0.25">
      <c r="I281" s="28"/>
    </row>
    <row r="282" spans="8:10" x14ac:dyDescent="0.25">
      <c r="I282" s="28"/>
    </row>
    <row r="283" spans="8:10" x14ac:dyDescent="0.25">
      <c r="I283" s="28"/>
    </row>
    <row r="284" spans="8:10" x14ac:dyDescent="0.25">
      <c r="I284" s="28"/>
    </row>
    <row r="285" spans="8:10" x14ac:dyDescent="0.25">
      <c r="I285" s="28"/>
    </row>
    <row r="286" spans="8:10" x14ac:dyDescent="0.25">
      <c r="I286" s="28"/>
    </row>
    <row r="287" spans="8:10" x14ac:dyDescent="0.25">
      <c r="I287" s="28"/>
    </row>
    <row r="290" spans="8:10" ht="21" x14ac:dyDescent="0.35">
      <c r="H290" s="6" t="s">
        <v>109</v>
      </c>
      <c r="I290" s="6"/>
      <c r="J290" s="6"/>
    </row>
    <row r="292" spans="8:10" x14ac:dyDescent="0.25">
      <c r="H292" s="1" t="s">
        <v>110</v>
      </c>
    </row>
    <row r="294" spans="8:10" x14ac:dyDescent="0.25">
      <c r="H294" s="2" t="s">
        <v>0</v>
      </c>
      <c r="I294" s="2" t="s">
        <v>1</v>
      </c>
      <c r="J294" s="2" t="s">
        <v>2</v>
      </c>
    </row>
    <row r="295" spans="8:10" x14ac:dyDescent="0.25">
      <c r="H295" s="4">
        <v>13</v>
      </c>
      <c r="I295" s="4" t="s">
        <v>111</v>
      </c>
      <c r="J295" s="4">
        <v>18</v>
      </c>
    </row>
    <row r="297" spans="8:10" x14ac:dyDescent="0.25">
      <c r="H297" s="29" t="s">
        <v>112</v>
      </c>
    </row>
    <row r="298" spans="8:10" ht="18.75" x14ac:dyDescent="0.35">
      <c r="H298" s="1" t="s">
        <v>113</v>
      </c>
    </row>
    <row r="300" spans="8:10" ht="18" x14ac:dyDescent="0.25">
      <c r="H300" s="1" t="s">
        <v>114</v>
      </c>
    </row>
    <row r="303" spans="8:10" ht="21" x14ac:dyDescent="0.35">
      <c r="H303" s="6" t="s">
        <v>115</v>
      </c>
      <c r="I303" s="6"/>
      <c r="J303" s="6"/>
    </row>
    <row r="305" spans="8:9" ht="18" x14ac:dyDescent="0.25">
      <c r="H305" s="1" t="s">
        <v>116</v>
      </c>
    </row>
    <row r="306" spans="8:9" x14ac:dyDescent="0.25">
      <c r="H306" s="1" t="s">
        <v>117</v>
      </c>
      <c r="I306" s="8"/>
    </row>
    <row r="308" spans="8:9" ht="18.75" x14ac:dyDescent="0.35">
      <c r="H308" s="30" t="s">
        <v>118</v>
      </c>
    </row>
    <row r="313" spans="8:9" s="1" customFormat="1" x14ac:dyDescent="0.25"/>
    <row r="314" spans="8:9" s="1" customFormat="1" x14ac:dyDescent="0.25"/>
    <row r="315" spans="8:9" s="1" customFormat="1" ht="19.5" x14ac:dyDescent="0.35">
      <c r="H315" s="2" t="s">
        <v>2</v>
      </c>
      <c r="I315" s="2" t="s">
        <v>119</v>
      </c>
    </row>
    <row r="316" spans="8:9" s="1" customFormat="1" x14ac:dyDescent="0.25">
      <c r="H316" s="4">
        <f>20</f>
        <v>20</v>
      </c>
      <c r="I316" s="4">
        <f>(H316-AVERAGE($H$316:$H$327))^2</f>
        <v>10.5625</v>
      </c>
    </row>
    <row r="317" spans="8:9" s="1" customFormat="1" x14ac:dyDescent="0.25">
      <c r="H317" s="4">
        <f>21</f>
        <v>21</v>
      </c>
      <c r="I317" s="4">
        <f t="shared" ref="I317:I327" si="1">(H317-AVERAGE($H$316:$H$327))^2</f>
        <v>5.0625</v>
      </c>
    </row>
    <row r="318" spans="8:9" s="1" customFormat="1" x14ac:dyDescent="0.25">
      <c r="H318" s="4">
        <f>22</f>
        <v>22</v>
      </c>
      <c r="I318" s="4">
        <f t="shared" si="1"/>
        <v>1.5625</v>
      </c>
    </row>
    <row r="319" spans="8:9" s="1" customFormat="1" x14ac:dyDescent="0.25">
      <c r="H319" s="4">
        <f>23</f>
        <v>23</v>
      </c>
      <c r="I319" s="4">
        <f t="shared" si="1"/>
        <v>6.25E-2</v>
      </c>
    </row>
    <row r="320" spans="8:9" s="1" customFormat="1" x14ac:dyDescent="0.25">
      <c r="H320" s="4">
        <f>21</f>
        <v>21</v>
      </c>
      <c r="I320" s="4">
        <f t="shared" si="1"/>
        <v>5.0625</v>
      </c>
    </row>
    <row r="321" spans="8:9" s="1" customFormat="1" x14ac:dyDescent="0.25">
      <c r="H321" s="4">
        <f>25</f>
        <v>25</v>
      </c>
      <c r="I321" s="4">
        <f t="shared" si="1"/>
        <v>3.0625</v>
      </c>
    </row>
    <row r="322" spans="8:9" s="1" customFormat="1" x14ac:dyDescent="0.25">
      <c r="H322" s="4">
        <f>25</f>
        <v>25</v>
      </c>
      <c r="I322" s="4">
        <f t="shared" si="1"/>
        <v>3.0625</v>
      </c>
    </row>
    <row r="323" spans="8:9" s="1" customFormat="1" x14ac:dyDescent="0.25">
      <c r="H323" s="4">
        <f>29</f>
        <v>29</v>
      </c>
      <c r="I323" s="4">
        <f t="shared" si="1"/>
        <v>33.0625</v>
      </c>
    </row>
    <row r="324" spans="8:9" s="1" customFormat="1" x14ac:dyDescent="0.25">
      <c r="H324" s="4">
        <f>28</f>
        <v>28</v>
      </c>
      <c r="I324" s="4">
        <f t="shared" si="1"/>
        <v>22.5625</v>
      </c>
    </row>
    <row r="325" spans="8:9" s="1" customFormat="1" x14ac:dyDescent="0.25">
      <c r="H325" s="4">
        <f>23</f>
        <v>23</v>
      </c>
      <c r="I325" s="4">
        <f t="shared" si="1"/>
        <v>6.25E-2</v>
      </c>
    </row>
    <row r="326" spans="8:9" s="1" customFormat="1" x14ac:dyDescent="0.25">
      <c r="H326" s="4">
        <f>20</f>
        <v>20</v>
      </c>
      <c r="I326" s="4">
        <f t="shared" si="1"/>
        <v>10.5625</v>
      </c>
    </row>
    <row r="327" spans="8:9" x14ac:dyDescent="0.25">
      <c r="H327" s="4">
        <f>22</f>
        <v>22</v>
      </c>
      <c r="I327" s="4">
        <f t="shared" si="1"/>
        <v>1.5625</v>
      </c>
    </row>
    <row r="328" spans="8:9" x14ac:dyDescent="0.25">
      <c r="H328" s="1" t="s">
        <v>120</v>
      </c>
      <c r="I328" s="1">
        <f>SUM(I316:I327)</f>
        <v>96.25</v>
      </c>
    </row>
    <row r="329" spans="8:9" s="1" customFormat="1" x14ac:dyDescent="0.25"/>
    <row r="331" spans="8:9" s="1" customFormat="1" ht="18.75" x14ac:dyDescent="0.35">
      <c r="H331" s="2" t="s">
        <v>121</v>
      </c>
      <c r="I331" s="2">
        <f>_xlfn.STDEV.S($H$261:$H$272)*SQRT(1/12+(18-AVERAGE($H$316:$H$327))^2/$I$328)</f>
        <v>0.93404093652802855</v>
      </c>
    </row>
    <row r="332" spans="8:9" ht="18.75" x14ac:dyDescent="0.35">
      <c r="H332" s="2" t="s">
        <v>122</v>
      </c>
      <c r="I332" s="2">
        <f>_xlfn.T.INV.2T(0.05,11)</f>
        <v>2.2009851600916384</v>
      </c>
    </row>
    <row r="333" spans="8:9" s="1" customFormat="1" x14ac:dyDescent="0.25"/>
    <row r="334" spans="8:9" s="1" customFormat="1" x14ac:dyDescent="0.25">
      <c r="H334" s="1" t="s">
        <v>123</v>
      </c>
      <c r="I334" s="1">
        <f>29+I331*I332</f>
        <v>31.055810240216285</v>
      </c>
    </row>
    <row r="335" spans="8:9" x14ac:dyDescent="0.25">
      <c r="H335" s="1" t="s">
        <v>124</v>
      </c>
      <c r="I335" s="1">
        <f>29-I331*I332</f>
        <v>26.944189759783715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Решение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Вихлянцев Алий Андреевич</dc:creator>
  <cp:lastModifiedBy>Технолог</cp:lastModifiedBy>
  <dcterms:created xsi:type="dcterms:W3CDTF">2015-06-05T18:19:34Z</dcterms:created>
  <dcterms:modified xsi:type="dcterms:W3CDTF">2024-07-18T10:52:16Z</dcterms:modified>
</cp:coreProperties>
</file>