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Portfolio_Analitics\Statistic\Task_2\"/>
    </mc:Choice>
  </mc:AlternateContent>
  <xr:revisionPtr revIDLastSave="0" documentId="13_ncr:1_{66D725E9-B8BB-40E8-B826-3A924129AA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Решение" sheetId="2" r:id="rId1"/>
  </sheets>
  <definedNames>
    <definedName name="_xlnm.Print_Area" localSheetId="0">Решение!$A$1:$J$135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4" i="2" l="1"/>
  <c r="D73" i="2"/>
  <c r="D72" i="2"/>
  <c r="B81" i="2" s="1"/>
  <c r="C65" i="2"/>
  <c r="G65" i="2" s="1"/>
  <c r="C64" i="2"/>
  <c r="E64" i="2" s="1"/>
  <c r="C63" i="2"/>
  <c r="E63" i="2" s="1"/>
  <c r="C62" i="2"/>
  <c r="G62" i="2" s="1"/>
  <c r="C61" i="2"/>
  <c r="E61" i="2" s="1"/>
  <c r="C60" i="2"/>
  <c r="E60" i="2" s="1"/>
  <c r="C59" i="2"/>
  <c r="E59" i="2" s="1"/>
  <c r="C58" i="2"/>
  <c r="G58" i="2" s="1"/>
  <c r="C57" i="2"/>
  <c r="G57" i="2" s="1"/>
  <c r="C56" i="2"/>
  <c r="E56" i="2" s="1"/>
  <c r="C55" i="2"/>
  <c r="E55" i="2" s="1"/>
  <c r="C54" i="2"/>
  <c r="G54" i="2" s="1"/>
  <c r="B47" i="2"/>
  <c r="G60" i="2" s="1"/>
  <c r="G66" i="2" l="1"/>
  <c r="G61" i="2"/>
  <c r="G64" i="2"/>
  <c r="E65" i="2"/>
  <c r="E62" i="2"/>
  <c r="E54" i="2"/>
  <c r="G55" i="2"/>
  <c r="G59" i="2"/>
  <c r="G63" i="2"/>
  <c r="E58" i="2"/>
  <c r="G56" i="2"/>
  <c r="E57" i="2"/>
  <c r="E66" i="2" l="1"/>
  <c r="B114" i="2" s="1"/>
  <c r="G129" i="2" l="1"/>
  <c r="G128" i="2"/>
  <c r="B68" i="2"/>
</calcChain>
</file>

<file path=xl/sharedStrings.xml><?xml version="1.0" encoding="utf-8"?>
<sst xmlns="http://schemas.openxmlformats.org/spreadsheetml/2006/main" count="74" uniqueCount="74">
  <si>
    <t>Решение</t>
  </si>
  <si>
    <t>1. Построим график по исходным данным</t>
  </si>
  <si>
    <t>2023 г</t>
  </si>
  <si>
    <t>Кол-во шт.</t>
  </si>
  <si>
    <t>На графике мы сразу добавим Линию Тренда и</t>
  </si>
  <si>
    <t>Январь</t>
  </si>
  <si>
    <t>укажем величину достоверности аппроксимации</t>
  </si>
  <si>
    <t>Февраль</t>
  </si>
  <si>
    <t>Март</t>
  </si>
  <si>
    <r>
      <t>Выведем уравнение этой линии y = a</t>
    </r>
    <r>
      <rPr>
        <vertAlign val="subscript"/>
        <sz val="12"/>
        <rFont val="Calibri"/>
        <family val="2"/>
        <charset val="204"/>
        <scheme val="minor"/>
      </rPr>
      <t>1</t>
    </r>
    <r>
      <rPr>
        <sz val="12"/>
        <rFont val="Calibri"/>
        <family val="2"/>
        <charset val="204"/>
        <scheme val="minor"/>
      </rPr>
      <t>t + a</t>
    </r>
    <r>
      <rPr>
        <vertAlign val="subscript"/>
        <sz val="12"/>
        <rFont val="Calibri"/>
        <family val="2"/>
        <charset val="204"/>
        <scheme val="minor"/>
      </rPr>
      <t>0</t>
    </r>
  </si>
  <si>
    <t>Апрель</t>
  </si>
  <si>
    <t>y = 116,61x + 827,88</t>
  </si>
  <si>
    <t>Май</t>
  </si>
  <si>
    <t>Июнь</t>
  </si>
  <si>
    <t>Коэффициенты уравнения:</t>
  </si>
  <si>
    <t>Июль</t>
  </si>
  <si>
    <r>
      <t>a</t>
    </r>
    <r>
      <rPr>
        <vertAlign val="subscript"/>
        <sz val="12"/>
        <rFont val="Calibri"/>
        <family val="2"/>
        <charset val="204"/>
        <scheme val="minor"/>
      </rPr>
      <t xml:space="preserve">0  </t>
    </r>
    <r>
      <rPr>
        <sz val="12"/>
        <rFont val="Calibri"/>
        <family val="2"/>
        <charset val="204"/>
        <scheme val="minor"/>
      </rPr>
      <t xml:space="preserve">= </t>
    </r>
  </si>
  <si>
    <t>Август</t>
  </si>
  <si>
    <r>
      <t>a</t>
    </r>
    <r>
      <rPr>
        <vertAlign val="subscript"/>
        <sz val="12"/>
        <rFont val="Calibri"/>
        <family val="2"/>
        <charset val="204"/>
        <scheme val="minor"/>
      </rPr>
      <t>1</t>
    </r>
    <r>
      <rPr>
        <sz val="12"/>
        <rFont val="Calibri"/>
        <family val="2"/>
        <charset val="204"/>
        <scheme val="minor"/>
      </rPr>
      <t xml:space="preserve"> =</t>
    </r>
  </si>
  <si>
    <t>Сентябрь</t>
  </si>
  <si>
    <t>В данном уравнении x - это время (номер месяца)</t>
  </si>
  <si>
    <t>Октябрь</t>
  </si>
  <si>
    <t>Ноябрь</t>
  </si>
  <si>
    <r>
      <t>R</t>
    </r>
    <r>
      <rPr>
        <vertAlign val="superscript"/>
        <sz val="12"/>
        <rFont val="Calibri"/>
        <family val="2"/>
        <charset val="204"/>
        <scheme val="minor"/>
      </rPr>
      <t>2</t>
    </r>
    <r>
      <rPr>
        <sz val="12"/>
        <rFont val="Calibri"/>
        <family val="2"/>
        <charset val="204"/>
        <scheme val="minor"/>
      </rPr>
      <t xml:space="preserve"> нам говорит о том, что 82% наших данных </t>
    </r>
  </si>
  <si>
    <t>Декабрь</t>
  </si>
  <si>
    <t>описываются уравнением данной прямой</t>
  </si>
  <si>
    <t xml:space="preserve">2. Проведём оценку адекватности (надёжности) тренда </t>
  </si>
  <si>
    <t xml:space="preserve">Для проверки нулевого уровня мы будем сравнивать расчётное </t>
  </si>
  <si>
    <t>значение критерия Фишера Fp с его теоретическим значением Fт</t>
  </si>
  <si>
    <r>
      <t xml:space="preserve">2.1 Расчётное значение критерия Фишера </t>
    </r>
    <r>
      <rPr>
        <b/>
        <sz val="12"/>
        <color theme="8"/>
        <rFont val="Calibri"/>
        <family val="2"/>
        <charset val="204"/>
        <scheme val="minor"/>
      </rPr>
      <t>Fp</t>
    </r>
    <r>
      <rPr>
        <b/>
        <sz val="12"/>
        <rFont val="Calibri"/>
        <family val="2"/>
        <charset val="204"/>
        <scheme val="minor"/>
      </rPr>
      <t xml:space="preserve"> вычисляется по формуле:</t>
    </r>
  </si>
  <si>
    <t>- количество наблюдений</t>
  </si>
  <si>
    <t xml:space="preserve">- количество коэффициентов уравнения </t>
  </si>
  <si>
    <t>- наши показатели в течение 2023г.</t>
  </si>
  <si>
    <t>ȳ - среднее значение наших показателей за 2023г.</t>
  </si>
  <si>
    <r>
      <t>ŷ</t>
    </r>
    <r>
      <rPr>
        <vertAlign val="subscript"/>
        <sz val="12"/>
        <color theme="1"/>
        <rFont val="Calibri"/>
        <family val="2"/>
        <charset val="204"/>
        <scheme val="minor"/>
      </rPr>
      <t xml:space="preserve">t </t>
    </r>
    <r>
      <rPr>
        <sz val="12"/>
        <color theme="1"/>
        <rFont val="Calibri"/>
        <family val="2"/>
        <charset val="204"/>
        <scheme val="minor"/>
      </rPr>
      <t>- теоретическое значение y по нашему уравнению</t>
    </r>
  </si>
  <si>
    <t>Занесём наши значения в таблицу:</t>
  </si>
  <si>
    <t>t</t>
  </si>
  <si>
    <r>
      <t>ŷ</t>
    </r>
    <r>
      <rPr>
        <vertAlign val="subscript"/>
        <sz val="12"/>
        <color theme="1"/>
        <rFont val="Calibri"/>
        <family val="2"/>
        <charset val="204"/>
      </rPr>
      <t>t</t>
    </r>
  </si>
  <si>
    <r>
      <t>(ŷ</t>
    </r>
    <r>
      <rPr>
        <vertAlign val="subscript"/>
        <sz val="12"/>
        <color theme="1"/>
        <rFont val="Calibri"/>
        <family val="2"/>
        <charset val="204"/>
        <scheme val="minor"/>
      </rPr>
      <t>t</t>
    </r>
    <r>
      <rPr>
        <sz val="12"/>
        <color theme="1"/>
        <rFont val="Calibri"/>
        <family val="2"/>
        <charset val="204"/>
        <scheme val="minor"/>
      </rPr>
      <t xml:space="preserve"> - y)</t>
    </r>
    <r>
      <rPr>
        <vertAlign val="superscript"/>
        <sz val="12"/>
        <color theme="1"/>
        <rFont val="Calibri"/>
        <family val="2"/>
        <charset val="204"/>
        <scheme val="minor"/>
      </rPr>
      <t>2</t>
    </r>
  </si>
  <si>
    <r>
      <t>(ŷ</t>
    </r>
    <r>
      <rPr>
        <vertAlign val="subscript"/>
        <sz val="12"/>
        <color theme="1"/>
        <rFont val="Calibri"/>
        <family val="2"/>
        <charset val="204"/>
        <scheme val="minor"/>
      </rPr>
      <t>t</t>
    </r>
    <r>
      <rPr>
        <sz val="12"/>
        <color theme="1"/>
        <rFont val="Calibri"/>
        <family val="2"/>
        <charset val="204"/>
        <scheme val="minor"/>
      </rPr>
      <t xml:space="preserve"> - ȳ)</t>
    </r>
    <r>
      <rPr>
        <vertAlign val="superscript"/>
        <sz val="12"/>
        <color theme="1"/>
        <rFont val="Calibri"/>
        <family val="2"/>
        <charset val="204"/>
        <scheme val="minor"/>
      </rPr>
      <t>2</t>
    </r>
  </si>
  <si>
    <t>∑</t>
  </si>
  <si>
    <r>
      <t xml:space="preserve">2.2 Определим табличное значение Фишера </t>
    </r>
    <r>
      <rPr>
        <b/>
        <sz val="14"/>
        <color theme="8"/>
        <rFont val="Calibri"/>
        <family val="2"/>
        <charset val="204"/>
        <scheme val="minor"/>
      </rPr>
      <t>Fт</t>
    </r>
    <r>
      <rPr>
        <b/>
        <sz val="14"/>
        <color theme="1"/>
        <rFont val="Calibri"/>
        <family val="2"/>
        <charset val="204"/>
        <scheme val="minor"/>
      </rPr>
      <t>:</t>
    </r>
  </si>
  <si>
    <r>
      <t>ⱱ</t>
    </r>
    <r>
      <rPr>
        <vertAlign val="subscript"/>
        <sz val="12"/>
        <color theme="1"/>
        <rFont val="Calibri"/>
        <family val="2"/>
        <charset val="204"/>
        <scheme val="minor"/>
      </rPr>
      <t xml:space="preserve">1 </t>
    </r>
    <r>
      <rPr>
        <sz val="12"/>
        <color theme="1"/>
        <rFont val="Calibri"/>
        <family val="2"/>
        <charset val="204"/>
        <scheme val="minor"/>
      </rPr>
      <t>= k - 1</t>
    </r>
  </si>
  <si>
    <r>
      <t>ⱱ</t>
    </r>
    <r>
      <rPr>
        <vertAlign val="subscript"/>
        <sz val="12"/>
        <color theme="1"/>
        <rFont val="Calibri"/>
        <family val="2"/>
        <charset val="204"/>
        <scheme val="minor"/>
      </rPr>
      <t xml:space="preserve">1 </t>
    </r>
    <r>
      <rPr>
        <sz val="12"/>
        <color theme="1"/>
        <rFont val="Calibri"/>
        <family val="2"/>
        <charset val="204"/>
        <scheme val="minor"/>
      </rPr>
      <t xml:space="preserve">= </t>
    </r>
  </si>
  <si>
    <t>(степень свободы 1)</t>
  </si>
  <si>
    <r>
      <t>ⱱ</t>
    </r>
    <r>
      <rPr>
        <vertAlign val="subscript"/>
        <sz val="12"/>
        <color theme="1"/>
        <rFont val="Calibri"/>
        <family val="2"/>
        <charset val="204"/>
        <scheme val="minor"/>
      </rPr>
      <t xml:space="preserve">2 </t>
    </r>
    <r>
      <rPr>
        <sz val="12"/>
        <color theme="1"/>
        <rFont val="Calibri"/>
        <family val="2"/>
        <charset val="204"/>
        <scheme val="minor"/>
      </rPr>
      <t>= n - k</t>
    </r>
  </si>
  <si>
    <r>
      <t>ⱱ</t>
    </r>
    <r>
      <rPr>
        <vertAlign val="subscript"/>
        <sz val="12"/>
        <color theme="1"/>
        <rFont val="Calibri"/>
        <family val="2"/>
        <charset val="204"/>
        <scheme val="minor"/>
      </rPr>
      <t xml:space="preserve">2 </t>
    </r>
    <r>
      <rPr>
        <sz val="12"/>
        <color theme="1"/>
        <rFont val="Calibri"/>
        <family val="2"/>
        <charset val="204"/>
        <scheme val="minor"/>
      </rPr>
      <t xml:space="preserve">= </t>
    </r>
  </si>
  <si>
    <t>(степень свободы 2)</t>
  </si>
  <si>
    <t>Табличное значение критерия Фишера при уровне значимости α = 0,05</t>
  </si>
  <si>
    <t xml:space="preserve">Критерий фишера можно определить, используя формулу Excel: </t>
  </si>
  <si>
    <t>=F.ОБР(0,95; степень_свободы1; степень_свободы2)</t>
  </si>
  <si>
    <t>3. Определим значение  точечного прогноза на январь 2024г.</t>
  </si>
  <si>
    <r>
      <t>ŷ</t>
    </r>
    <r>
      <rPr>
        <vertAlign val="subscript"/>
        <sz val="12"/>
        <color theme="1"/>
        <rFont val="Calibri"/>
        <family val="2"/>
        <charset val="204"/>
        <scheme val="minor"/>
      </rPr>
      <t>t</t>
    </r>
    <r>
      <rPr>
        <sz val="12"/>
        <color theme="1"/>
        <rFont val="Calibri"/>
        <family val="2"/>
        <charset val="204"/>
        <scheme val="minor"/>
      </rPr>
      <t xml:space="preserve"> - наше теоретическое значение на 13-й месяц:</t>
    </r>
  </si>
  <si>
    <r>
      <t>ŷ</t>
    </r>
    <r>
      <rPr>
        <vertAlign val="subscript"/>
        <sz val="12"/>
        <color theme="1"/>
        <rFont val="Calibri"/>
        <family val="2"/>
        <charset val="204"/>
        <scheme val="minor"/>
      </rPr>
      <t xml:space="preserve">13  </t>
    </r>
    <r>
      <rPr>
        <sz val="12"/>
        <color theme="1"/>
        <rFont val="Calibri"/>
        <family val="2"/>
        <charset val="204"/>
        <scheme val="minor"/>
      </rPr>
      <t xml:space="preserve"> =    116,61 * 13 + 827,88  = </t>
    </r>
  </si>
  <si>
    <t>Данное значение можно вычислить с помощью функции Excel:</t>
  </si>
  <si>
    <t>=ПРЕДСКАЗ.ЛИНЕЙН(x;известные_значения_y;известные_значения_x)</t>
  </si>
  <si>
    <t>4. Сделаем интервальный прогноз на январь 2024г.</t>
  </si>
  <si>
    <t>Интервальное значение определяется по формуле:</t>
  </si>
  <si>
    <t>где:</t>
  </si>
  <si>
    <r>
      <t>ŷ</t>
    </r>
    <r>
      <rPr>
        <vertAlign val="subscript"/>
        <sz val="12"/>
        <rFont val="Calibri"/>
        <family val="2"/>
        <charset val="204"/>
        <scheme val="minor"/>
      </rPr>
      <t xml:space="preserve">t </t>
    </r>
    <r>
      <rPr>
        <sz val="12"/>
        <rFont val="Calibri"/>
        <family val="2"/>
        <charset val="204"/>
        <scheme val="minor"/>
      </rPr>
      <t>- теоретическое значение на определенный месяц</t>
    </r>
  </si>
  <si>
    <r>
      <t>σ</t>
    </r>
    <r>
      <rPr>
        <vertAlign val="subscript"/>
        <sz val="12"/>
        <rFont val="Calibri"/>
        <family val="2"/>
        <charset val="204"/>
        <scheme val="minor"/>
      </rPr>
      <t xml:space="preserve">ŷ </t>
    </r>
    <r>
      <rPr>
        <sz val="12"/>
        <rFont val="Calibri"/>
        <family val="2"/>
        <charset val="204"/>
        <scheme val="minor"/>
      </rPr>
      <t>- ошибка аппроксимации</t>
    </r>
  </si>
  <si>
    <r>
      <t>t</t>
    </r>
    <r>
      <rPr>
        <vertAlign val="subscript"/>
        <sz val="12"/>
        <rFont val="Calibri"/>
        <family val="2"/>
        <charset val="204"/>
        <scheme val="minor"/>
      </rPr>
      <t xml:space="preserve">α </t>
    </r>
    <r>
      <rPr>
        <sz val="12"/>
        <rFont val="Calibri"/>
        <family val="2"/>
        <charset val="204"/>
        <scheme val="minor"/>
      </rPr>
      <t>- t-критерий Стьюдента (коэффициент доверия)</t>
    </r>
  </si>
  <si>
    <t>4.1 Рассчитаем ошибку аппроксимации по формуле:</t>
  </si>
  <si>
    <t xml:space="preserve">4.2 Находим коэффициент доверия </t>
  </si>
  <si>
    <t>Число степеней свободы:</t>
  </si>
  <si>
    <t>Уровень значимости:</t>
  </si>
  <si>
    <r>
      <t>ⱱ</t>
    </r>
    <r>
      <rPr>
        <vertAlign val="subscript"/>
        <sz val="12"/>
        <rFont val="Calibri"/>
        <family val="2"/>
        <charset val="204"/>
        <scheme val="minor"/>
      </rPr>
      <t xml:space="preserve">1 </t>
    </r>
    <r>
      <rPr>
        <sz val="12"/>
        <rFont val="Calibri"/>
        <family val="2"/>
        <charset val="204"/>
        <scheme val="minor"/>
      </rPr>
      <t>= n - 1</t>
    </r>
  </si>
  <si>
    <t>α = 0,05</t>
  </si>
  <si>
    <r>
      <t>ⱱ</t>
    </r>
    <r>
      <rPr>
        <vertAlign val="subscript"/>
        <sz val="12"/>
        <rFont val="Calibri"/>
        <family val="2"/>
        <charset val="204"/>
        <scheme val="minor"/>
      </rPr>
      <t xml:space="preserve">1 </t>
    </r>
    <r>
      <rPr>
        <sz val="12"/>
        <rFont val="Calibri"/>
        <family val="2"/>
        <charset val="204"/>
        <scheme val="minor"/>
      </rPr>
      <t>= 11</t>
    </r>
  </si>
  <si>
    <t xml:space="preserve">По таблице t-критерий стьюдента будет равен </t>
  </si>
  <si>
    <t>Это же значение мы можем найти с помощью функции Excel</t>
  </si>
  <si>
    <t>=СТЬЮДЕНТ.ОБР.2Х(вероятность; степень_свободы)</t>
  </si>
  <si>
    <t>Нижняя граница интервального значения</t>
  </si>
  <si>
    <t>Верхняя граница интервального 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</si>
</sst>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n = &quot;#"/>
    <numFmt numFmtId="165" formatCode="&quot;k = &quot;#"/>
    <numFmt numFmtId="166" formatCode="&quot;ȳ = &quot;#"/>
    <numFmt numFmtId="167" formatCode="&quot;Fp = &quot;#.00"/>
    <numFmt numFmtId="168" formatCode="&quot;Fт = &quot;#.00"/>
    <numFmt numFmtId="169" formatCode="&quot;ŷ13 = &quot;#"/>
    <numFmt numFmtId="170" formatCode="&quot;σŷ = &quot;#.0"/>
    <numFmt numFmtId="171" formatCode="&quot;tα = &quot;#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vertAlign val="subscript"/>
      <sz val="12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vertAlign val="superscript"/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theme="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vertAlign val="subscript"/>
      <sz val="12"/>
      <color theme="1"/>
      <name val="Calibri"/>
      <family val="2"/>
      <charset val="204"/>
    </font>
    <font>
      <vertAlign val="superscript"/>
      <sz val="12"/>
      <color theme="1"/>
      <name val="Calibri"/>
      <family val="2"/>
      <charset val="204"/>
      <scheme val="minor"/>
    </font>
    <font>
      <b/>
      <sz val="14"/>
      <color theme="8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2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2"/>
      </bottom>
      <diagonal/>
    </border>
    <border>
      <left style="thin">
        <color theme="0"/>
      </left>
      <right/>
      <top style="thin">
        <color theme="2"/>
      </top>
      <bottom style="thin">
        <color theme="2"/>
      </bottom>
      <diagonal/>
    </border>
    <border>
      <left/>
      <right style="thin">
        <color theme="0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3" fillId="0" borderId="1" xfId="1" applyFont="1" applyBorder="1"/>
    <xf numFmtId="0" fontId="4" fillId="0" borderId="1" xfId="1" applyFont="1" applyBorder="1"/>
    <xf numFmtId="0" fontId="4" fillId="3" borderId="1" xfId="1" applyFont="1" applyFill="1" applyBorder="1" applyAlignment="1">
      <alignment horizontal="left"/>
    </xf>
    <xf numFmtId="0" fontId="4" fillId="3" borderId="1" xfId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7" fillId="0" borderId="1" xfId="0" applyFont="1" applyBorder="1" applyAlignment="1">
      <alignment horizontal="left" vertical="center" readingOrder="1"/>
    </xf>
    <xf numFmtId="0" fontId="4" fillId="0" borderId="1" xfId="1" applyFont="1" applyBorder="1" applyAlignment="1">
      <alignment horizontal="right"/>
    </xf>
    <xf numFmtId="0" fontId="9" fillId="0" borderId="1" xfId="1" applyFont="1" applyBorder="1"/>
    <xf numFmtId="0" fontId="11" fillId="0" borderId="1" xfId="0" applyFont="1" applyBorder="1"/>
    <xf numFmtId="0" fontId="12" fillId="0" borderId="1" xfId="0" applyFont="1" applyBorder="1"/>
    <xf numFmtId="164" fontId="11" fillId="0" borderId="1" xfId="0" applyNumberFormat="1" applyFont="1" applyBorder="1" applyAlignment="1">
      <alignment horizontal="left"/>
    </xf>
    <xf numFmtId="0" fontId="11" fillId="0" borderId="1" xfId="0" quotePrefix="1" applyFont="1" applyBorder="1"/>
    <xf numFmtId="165" fontId="4" fillId="0" borderId="1" xfId="1" applyNumberFormat="1" applyFont="1" applyBorder="1" applyAlignment="1">
      <alignment horizontal="left"/>
    </xf>
    <xf numFmtId="166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4" fillId="0" borderId="2" xfId="1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167" fontId="10" fillId="0" borderId="1" xfId="1" applyNumberFormat="1" applyFont="1" applyBorder="1" applyAlignment="1">
      <alignment horizontal="left"/>
    </xf>
    <xf numFmtId="0" fontId="10" fillId="0" borderId="1" xfId="1" applyFont="1" applyBorder="1" applyAlignment="1">
      <alignment horizontal="left"/>
    </xf>
    <xf numFmtId="0" fontId="11" fillId="0" borderId="1" xfId="0" applyFont="1" applyBorder="1" applyAlignment="1">
      <alignment horizontal="right"/>
    </xf>
    <xf numFmtId="165" fontId="11" fillId="0" borderId="1" xfId="0" applyNumberFormat="1" applyFont="1" applyBorder="1" applyAlignment="1">
      <alignment horizontal="left"/>
    </xf>
    <xf numFmtId="168" fontId="10" fillId="0" borderId="1" xfId="1" applyNumberFormat="1" applyFont="1" applyBorder="1" applyAlignment="1">
      <alignment horizontal="left"/>
    </xf>
    <xf numFmtId="0" fontId="10" fillId="0" borderId="1" xfId="1" applyFont="1" applyBorder="1" applyAlignment="1">
      <alignment horizontal="center"/>
    </xf>
    <xf numFmtId="0" fontId="4" fillId="0" borderId="1" xfId="1" quotePrefix="1" applyFont="1" applyBorder="1"/>
    <xf numFmtId="0" fontId="19" fillId="0" borderId="1" xfId="0" applyFont="1" applyBorder="1"/>
    <xf numFmtId="0" fontId="4" fillId="0" borderId="1" xfId="0" applyFont="1" applyBorder="1"/>
    <xf numFmtId="0" fontId="4" fillId="0" borderId="1" xfId="0" quotePrefix="1" applyFont="1" applyBorder="1"/>
    <xf numFmtId="169" fontId="11" fillId="0" borderId="1" xfId="0" quotePrefix="1" applyNumberFormat="1" applyFont="1" applyBorder="1" applyAlignment="1">
      <alignment horizontal="left"/>
    </xf>
    <xf numFmtId="170" fontId="4" fillId="0" borderId="1" xfId="1" applyNumberFormat="1" applyFont="1" applyBorder="1" applyAlignment="1">
      <alignment horizontal="left"/>
    </xf>
    <xf numFmtId="0" fontId="4" fillId="0" borderId="1" xfId="1" applyFont="1" applyBorder="1" applyAlignment="1">
      <alignment horizontal="left"/>
    </xf>
    <xf numFmtId="171" fontId="4" fillId="0" borderId="1" xfId="1" applyNumberFormat="1" applyFont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4" fontId="1" fillId="0" borderId="2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4" fontId="1" fillId="4" borderId="4" xfId="0" applyNumberFormat="1" applyFont="1" applyFill="1" applyBorder="1" applyAlignment="1">
      <alignment horizontal="center"/>
    </xf>
    <xf numFmtId="4" fontId="1" fillId="4" borderId="5" xfId="0" applyNumberFormat="1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4" fontId="1" fillId="4" borderId="3" xfId="0" applyNumberFormat="1" applyFont="1" applyFill="1" applyBorder="1" applyAlignment="1">
      <alignment horizontal="center"/>
    </xf>
  </cellXfs>
  <cellStyles count="2">
    <cellStyle name="Обычный" xfId="0" builtinId="0"/>
    <cellStyle name="Обычный 5 2" xfId="1" xr:uid="{1FAD693A-E875-4CA5-9D33-A9523D8BFA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 b="0"/>
              <a:t>Количество проданных чайников за 2023 год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Решение!$C$5</c:f>
              <c:strCache>
                <c:ptCount val="1"/>
                <c:pt idx="0">
                  <c:v>Кол-во шт.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851921373605389"/>
                  <c:y val="-5.96386647988019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3621505978340458E-3"/>
                  <c:y val="0.14450047190520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strRef>
              <c:f>Решение!$B$6:$B$17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Решение!$C$6:$C$17</c:f>
              <c:numCache>
                <c:formatCode>General</c:formatCode>
                <c:ptCount val="12"/>
                <c:pt idx="0">
                  <c:v>960</c:v>
                </c:pt>
                <c:pt idx="1">
                  <c:v>1140</c:v>
                </c:pt>
                <c:pt idx="2">
                  <c:v>1260</c:v>
                </c:pt>
                <c:pt idx="3">
                  <c:v>1140</c:v>
                </c:pt>
                <c:pt idx="4">
                  <c:v>1300</c:v>
                </c:pt>
                <c:pt idx="5">
                  <c:v>1680</c:v>
                </c:pt>
                <c:pt idx="6">
                  <c:v>1900</c:v>
                </c:pt>
                <c:pt idx="7">
                  <c:v>1590</c:v>
                </c:pt>
                <c:pt idx="8">
                  <c:v>1410</c:v>
                </c:pt>
                <c:pt idx="9">
                  <c:v>2050</c:v>
                </c:pt>
                <c:pt idx="10">
                  <c:v>2200</c:v>
                </c:pt>
                <c:pt idx="11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1-4F89-BB62-E549AFB5D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362287"/>
        <c:axId val="629356047"/>
      </c:lineChart>
      <c:catAx>
        <c:axId val="62936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356047"/>
        <c:crosses val="autoZero"/>
        <c:auto val="1"/>
        <c:lblAlgn val="ctr"/>
        <c:lblOffset val="100"/>
        <c:noMultiLvlLbl val="0"/>
      </c:catAx>
      <c:valAx>
        <c:axId val="629356047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36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</xdr:colOff>
      <xdr:row>39</xdr:row>
      <xdr:rowOff>62865</xdr:rowOff>
    </xdr:from>
    <xdr:to>
      <xdr:col>5</xdr:col>
      <xdr:colOff>78105</xdr:colOff>
      <xdr:row>42</xdr:row>
      <xdr:rowOff>100964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66BC8FF-EA72-4C07-9475-BC9FC4E35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" y="7964805"/>
          <a:ext cx="2701290" cy="632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192404</xdr:rowOff>
    </xdr:from>
    <xdr:to>
      <xdr:col>9</xdr:col>
      <xdr:colOff>594360</xdr:colOff>
      <xdr:row>31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EBDC63A-35BB-45EB-A680-A07C3D89B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243840</xdr:colOff>
      <xdr:row>68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4834EB3-411B-432D-8EA4-31EFAFDBBE12}"/>
            </a:ext>
          </a:extLst>
        </xdr:cNvPr>
        <xdr:cNvSpPr txBox="1"/>
      </xdr:nvSpPr>
      <xdr:spPr>
        <a:xfrm>
          <a:off x="5349240" y="1417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563880</xdr:colOff>
      <xdr:row>100</xdr:row>
      <xdr:rowOff>121921</xdr:rowOff>
    </xdr:from>
    <xdr:to>
      <xdr:col>2</xdr:col>
      <xdr:colOff>159482</xdr:colOff>
      <xdr:row>102</xdr:row>
      <xdr:rowOff>91441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0E43CC7-70CB-4626-8F91-312C63BD8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" y="20871181"/>
          <a:ext cx="959582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53340</xdr:colOff>
      <xdr:row>109</xdr:row>
      <xdr:rowOff>121920</xdr:rowOff>
    </xdr:from>
    <xdr:to>
      <xdr:col>2</xdr:col>
      <xdr:colOff>440055</xdr:colOff>
      <xdr:row>112</xdr:row>
      <xdr:rowOff>32566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12FAEDC-3D2B-4DAB-9379-55F411A58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22745700"/>
          <a:ext cx="1141095" cy="505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30480</xdr:colOff>
      <xdr:row>82</xdr:row>
      <xdr:rowOff>7620</xdr:rowOff>
    </xdr:from>
    <xdr:to>
      <xdr:col>10</xdr:col>
      <xdr:colOff>11429</xdr:colOff>
      <xdr:row>89</xdr:row>
      <xdr:rowOff>9525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DCBFF8E-B16D-47AB-8435-F65CD9CCD60C}"/>
            </a:ext>
          </a:extLst>
        </xdr:cNvPr>
        <xdr:cNvSpPr txBox="1"/>
      </xdr:nvSpPr>
      <xdr:spPr>
        <a:xfrm>
          <a:off x="640080" y="17000220"/>
          <a:ext cx="5695949" cy="1457325"/>
        </a:xfrm>
        <a:prstGeom prst="rect">
          <a:avLst/>
        </a:prstGeom>
        <a:ln w="127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 b="1"/>
            <a:t>Вывод:</a:t>
          </a:r>
        </a:p>
        <a:p>
          <a:endParaRPr lang="ru-RU" sz="1200"/>
        </a:p>
        <a:p>
          <a:r>
            <a:rPr lang="ru-RU" sz="1200"/>
            <a:t>Наше расчетное значение </a:t>
          </a:r>
          <a:r>
            <a:rPr lang="en-US" sz="1200"/>
            <a:t>Fp </a:t>
          </a:r>
          <a:r>
            <a:rPr lang="ru-RU" sz="1200"/>
            <a:t>значительно больше теоретического значения Фишера </a:t>
          </a:r>
          <a:r>
            <a:rPr lang="en-US" sz="1200"/>
            <a:t>F</a:t>
          </a:r>
          <a:r>
            <a:rPr lang="ru-RU" sz="1200"/>
            <a:t>т (45,58 &gt; 4,96).</a:t>
          </a:r>
          <a:r>
            <a:rPr lang="ru-RU" sz="1200" baseline="0"/>
            <a:t> Следовательно, наша нулевая гипотеза о том, что мы можем интерполировать наши значения на прямой линии - оно адекватно. С прямой можно работать </a:t>
          </a:r>
          <a:endParaRPr lang="ru-RU" sz="1200"/>
        </a:p>
      </xdr:txBody>
    </xdr:sp>
    <xdr:clientData/>
  </xdr:twoCellAnchor>
  <xdr:twoCellAnchor>
    <xdr:from>
      <xdr:col>1</xdr:col>
      <xdr:colOff>9525</xdr:colOff>
      <xdr:row>130</xdr:row>
      <xdr:rowOff>9524</xdr:rowOff>
    </xdr:from>
    <xdr:to>
      <xdr:col>10</xdr:col>
      <xdr:colOff>0</xdr:colOff>
      <xdr:row>134</xdr:row>
      <xdr:rowOff>182880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1D15D9D-B5E2-40C1-A97D-6BF023E31600}"/>
            </a:ext>
          </a:extLst>
        </xdr:cNvPr>
        <xdr:cNvSpPr txBox="1"/>
      </xdr:nvSpPr>
      <xdr:spPr>
        <a:xfrm>
          <a:off x="619125" y="26854784"/>
          <a:ext cx="5705475" cy="965836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 b="1"/>
            <a:t>Вывод:</a:t>
          </a:r>
          <a:endParaRPr lang="en-US" sz="1200" b="1"/>
        </a:p>
        <a:p>
          <a:endParaRPr lang="ru-RU" sz="1200" b="1"/>
        </a:p>
        <a:p>
          <a:r>
            <a:rPr lang="ru-RU" sz="1200"/>
            <a:t>По прогнозу продажа чайника "</a:t>
          </a:r>
          <a:r>
            <a:rPr lang="en-US" sz="1200"/>
            <a:t>BBK EK1723G </a:t>
          </a:r>
          <a:r>
            <a:rPr lang="ru-RU" sz="1200"/>
            <a:t>метал чайник" в январе 2024г будет составлять в диапазоне от 1889 шт. до 2798 шт. с вероятностью 95%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71C8-8384-4A10-AB40-38F38AF368BA}">
  <dimension ref="B1:AE129"/>
  <sheetViews>
    <sheetView tabSelected="1" zoomScale="85" zoomScaleNormal="85" workbookViewId="0">
      <selection activeCell="O109" sqref="O109"/>
    </sheetView>
  </sheetViews>
  <sheetFormatPr defaultColWidth="8.88671875" defaultRowHeight="15.6" x14ac:dyDescent="0.3"/>
  <cols>
    <col min="1" max="1" width="8.88671875" style="2"/>
    <col min="2" max="2" width="11" style="2" customWidth="1"/>
    <col min="3" max="3" width="10.109375" style="2" customWidth="1"/>
    <col min="4" max="10" width="8.88671875" style="2" customWidth="1"/>
    <col min="11" max="11" width="9" style="2" bestFit="1" customWidth="1"/>
    <col min="12" max="12" width="9.109375" style="2" customWidth="1"/>
    <col min="13" max="15" width="9" style="2" bestFit="1" customWidth="1"/>
    <col min="16" max="16" width="12" style="2" bestFit="1" customWidth="1"/>
    <col min="17" max="16384" width="8.88671875" style="2"/>
  </cols>
  <sheetData>
    <row r="1" spans="2:10" ht="18" x14ac:dyDescent="0.35">
      <c r="B1" s="1" t="s">
        <v>0</v>
      </c>
    </row>
    <row r="2" spans="2:10" ht="15.75" customHeight="1" x14ac:dyDescent="0.35">
      <c r="B2" s="1"/>
    </row>
    <row r="3" spans="2:10" ht="15.75" customHeight="1" x14ac:dyDescent="0.35">
      <c r="B3" s="37" t="s">
        <v>1</v>
      </c>
      <c r="C3" s="37"/>
      <c r="D3" s="37"/>
      <c r="E3" s="37"/>
      <c r="F3" s="37"/>
      <c r="G3" s="37"/>
      <c r="H3" s="37"/>
      <c r="I3" s="37"/>
      <c r="J3" s="37"/>
    </row>
    <row r="4" spans="2:10" ht="15.75" customHeight="1" x14ac:dyDescent="0.3"/>
    <row r="5" spans="2:10" x14ac:dyDescent="0.3">
      <c r="B5" s="3" t="s">
        <v>2</v>
      </c>
      <c r="C5" s="4" t="s">
        <v>3</v>
      </c>
      <c r="E5" s="2" t="s">
        <v>4</v>
      </c>
    </row>
    <row r="6" spans="2:10" x14ac:dyDescent="0.3">
      <c r="B6" s="2" t="s">
        <v>5</v>
      </c>
      <c r="C6" s="5">
        <v>960</v>
      </c>
      <c r="E6" s="2" t="s">
        <v>6</v>
      </c>
    </row>
    <row r="7" spans="2:10" x14ac:dyDescent="0.3">
      <c r="B7" s="2" t="s">
        <v>7</v>
      </c>
      <c r="C7" s="5">
        <v>1140</v>
      </c>
    </row>
    <row r="8" spans="2:10" ht="18" x14ac:dyDescent="0.4">
      <c r="B8" s="2" t="s">
        <v>8</v>
      </c>
      <c r="C8" s="5">
        <v>1260</v>
      </c>
      <c r="E8" s="2" t="s">
        <v>9</v>
      </c>
    </row>
    <row r="9" spans="2:10" x14ac:dyDescent="0.3">
      <c r="B9" s="2" t="s">
        <v>10</v>
      </c>
      <c r="C9" s="5">
        <v>1140</v>
      </c>
      <c r="E9" s="6" t="s">
        <v>11</v>
      </c>
    </row>
    <row r="10" spans="2:10" x14ac:dyDescent="0.3">
      <c r="B10" s="2" t="s">
        <v>12</v>
      </c>
      <c r="C10" s="5">
        <v>1300</v>
      </c>
    </row>
    <row r="11" spans="2:10" x14ac:dyDescent="0.3">
      <c r="B11" s="2" t="s">
        <v>13</v>
      </c>
      <c r="C11" s="5">
        <v>1680</v>
      </c>
      <c r="E11" s="2" t="s">
        <v>14</v>
      </c>
    </row>
    <row r="12" spans="2:10" ht="18" x14ac:dyDescent="0.4">
      <c r="B12" s="2" t="s">
        <v>15</v>
      </c>
      <c r="C12" s="5">
        <v>1900</v>
      </c>
      <c r="E12" s="7" t="s">
        <v>16</v>
      </c>
      <c r="F12" s="5">
        <v>827.88</v>
      </c>
    </row>
    <row r="13" spans="2:10" ht="18" x14ac:dyDescent="0.4">
      <c r="B13" s="2" t="s">
        <v>17</v>
      </c>
      <c r="C13" s="5">
        <v>1590</v>
      </c>
      <c r="E13" s="7" t="s">
        <v>18</v>
      </c>
      <c r="F13" s="5">
        <v>116.61</v>
      </c>
    </row>
    <row r="14" spans="2:10" x14ac:dyDescent="0.3">
      <c r="B14" s="2" t="s">
        <v>19</v>
      </c>
      <c r="C14" s="5">
        <v>1410</v>
      </c>
      <c r="E14" s="2" t="s">
        <v>20</v>
      </c>
    </row>
    <row r="15" spans="2:10" x14ac:dyDescent="0.3">
      <c r="B15" s="2" t="s">
        <v>21</v>
      </c>
      <c r="C15" s="5">
        <v>2050</v>
      </c>
    </row>
    <row r="16" spans="2:10" ht="17.399999999999999" x14ac:dyDescent="0.3">
      <c r="B16" s="2" t="s">
        <v>22</v>
      </c>
      <c r="C16" s="5">
        <v>2200</v>
      </c>
      <c r="E16" s="2" t="s">
        <v>23</v>
      </c>
    </row>
    <row r="17" spans="2:5" x14ac:dyDescent="0.3">
      <c r="B17" s="2" t="s">
        <v>24</v>
      </c>
      <c r="C17" s="5">
        <v>2400</v>
      </c>
      <c r="E17" s="2" t="s">
        <v>25</v>
      </c>
    </row>
    <row r="34" spans="2:29" ht="18" x14ac:dyDescent="0.35">
      <c r="B34" s="37" t="s">
        <v>26</v>
      </c>
      <c r="C34" s="37"/>
      <c r="D34" s="37"/>
      <c r="E34" s="37"/>
      <c r="F34" s="37"/>
      <c r="G34" s="37"/>
      <c r="H34" s="37"/>
      <c r="I34" s="37"/>
      <c r="J34" s="37"/>
    </row>
    <row r="36" spans="2:29" x14ac:dyDescent="0.3">
      <c r="B36" s="2" t="s">
        <v>27</v>
      </c>
    </row>
    <row r="37" spans="2:29" x14ac:dyDescent="0.3">
      <c r="B37" s="2" t="s">
        <v>28</v>
      </c>
    </row>
    <row r="39" spans="2:29" x14ac:dyDescent="0.3">
      <c r="B39" s="8" t="s">
        <v>29</v>
      </c>
    </row>
    <row r="40" spans="2:29" x14ac:dyDescent="0.3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2:29" x14ac:dyDescent="0.3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2:29" x14ac:dyDescent="0.3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2:29" x14ac:dyDescent="0.3">
      <c r="C43" s="8"/>
      <c r="D43" s="10"/>
      <c r="E43" s="10"/>
      <c r="F43" s="10"/>
      <c r="G43" s="10"/>
      <c r="H43" s="10"/>
      <c r="I43" s="10"/>
      <c r="J43" s="10"/>
      <c r="K43" s="9"/>
      <c r="L43" s="9"/>
      <c r="M43" s="9"/>
      <c r="N43" s="9"/>
      <c r="O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2:29" x14ac:dyDescent="0.3">
      <c r="C44" s="8"/>
      <c r="D44" s="10"/>
      <c r="E44" s="10"/>
      <c r="F44" s="10"/>
      <c r="G44" s="10"/>
      <c r="H44" s="10"/>
      <c r="I44" s="10"/>
      <c r="J44" s="10"/>
      <c r="K44" s="9"/>
      <c r="L44" s="9"/>
      <c r="M44" s="9"/>
      <c r="N44" s="9"/>
      <c r="O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2:29" x14ac:dyDescent="0.3">
      <c r="B45" s="11">
        <v>12</v>
      </c>
      <c r="C45" s="12" t="s">
        <v>30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2:29" x14ac:dyDescent="0.3">
      <c r="B46" s="13">
        <v>2</v>
      </c>
      <c r="C46" s="12" t="s">
        <v>31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2:29" x14ac:dyDescent="0.3">
      <c r="B47" s="14">
        <f>AVERAGE(C6:C17)</f>
        <v>1585.8333333333333</v>
      </c>
      <c r="C47" s="12" t="s">
        <v>32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2:29" x14ac:dyDescent="0.3">
      <c r="B48" s="15" t="s">
        <v>33</v>
      </c>
      <c r="C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2:31" ht="18" x14ac:dyDescent="0.4">
      <c r="B49" s="15" t="s">
        <v>34</v>
      </c>
      <c r="C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2:31" x14ac:dyDescent="0.3"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2:31" x14ac:dyDescent="0.3">
      <c r="B51" s="9" t="s">
        <v>35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2:31" x14ac:dyDescent="0.3">
      <c r="B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2:31" ht="18.600000000000001" x14ac:dyDescent="0.4">
      <c r="B53" s="16" t="s">
        <v>36</v>
      </c>
      <c r="C53" s="44" t="s">
        <v>37</v>
      </c>
      <c r="D53" s="44"/>
      <c r="E53" s="45" t="s">
        <v>38</v>
      </c>
      <c r="F53" s="45"/>
      <c r="G53" s="45" t="s">
        <v>39</v>
      </c>
      <c r="H53" s="45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2:31" ht="18.600000000000001" customHeight="1" x14ac:dyDescent="0.3">
      <c r="B54" s="17">
        <v>1</v>
      </c>
      <c r="C54" s="46">
        <f t="shared" ref="C54:C65" si="0">$F$13*$B54+$F$12</f>
        <v>944.49</v>
      </c>
      <c r="D54" s="46"/>
      <c r="E54" s="46">
        <f t="shared" ref="E54:E65" si="1">($C54-$C6)^2</f>
        <v>240.56009999999972</v>
      </c>
      <c r="F54" s="46"/>
      <c r="G54" s="46">
        <f>($C54-$B$47)^2</f>
        <v>411321.27121111099</v>
      </c>
      <c r="H54" s="46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2:31" ht="18.600000000000001" customHeight="1" x14ac:dyDescent="0.3">
      <c r="B55" s="18">
        <v>2</v>
      </c>
      <c r="C55" s="40">
        <f t="shared" si="0"/>
        <v>1061.0999999999999</v>
      </c>
      <c r="D55" s="40"/>
      <c r="E55" s="40">
        <f t="shared" si="1"/>
        <v>6225.2100000000146</v>
      </c>
      <c r="F55" s="40"/>
      <c r="G55" s="40">
        <f t="shared" ref="G55:G65" si="2">($C55-$B$47)^2</f>
        <v>275345.07111111115</v>
      </c>
      <c r="H55" s="4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2:31" ht="18.600000000000001" customHeight="1" x14ac:dyDescent="0.3">
      <c r="B56" s="19">
        <v>3</v>
      </c>
      <c r="C56" s="41">
        <f t="shared" si="0"/>
        <v>1177.71</v>
      </c>
      <c r="D56" s="41"/>
      <c r="E56" s="41">
        <f t="shared" si="1"/>
        <v>6771.6440999999941</v>
      </c>
      <c r="F56" s="41"/>
      <c r="G56" s="41">
        <f t="shared" si="2"/>
        <v>166564.65521111101</v>
      </c>
      <c r="H56" s="41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2:31" ht="18.600000000000001" customHeight="1" x14ac:dyDescent="0.3">
      <c r="B57" s="18">
        <v>4</v>
      </c>
      <c r="C57" s="40">
        <f t="shared" si="0"/>
        <v>1294.32</v>
      </c>
      <c r="D57" s="40"/>
      <c r="E57" s="40">
        <f t="shared" si="1"/>
        <v>23814.662399999979</v>
      </c>
      <c r="F57" s="40"/>
      <c r="G57" s="40">
        <f t="shared" si="2"/>
        <v>84980.023511111111</v>
      </c>
      <c r="H57" s="4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2:31" ht="18.600000000000001" customHeight="1" x14ac:dyDescent="0.3">
      <c r="B58" s="19">
        <v>5</v>
      </c>
      <c r="C58" s="41">
        <f t="shared" si="0"/>
        <v>1410.9299999999998</v>
      </c>
      <c r="D58" s="41"/>
      <c r="E58" s="41">
        <f t="shared" si="1"/>
        <v>12305.464899999964</v>
      </c>
      <c r="F58" s="41"/>
      <c r="G58" s="42">
        <f t="shared" si="2"/>
        <v>30591.176011111143</v>
      </c>
      <c r="H58" s="43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2:31" ht="18.600000000000001" customHeight="1" x14ac:dyDescent="0.3">
      <c r="B59" s="18">
        <v>6</v>
      </c>
      <c r="C59" s="40">
        <f t="shared" si="0"/>
        <v>1527.54</v>
      </c>
      <c r="D59" s="40"/>
      <c r="E59" s="40">
        <f t="shared" si="1"/>
        <v>23244.05160000001</v>
      </c>
      <c r="F59" s="40"/>
      <c r="G59" s="40">
        <f t="shared" si="2"/>
        <v>3398.1127111111064</v>
      </c>
      <c r="H59" s="4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2:31" ht="18.600000000000001" customHeight="1" x14ac:dyDescent="0.3">
      <c r="B60" s="19">
        <v>7</v>
      </c>
      <c r="C60" s="41">
        <f t="shared" si="0"/>
        <v>1644.15</v>
      </c>
      <c r="D60" s="41"/>
      <c r="E60" s="41">
        <f t="shared" si="1"/>
        <v>65459.222499999953</v>
      </c>
      <c r="F60" s="41"/>
      <c r="G60" s="41">
        <f t="shared" si="2"/>
        <v>3400.8336111111307</v>
      </c>
      <c r="H60" s="41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2:31" ht="18.600000000000001" customHeight="1" x14ac:dyDescent="0.3">
      <c r="B61" s="18">
        <v>8</v>
      </c>
      <c r="C61" s="40">
        <f t="shared" si="0"/>
        <v>1760.76</v>
      </c>
      <c r="D61" s="40"/>
      <c r="E61" s="40">
        <f t="shared" si="1"/>
        <v>29158.977599999998</v>
      </c>
      <c r="F61" s="40"/>
      <c r="G61" s="40">
        <f t="shared" si="2"/>
        <v>30599.338711111133</v>
      </c>
      <c r="H61" s="40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2:31" ht="18.600000000000001" customHeight="1" x14ac:dyDescent="0.3">
      <c r="B62" s="19">
        <v>9</v>
      </c>
      <c r="C62" s="41">
        <f t="shared" si="0"/>
        <v>1877.37</v>
      </c>
      <c r="D62" s="41"/>
      <c r="E62" s="41">
        <f t="shared" si="1"/>
        <v>218434.71689999991</v>
      </c>
      <c r="F62" s="41"/>
      <c r="G62" s="41">
        <f t="shared" si="2"/>
        <v>84993.628011111097</v>
      </c>
      <c r="H62" s="41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2:31" ht="18.600000000000001" customHeight="1" x14ac:dyDescent="0.3">
      <c r="B63" s="18">
        <v>10</v>
      </c>
      <c r="C63" s="40">
        <f t="shared" si="0"/>
        <v>1993.98</v>
      </c>
      <c r="D63" s="40"/>
      <c r="E63" s="40">
        <f t="shared" si="1"/>
        <v>3138.2403999999979</v>
      </c>
      <c r="F63" s="40"/>
      <c r="G63" s="40">
        <f t="shared" si="2"/>
        <v>166583.7015111112</v>
      </c>
      <c r="H63" s="40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2:31" ht="18.600000000000001" customHeight="1" x14ac:dyDescent="0.3">
      <c r="B64" s="19">
        <v>11</v>
      </c>
      <c r="C64" s="41">
        <f t="shared" si="0"/>
        <v>2110.59</v>
      </c>
      <c r="D64" s="41"/>
      <c r="E64" s="41">
        <f t="shared" si="1"/>
        <v>7994.148099999974</v>
      </c>
      <c r="F64" s="41"/>
      <c r="G64" s="41">
        <f t="shared" si="2"/>
        <v>275369.55921111134</v>
      </c>
      <c r="H64" s="41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2:31" ht="18.600000000000001" customHeight="1" x14ac:dyDescent="0.3">
      <c r="B65" s="20">
        <v>12</v>
      </c>
      <c r="C65" s="38">
        <f t="shared" si="0"/>
        <v>2227.1999999999998</v>
      </c>
      <c r="D65" s="38"/>
      <c r="E65" s="38">
        <f t="shared" si="1"/>
        <v>29859.840000000062</v>
      </c>
      <c r="F65" s="38"/>
      <c r="G65" s="38">
        <f t="shared" si="2"/>
        <v>411351.20111111098</v>
      </c>
      <c r="H65" s="3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2:31" x14ac:dyDescent="0.3">
      <c r="B66" s="21" t="s">
        <v>40</v>
      </c>
      <c r="C66" s="22"/>
      <c r="D66" s="22"/>
      <c r="E66" s="39">
        <f>SUM(E54:E65)</f>
        <v>426646.73859999992</v>
      </c>
      <c r="F66" s="39"/>
      <c r="G66" s="39">
        <f>SUM(G54:G65)</f>
        <v>1944498.5719333333</v>
      </c>
      <c r="H66" s="3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2:31" x14ac:dyDescent="0.3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2:31" x14ac:dyDescent="0.3">
      <c r="B68" s="23">
        <f>((B45-B46)*G66)/((B46-1)*E66)</f>
        <v>45.576313985523889</v>
      </c>
      <c r="C68" s="24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2:31" x14ac:dyDescent="0.3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2:31" ht="18" x14ac:dyDescent="0.35">
      <c r="B70" s="8" t="s">
        <v>41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2:31" x14ac:dyDescent="0.3"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2:31" ht="18" x14ac:dyDescent="0.4">
      <c r="B72" s="15" t="s">
        <v>42</v>
      </c>
      <c r="C72" s="25" t="s">
        <v>43</v>
      </c>
      <c r="D72" s="26">
        <f>$B$46-1</f>
        <v>1</v>
      </c>
      <c r="E72" s="9" t="s">
        <v>44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2:31" ht="14.4" customHeight="1" x14ac:dyDescent="0.4">
      <c r="B73" s="15" t="s">
        <v>45</v>
      </c>
      <c r="C73" s="25" t="s">
        <v>46</v>
      </c>
      <c r="D73" s="11">
        <f>$B$45-$B$46</f>
        <v>10</v>
      </c>
      <c r="E73" s="9" t="s">
        <v>47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2:31" x14ac:dyDescent="0.3"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2:31" x14ac:dyDescent="0.3">
      <c r="B75" s="2" t="s">
        <v>48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2:31" x14ac:dyDescent="0.3">
      <c r="B76" s="27">
        <v>4.96</v>
      </c>
      <c r="C76" s="28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2:31" x14ac:dyDescent="0.3"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2:31" x14ac:dyDescent="0.3">
      <c r="B78" s="2" t="s">
        <v>49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2:31" x14ac:dyDescent="0.3"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2:31" x14ac:dyDescent="0.3">
      <c r="B80" s="29" t="s">
        <v>50</v>
      </c>
      <c r="C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spans="2:29" x14ac:dyDescent="0.3">
      <c r="B81" s="27">
        <f>_xlfn.F.INV(0.95,$D$72,$D$73)</f>
        <v>4.9646027437307128</v>
      </c>
      <c r="C81" s="2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2:29" x14ac:dyDescent="0.3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2:29" ht="21" x14ac:dyDescent="0.4">
      <c r="B83" s="30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spans="2:29" x14ac:dyDescent="0.3">
      <c r="B84" s="31"/>
      <c r="C84" s="9"/>
      <c r="D84" s="9"/>
      <c r="E84" s="9"/>
      <c r="F84" s="9"/>
      <c r="G84" s="9"/>
    </row>
    <row r="85" spans="2:29" x14ac:dyDescent="0.3">
      <c r="B85" s="31"/>
      <c r="C85" s="9"/>
      <c r="D85" s="9"/>
      <c r="E85" s="9"/>
      <c r="F85" s="9"/>
      <c r="G85" s="9"/>
    </row>
    <row r="86" spans="2:29" x14ac:dyDescent="0.3">
      <c r="B86" s="32"/>
      <c r="C86" s="9"/>
      <c r="D86" s="9"/>
      <c r="E86" s="9"/>
      <c r="F86" s="9"/>
      <c r="G86" s="9"/>
    </row>
    <row r="87" spans="2:29" x14ac:dyDescent="0.3">
      <c r="B87" s="9"/>
      <c r="C87" s="9"/>
      <c r="D87" s="9"/>
      <c r="E87" s="9"/>
      <c r="F87" s="9"/>
      <c r="G87" s="9"/>
      <c r="H87" s="9"/>
    </row>
    <row r="88" spans="2:29" x14ac:dyDescent="0.3">
      <c r="B88" s="9"/>
      <c r="C88" s="9"/>
      <c r="D88" s="9"/>
      <c r="E88" s="9"/>
      <c r="F88" s="9"/>
      <c r="G88" s="9"/>
      <c r="H88" s="9"/>
    </row>
    <row r="89" spans="2:29" x14ac:dyDescent="0.3">
      <c r="B89" s="9"/>
      <c r="C89" s="9"/>
      <c r="D89" s="9"/>
      <c r="E89" s="9"/>
      <c r="F89" s="9"/>
      <c r="G89" s="9"/>
      <c r="H89" s="9"/>
    </row>
    <row r="90" spans="2:29" x14ac:dyDescent="0.3">
      <c r="B90" s="9"/>
      <c r="C90" s="9"/>
      <c r="D90" s="9"/>
      <c r="E90" s="9"/>
      <c r="F90" s="9"/>
      <c r="G90" s="9"/>
      <c r="H90" s="9"/>
    </row>
    <row r="91" spans="2:29" x14ac:dyDescent="0.3">
      <c r="B91" s="9"/>
      <c r="C91" s="9"/>
      <c r="D91" s="9"/>
      <c r="E91" s="9"/>
      <c r="F91" s="9"/>
      <c r="G91" s="9"/>
      <c r="H91" s="9"/>
    </row>
    <row r="92" spans="2:29" ht="18" x14ac:dyDescent="0.35">
      <c r="B92" s="37" t="s">
        <v>51</v>
      </c>
      <c r="C92" s="37"/>
      <c r="D92" s="37"/>
      <c r="E92" s="37"/>
      <c r="F92" s="37"/>
      <c r="G92" s="37"/>
      <c r="H92" s="37"/>
      <c r="I92" s="37"/>
      <c r="J92" s="37"/>
    </row>
    <row r="93" spans="2:29" ht="18" x14ac:dyDescent="0.4">
      <c r="B93" s="9" t="s">
        <v>52</v>
      </c>
      <c r="C93" s="9"/>
      <c r="E93" s="9"/>
      <c r="F93" s="9"/>
      <c r="G93" s="9"/>
      <c r="H93" s="9"/>
    </row>
    <row r="94" spans="2:29" ht="18" x14ac:dyDescent="0.4">
      <c r="B94" s="9" t="s">
        <v>53</v>
      </c>
      <c r="C94" s="9"/>
      <c r="E94" s="9">
        <f>F13*13+F12</f>
        <v>2343.81</v>
      </c>
      <c r="F94" s="9"/>
      <c r="G94" s="9"/>
      <c r="H94" s="9"/>
    </row>
    <row r="96" spans="2:29" x14ac:dyDescent="0.3">
      <c r="B96" s="9" t="s">
        <v>54</v>
      </c>
      <c r="C96" s="9"/>
      <c r="E96" s="9"/>
      <c r="F96" s="9"/>
      <c r="G96" s="9"/>
      <c r="H96" s="9"/>
    </row>
    <row r="97" spans="2:10" x14ac:dyDescent="0.3">
      <c r="B97" s="33" t="s">
        <v>55</v>
      </c>
      <c r="C97" s="15"/>
    </row>
    <row r="99" spans="2:10" ht="18" x14ac:dyDescent="0.35">
      <c r="B99" s="37" t="s">
        <v>56</v>
      </c>
      <c r="C99" s="37"/>
      <c r="D99" s="37"/>
      <c r="E99" s="37"/>
      <c r="F99" s="37"/>
      <c r="G99" s="37"/>
      <c r="H99" s="37"/>
      <c r="I99" s="37"/>
      <c r="J99" s="37"/>
    </row>
    <row r="100" spans="2:10" x14ac:dyDescent="0.3">
      <c r="B100" s="2" t="s">
        <v>57</v>
      </c>
    </row>
    <row r="104" spans="2:10" x14ac:dyDescent="0.3">
      <c r="B104" s="2" t="s">
        <v>58</v>
      </c>
    </row>
    <row r="105" spans="2:10" ht="18" x14ac:dyDescent="0.4">
      <c r="B105" s="2" t="s">
        <v>59</v>
      </c>
    </row>
    <row r="106" spans="2:10" ht="18" x14ac:dyDescent="0.4">
      <c r="B106" s="2" t="s">
        <v>60</v>
      </c>
    </row>
    <row r="107" spans="2:10" ht="18" x14ac:dyDescent="0.4">
      <c r="B107" s="2" t="s">
        <v>61</v>
      </c>
    </row>
    <row r="109" spans="2:10" x14ac:dyDescent="0.3">
      <c r="B109" s="8" t="s">
        <v>62</v>
      </c>
    </row>
    <row r="114" spans="2:7" x14ac:dyDescent="0.3">
      <c r="B114" s="34">
        <f>SQRT((E66/($B$45-$B$46)))</f>
        <v>206.55428792450667</v>
      </c>
      <c r="C114" s="35"/>
    </row>
    <row r="116" spans="2:7" x14ac:dyDescent="0.3">
      <c r="B116" s="8" t="s">
        <v>63</v>
      </c>
    </row>
    <row r="118" spans="2:7" x14ac:dyDescent="0.3">
      <c r="B118" s="2" t="s">
        <v>64</v>
      </c>
      <c r="F118" s="2" t="s">
        <v>65</v>
      </c>
    </row>
    <row r="119" spans="2:7" ht="18" x14ac:dyDescent="0.4">
      <c r="B119" s="35" t="s">
        <v>66</v>
      </c>
      <c r="C119" s="35"/>
      <c r="F119" s="35" t="s">
        <v>67</v>
      </c>
      <c r="G119" s="35"/>
    </row>
    <row r="120" spans="2:7" ht="18" x14ac:dyDescent="0.4">
      <c r="B120" s="35" t="s">
        <v>68</v>
      </c>
      <c r="C120" s="35"/>
    </row>
    <row r="122" spans="2:7" x14ac:dyDescent="0.3">
      <c r="B122" s="2" t="s">
        <v>69</v>
      </c>
    </row>
    <row r="123" spans="2:7" x14ac:dyDescent="0.3">
      <c r="B123" s="36">
        <v>2.2010000000000001</v>
      </c>
      <c r="C123" s="35"/>
    </row>
    <row r="124" spans="2:7" x14ac:dyDescent="0.3">
      <c r="B124" s="35"/>
      <c r="C124" s="35"/>
    </row>
    <row r="125" spans="2:7" x14ac:dyDescent="0.3">
      <c r="B125" s="2" t="s">
        <v>70</v>
      </c>
    </row>
    <row r="126" spans="2:7" x14ac:dyDescent="0.3">
      <c r="B126" s="29" t="s">
        <v>71</v>
      </c>
    </row>
    <row r="128" spans="2:7" x14ac:dyDescent="0.3">
      <c r="B128" s="2" t="s">
        <v>72</v>
      </c>
      <c r="G128" s="2">
        <f>$E$94-$B$123*$B$114</f>
        <v>1889.1840122781607</v>
      </c>
    </row>
    <row r="129" spans="2:7" x14ac:dyDescent="0.3">
      <c r="B129" s="2" t="s">
        <v>73</v>
      </c>
      <c r="G129" s="2">
        <f>$E$94+$B$123*$B$114</f>
        <v>2798.435987721839</v>
      </c>
    </row>
  </sheetData>
  <mergeCells count="45">
    <mergeCell ref="C54:D54"/>
    <mergeCell ref="E54:F54"/>
    <mergeCell ref="G54:H54"/>
    <mergeCell ref="B3:J3"/>
    <mergeCell ref="B34:J34"/>
    <mergeCell ref="C53:D53"/>
    <mergeCell ref="E53:F53"/>
    <mergeCell ref="G53:H53"/>
    <mergeCell ref="C55:D55"/>
    <mergeCell ref="E55:F55"/>
    <mergeCell ref="G55:H55"/>
    <mergeCell ref="C56:D56"/>
    <mergeCell ref="E56:F56"/>
    <mergeCell ref="G56:H56"/>
    <mergeCell ref="C57:D57"/>
    <mergeCell ref="E57:F57"/>
    <mergeCell ref="G57:H57"/>
    <mergeCell ref="C58:D58"/>
    <mergeCell ref="E58:F58"/>
    <mergeCell ref="G58:H58"/>
    <mergeCell ref="C59:D59"/>
    <mergeCell ref="E59:F59"/>
    <mergeCell ref="G59:H59"/>
    <mergeCell ref="C60:D60"/>
    <mergeCell ref="E60:F60"/>
    <mergeCell ref="G60:H60"/>
    <mergeCell ref="C61:D61"/>
    <mergeCell ref="E61:F61"/>
    <mergeCell ref="G61:H61"/>
    <mergeCell ref="C62:D62"/>
    <mergeCell ref="E62:F62"/>
    <mergeCell ref="G62:H62"/>
    <mergeCell ref="C63:D63"/>
    <mergeCell ref="E63:F63"/>
    <mergeCell ref="G63:H63"/>
    <mergeCell ref="C64:D64"/>
    <mergeCell ref="E64:F64"/>
    <mergeCell ref="G64:H64"/>
    <mergeCell ref="B99:J99"/>
    <mergeCell ref="C65:D65"/>
    <mergeCell ref="E65:F65"/>
    <mergeCell ref="G65:H65"/>
    <mergeCell ref="E66:F66"/>
    <mergeCell ref="G66:H66"/>
    <mergeCell ref="B92:J92"/>
  </mergeCells>
  <pageMargins left="0.3" right="0.12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Решение</vt:lpstr>
      <vt:lpstr>Решение!Область_печати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AlexAlik_PC</dc:creator>
  <cp:lastModifiedBy>Alex Olenev</cp:lastModifiedBy>
  <dcterms:created xsi:type="dcterms:W3CDTF">2015-06-05T18:17:20Z</dcterms:created>
  <dcterms:modified xsi:type="dcterms:W3CDTF">2024-07-16T14:03:58Z</dcterms:modified>
</cp:coreProperties>
</file>