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5"/>
  <workbookPr defaultThemeVersion="124226"/>
  <mc:AlternateContent xmlns:mc="http://schemas.openxmlformats.org/markup-compatibility/2006">
    <mc:Choice Requires="x15">
      <x15ac:absPath xmlns:x15ac="http://schemas.microsoft.com/office/spreadsheetml/2010/11/ac" url="/var/mobile/Containers/Data/Application/D08AF615-9466-4BCE-80E4-DECDACB2C061/Library/Caches/SideLoading/"/>
    </mc:Choice>
  </mc:AlternateContent>
  <xr:revisionPtr revIDLastSave="31" documentId="8_{D7E11D32-F08A-E342-8904-1857A29DDC59}" xr6:coauthVersionLast="47" xr6:coauthVersionMax="47" xr10:uidLastSave="{BAD50EBE-896E-5B48-AD0F-ED0FB3BF7953}"/>
  <bookViews>
    <workbookView xWindow="0" yWindow="108" windowWidth="11412" windowHeight="5808" activeTab="1" xr2:uid="{00000000-000D-0000-FFFF-FFFF00000000}"/>
  </bookViews>
  <sheets>
    <sheet name="prac1" sheetId="1" r:id="rId1"/>
    <sheet name="prac 2" sheetId="2" r:id="rId2"/>
    <sheet name="prac 4" sheetId="4" r:id="rId3"/>
    <sheet name="Prac 5b" sheetId="5" r:id="rId4"/>
    <sheet name="prac 3" sheetId="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K8" i="3"/>
  <c r="K10" i="3"/>
  <c r="K5" i="3"/>
  <c r="K7" i="3"/>
  <c r="E1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2" i="3"/>
  <c r="K4" i="3"/>
  <c r="K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K9" i="3"/>
  <c r="K1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I9" i="2"/>
  <c r="I10" i="2"/>
  <c r="I7" i="2"/>
  <c r="I8" i="2"/>
  <c r="N8" i="2"/>
  <c r="K4" i="2"/>
  <c r="K6" i="2"/>
  <c r="K3" i="2"/>
  <c r="K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2" i="2"/>
  <c r="N13" i="2"/>
  <c r="N15" i="2"/>
  <c r="D10" i="2"/>
  <c r="D1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I10" i="1"/>
  <c r="L3" i="1"/>
  <c r="I9" i="1"/>
  <c r="M3" i="1"/>
  <c r="I13" i="1"/>
  <c r="I12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2" i="1"/>
  <c r="M2" i="1"/>
  <c r="N2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D14" i="2"/>
  <c r="N2" i="2"/>
  <c r="N9" i="2"/>
  <c r="D15" i="2"/>
  <c r="E9" i="2"/>
  <c r="D16" i="2"/>
  <c r="D4" i="2"/>
  <c r="N11" i="2"/>
  <c r="N3" i="2"/>
  <c r="D3" i="2"/>
  <c r="N10" i="2"/>
  <c r="D2" i="2"/>
  <c r="D8" i="2"/>
  <c r="N12" i="2"/>
  <c r="N4" i="2"/>
  <c r="N5" i="2"/>
  <c r="D11" i="2"/>
  <c r="N14" i="2"/>
  <c r="N6" i="2"/>
  <c r="N7" i="2"/>
  <c r="D13" i="2"/>
  <c r="N16" i="2"/>
  <c r="E11" i="2"/>
  <c r="E3" i="2"/>
  <c r="E10" i="2"/>
  <c r="E12" i="2"/>
  <c r="E4" i="2"/>
  <c r="E13" i="2"/>
  <c r="E5" i="2"/>
  <c r="E14" i="2"/>
  <c r="E6" i="2"/>
  <c r="E15" i="2"/>
  <c r="E7" i="2"/>
  <c r="E16" i="2"/>
  <c r="E8" i="2"/>
  <c r="E2" i="2"/>
  <c r="D5" i="2"/>
  <c r="D6" i="2"/>
  <c r="D7" i="2"/>
  <c r="D9" i="2"/>
</calcChain>
</file>

<file path=xl/sharedStrings.xml><?xml version="1.0" encoding="utf-8"?>
<sst xmlns="http://schemas.openxmlformats.org/spreadsheetml/2006/main" count="115" uniqueCount="69">
  <si>
    <t>xi</t>
  </si>
  <si>
    <t>m</t>
  </si>
  <si>
    <t>sum</t>
  </si>
  <si>
    <t>rejection</t>
  </si>
  <si>
    <t>acceptance</t>
  </si>
  <si>
    <t>beta</t>
  </si>
  <si>
    <t>alpha</t>
  </si>
  <si>
    <t>var</t>
  </si>
  <si>
    <t>theta 0</t>
  </si>
  <si>
    <t>theta 1</t>
  </si>
  <si>
    <t>A</t>
  </si>
  <si>
    <t>B</t>
  </si>
  <si>
    <t>logA</t>
  </si>
  <si>
    <t>Log B</t>
  </si>
  <si>
    <t>Thetha</t>
  </si>
  <si>
    <t>h</t>
  </si>
  <si>
    <t>L</t>
  </si>
  <si>
    <t>E(z)</t>
  </si>
  <si>
    <t>ASN</t>
  </si>
  <si>
    <t>Xi</t>
  </si>
  <si>
    <t xml:space="preserve">theta 0 </t>
  </si>
  <si>
    <t>log A</t>
  </si>
  <si>
    <t>log B</t>
  </si>
  <si>
    <t>1/0</t>
  </si>
  <si>
    <t>log 1/0</t>
  </si>
  <si>
    <t>thetha values</t>
  </si>
  <si>
    <t>log</t>
  </si>
  <si>
    <t>thetha</t>
  </si>
  <si>
    <t xml:space="preserve"> h</t>
  </si>
  <si>
    <t>why is this coming -ve</t>
  </si>
  <si>
    <t>Rejection</t>
  </si>
  <si>
    <t>Acceptance</t>
  </si>
  <si>
    <t>Theta 0</t>
  </si>
  <si>
    <t>Theta 1</t>
  </si>
  <si>
    <t>Log A</t>
  </si>
  <si>
    <t>t/0</t>
  </si>
  <si>
    <t>thetass</t>
  </si>
  <si>
    <t>not done in notes</t>
  </si>
  <si>
    <t>theta0</t>
  </si>
  <si>
    <t>N(50,9)</t>
  </si>
  <si>
    <t>U(40,60)</t>
  </si>
  <si>
    <t>N(40,16)</t>
  </si>
  <si>
    <t>U(10,20)</t>
  </si>
  <si>
    <t>x1</t>
  </si>
  <si>
    <t>x2</t>
  </si>
  <si>
    <t>x3</t>
  </si>
  <si>
    <t>x4</t>
  </si>
  <si>
    <t>w</t>
  </si>
  <si>
    <t>w11</t>
  </si>
  <si>
    <t>w12</t>
  </si>
  <si>
    <t>w13</t>
  </si>
  <si>
    <t>w14</t>
  </si>
  <si>
    <t>w22</t>
  </si>
  <si>
    <t>w33</t>
  </si>
  <si>
    <t>R^2 1.234</t>
  </si>
  <si>
    <t>r 12.34</t>
  </si>
  <si>
    <t>(logB+m(theta1-theta0))/LOG(tgeta1/theya0)</t>
  </si>
  <si>
    <t xml:space="preserve"> acceptamcce</t>
  </si>
  <si>
    <t xml:space="preserve">Rejection </t>
  </si>
  <si>
    <t xml:space="preserve">H </t>
  </si>
  <si>
    <t>Theta</t>
  </si>
  <si>
    <t xml:space="preserve">(h(theta1-theta0)/(theta1/theta0)h-1 </t>
  </si>
  <si>
    <t>(A^h -1)/ A^h-B^h</t>
  </si>
  <si>
    <t>En</t>
  </si>
  <si>
    <t>L*logB- (1-L)LogA/ Ez</t>
  </si>
  <si>
    <t>Ez</t>
  </si>
  <si>
    <t>Theta log(th1/th0)-(theta1-theya0)</t>
  </si>
  <si>
    <t>(Log(th1/th0)+(th0-th1)/theta</t>
  </si>
  <si>
    <t>(Th(log(the1/th0))+(1-theta)log( 1-tha1/1-th0)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</si>
</sst>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0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prac1!$C$1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val>
            <c:numRef>
              <c:f>prac1!$C$2:$C$12</c:f>
              <c:numCache>
                <c:formatCode>General</c:formatCode>
                <c:ptCount val="11"/>
                <c:pt idx="0">
                  <c:v>36.997678408661159</c:v>
                </c:pt>
                <c:pt idx="1">
                  <c:v>64.220846727112075</c:v>
                </c:pt>
                <c:pt idx="2">
                  <c:v>106.66341980424477</c:v>
                </c:pt>
                <c:pt idx="3">
                  <c:v>159.42815520626027</c:v>
                </c:pt>
                <c:pt idx="4">
                  <c:v>211.41165739682037</c:v>
                </c:pt>
                <c:pt idx="5">
                  <c:v>268.74298843380529</c:v>
                </c:pt>
                <c:pt idx="6">
                  <c:v>286.90711203787941</c:v>
                </c:pt>
                <c:pt idx="7">
                  <c:v>324.56529960501939</c:v>
                </c:pt>
                <c:pt idx="8">
                  <c:v>375.51552486489527</c:v>
                </c:pt>
                <c:pt idx="9">
                  <c:v>404.64851837023161</c:v>
                </c:pt>
                <c:pt idx="10">
                  <c:v>437.74647676531458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1-B140-AEAB-9F98494CDE64}"/>
            </c:ext>
          </c:extLst>
        </c:ser>
        <c:ser>
          <c:idx val="1"/>
          <c:order val="1"/>
          <c:tx>
            <c:strRef>
              <c:f>prac1!$D$1</c:f>
              <c:strCache>
                <c:ptCount val="1"/>
                <c:pt idx="0">
                  <c:v>rejection</c:v>
                </c:pt>
              </c:strCache>
            </c:strRef>
          </c:tx>
          <c:marker>
            <c:symbol val="none"/>
          </c:marker>
          <c:val>
            <c:numRef>
              <c:f>prac1!$D$2:$D$12</c:f>
              <c:numCache>
                <c:formatCode>General</c:formatCode>
                <c:ptCount val="11"/>
                <c:pt idx="0">
                  <c:v>81.418229159558891</c:v>
                </c:pt>
                <c:pt idx="1">
                  <c:v>123.91822915955889</c:v>
                </c:pt>
                <c:pt idx="2">
                  <c:v>166.4182291595589</c:v>
                </c:pt>
                <c:pt idx="3">
                  <c:v>208.9182291595589</c:v>
                </c:pt>
                <c:pt idx="4">
                  <c:v>251.4182291595589</c:v>
                </c:pt>
                <c:pt idx="5">
                  <c:v>293.9182291595589</c:v>
                </c:pt>
                <c:pt idx="6">
                  <c:v>336.4182291595589</c:v>
                </c:pt>
                <c:pt idx="7">
                  <c:v>378.9182291595589</c:v>
                </c:pt>
                <c:pt idx="8">
                  <c:v>421.4182291595589</c:v>
                </c:pt>
                <c:pt idx="9">
                  <c:v>463.9182291595589</c:v>
                </c:pt>
                <c:pt idx="10">
                  <c:v>506.4182291595589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1-B140-AEAB-9F98494CDE64}"/>
            </c:ext>
          </c:extLst>
        </c:ser>
        <c:ser>
          <c:idx val="2"/>
          <c:order val="2"/>
          <c:tx>
            <c:strRef>
              <c:f>prac1!$E$1</c:f>
              <c:strCache>
                <c:ptCount val="1"/>
                <c:pt idx="0">
                  <c:v>acceptance</c:v>
                </c:pt>
              </c:strCache>
            </c:strRef>
          </c:tx>
          <c:marker>
            <c:symbol val="none"/>
          </c:marker>
          <c:val>
            <c:numRef>
              <c:f>prac1!$E$2:$E$12</c:f>
              <c:numCache>
                <c:formatCode>General</c:formatCode>
                <c:ptCount val="11"/>
                <c:pt idx="0">
                  <c:v>20.527739446937026</c:v>
                </c:pt>
                <c:pt idx="1">
                  <c:v>63.027739446937026</c:v>
                </c:pt>
                <c:pt idx="2">
                  <c:v>105.52773944693703</c:v>
                </c:pt>
                <c:pt idx="3">
                  <c:v>148.02773944693703</c:v>
                </c:pt>
                <c:pt idx="4">
                  <c:v>190.52773944693703</c:v>
                </c:pt>
                <c:pt idx="5">
                  <c:v>233.02773944693703</c:v>
                </c:pt>
                <c:pt idx="6">
                  <c:v>275.52773944693701</c:v>
                </c:pt>
                <c:pt idx="7">
                  <c:v>318.02773944693701</c:v>
                </c:pt>
                <c:pt idx="8">
                  <c:v>360.52773944693701</c:v>
                </c:pt>
                <c:pt idx="9">
                  <c:v>403.02773944693701</c:v>
                </c:pt>
                <c:pt idx="10">
                  <c:v>445.52773944693701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1-B140-AEAB-9F98494C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69696"/>
        <c:axId val="67933312"/>
      </c:lineChart>
      <c:catAx>
        <c:axId val="5146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67933312"/>
        <c:crosses val="autoZero"/>
        <c:auto val="1"/>
        <c:lblAlgn val="ctr"/>
        <c:lblOffset val="100"/>
        <c:noMultiLvlLbl val="0"/>
      </c:catAx>
      <c:valAx>
        <c:axId val="6793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46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prac1!$S$1</c:f>
              <c:strCache>
                <c:ptCount val="1"/>
                <c:pt idx="0">
                  <c:v>L</c:v>
                </c:pt>
              </c:strCache>
            </c:strRef>
          </c:tx>
          <c:marker>
            <c:symbol val="none"/>
          </c:marker>
          <c:cat>
            <c:numRef>
              <c:f>prac1!$R$2:$R$18</c:f>
              <c:numCache>
                <c:formatCode>General</c:formatCode>
                <c:ptCount val="17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55</c:v>
                </c:pt>
              </c:numCache>
            </c:numRef>
          </c:cat>
          <c:val>
            <c:numRef>
              <c:f>prac1!$S$2:$S$18</c:f>
              <c:numCache>
                <c:formatCode>General</c:formatCode>
                <c:ptCount val="17"/>
                <c:pt idx="0">
                  <c:v>0.99719222462203017</c:v>
                </c:pt>
                <c:pt idx="1">
                  <c:v>0.99401318074565126</c:v>
                </c:pt>
                <c:pt idx="2">
                  <c:v>0.98738908971086436</c:v>
                </c:pt>
                <c:pt idx="3">
                  <c:v>0.97394229688682532</c:v>
                </c:pt>
                <c:pt idx="4">
                  <c:v>0.94775958607737054</c:v>
                </c:pt>
                <c:pt idx="5">
                  <c:v>0.89999999999999991</c:v>
                </c:pt>
                <c:pt idx="6">
                  <c:v>0.82100428746440912</c:v>
                </c:pt>
                <c:pt idx="7">
                  <c:v>0.70691058445349675</c:v>
                </c:pt>
                <c:pt idx="8">
                  <c:v>0.5674665065890373</c:v>
                </c:pt>
                <c:pt idx="9">
                  <c:v>0.42469062322239237</c:v>
                </c:pt>
                <c:pt idx="10">
                  <c:v>0.3</c:v>
                </c:pt>
                <c:pt idx="11">
                  <c:v>0.20357686830185917</c:v>
                </c:pt>
                <c:pt idx="12">
                  <c:v>0.13480778362579107</c:v>
                </c:pt>
                <c:pt idx="13">
                  <c:v>8.8068695548834605E-2</c:v>
                </c:pt>
                <c:pt idx="14">
                  <c:v>5.7131664998283968E-2</c:v>
                </c:pt>
                <c:pt idx="15">
                  <c:v>3.6933045356371486E-2</c:v>
                </c:pt>
                <c:pt idx="16">
                  <c:v>4.1149824930829309E-3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7-3D42-8969-73EB06612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2608"/>
        <c:axId val="70854144"/>
      </c:lineChart>
      <c:catAx>
        <c:axId val="7085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854144"/>
        <c:crosses val="autoZero"/>
        <c:auto val="1"/>
        <c:lblAlgn val="ctr"/>
        <c:lblOffset val="100"/>
        <c:noMultiLvlLbl val="0"/>
      </c:catAx>
      <c:valAx>
        <c:axId val="708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85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prac1!$O$1</c:f>
              <c:strCache>
                <c:ptCount val="1"/>
                <c:pt idx="0">
                  <c:v>ASN</c:v>
                </c:pt>
              </c:strCache>
            </c:strRef>
          </c:tx>
          <c:marker>
            <c:symbol val="none"/>
          </c:marker>
          <c:cat>
            <c:numRef>
              <c:f>prac1!$K$2:$K$18</c:f>
              <c:numCache>
                <c:formatCode>General</c:formatCode>
                <c:ptCount val="17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55</c:v>
                </c:pt>
              </c:numCache>
            </c:numRef>
          </c:cat>
          <c:val>
            <c:numRef>
              <c:f>prac1!$O$2:$O$27</c:f>
              <c:numCache>
                <c:formatCode>General</c:formatCode>
                <c:ptCount val="24"/>
                <c:pt idx="0">
                  <c:v>2.9068391647060463</c:v>
                </c:pt>
                <c:pt idx="1">
                  <c:v>3.3242646456684195</c:v>
                </c:pt>
                <c:pt idx="2">
                  <c:v>3.8553410999701025</c:v>
                </c:pt>
                <c:pt idx="3">
                  <c:v>4.5301320554923681</c:v>
                </c:pt>
                <c:pt idx="4">
                  <c:v>5.3689474761497129</c:v>
                </c:pt>
                <c:pt idx="5">
                  <c:v>6.3532846327203139</c:v>
                </c:pt>
                <c:pt idx="6">
                  <c:v>7.3820826402074387</c:v>
                </c:pt>
                <c:pt idx="7">
                  <c:v>8.2518050217005268</c:v>
                </c:pt>
                <c:pt idx="8">
                  <c:v>8.7298313556832898</c:v>
                </c:pt>
                <c:pt idx="9">
                  <c:v>8.7057394234592245</c:v>
                </c:pt>
                <c:pt idx="10">
                  <c:v>8.260432898308931</c:v>
                </c:pt>
                <c:pt idx="11">
                  <c:v>7.5778097012847878</c:v>
                </c:pt>
                <c:pt idx="12">
                  <c:v>6.8243815994469559</c:v>
                </c:pt>
                <c:pt idx="13">
                  <c:v>6.1010333016797356</c:v>
                </c:pt>
                <c:pt idx="14">
                  <c:v>5.4522237076486029</c:v>
                </c:pt>
                <c:pt idx="15">
                  <c:v>4.8892477254974605</c:v>
                </c:pt>
                <c:pt idx="16">
                  <c:v>3.093413268831696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5-934D-8FF8-5EAC66F8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20512"/>
        <c:axId val="70322048"/>
      </c:lineChart>
      <c:catAx>
        <c:axId val="7032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322048"/>
        <c:crosses val="autoZero"/>
        <c:auto val="1"/>
        <c:lblAlgn val="ctr"/>
        <c:lblOffset val="100"/>
        <c:noMultiLvlLbl val="0"/>
      </c:catAx>
      <c:valAx>
        <c:axId val="7032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32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2'!$C$1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val>
            <c:numRef>
              <c:f>'prac 2'!$C$2:$C$16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B-6248-9195-8BF7C8A75173}"/>
            </c:ext>
          </c:extLst>
        </c:ser>
        <c:ser>
          <c:idx val="1"/>
          <c:order val="1"/>
          <c:tx>
            <c:strRef>
              <c:f>'prac 2'!$D$1</c:f>
              <c:strCache>
                <c:ptCount val="1"/>
                <c:pt idx="0">
                  <c:v>rejection</c:v>
                </c:pt>
              </c:strCache>
            </c:strRef>
          </c:tx>
          <c:marker>
            <c:symbol val="none"/>
          </c:marker>
          <c:val>
            <c:numRef>
              <c:f>'prac 2'!$D$2:$D$16</c:f>
              <c:numCache>
                <c:formatCode>General</c:formatCode>
                <c:ptCount val="15"/>
                <c:pt idx="0">
                  <c:v>3.4391006429088029</c:v>
                </c:pt>
                <c:pt idx="1">
                  <c:v>3.5114590197519742</c:v>
                </c:pt>
                <c:pt idx="2">
                  <c:v>3.583817396595145</c:v>
                </c:pt>
                <c:pt idx="3">
                  <c:v>3.6561757734383158</c:v>
                </c:pt>
                <c:pt idx="4">
                  <c:v>3.7285341502814866</c:v>
                </c:pt>
                <c:pt idx="5">
                  <c:v>3.8008925271246579</c:v>
                </c:pt>
                <c:pt idx="6">
                  <c:v>3.8732509039678291</c:v>
                </c:pt>
                <c:pt idx="7">
                  <c:v>3.9456092808110004</c:v>
                </c:pt>
                <c:pt idx="8">
                  <c:v>4.0179676576541707</c:v>
                </c:pt>
                <c:pt idx="9">
                  <c:v>4.090326034497342</c:v>
                </c:pt>
                <c:pt idx="10">
                  <c:v>4.1626844113405133</c:v>
                </c:pt>
                <c:pt idx="11">
                  <c:v>4.2350427881836836</c:v>
                </c:pt>
                <c:pt idx="12">
                  <c:v>4.3074011650268549</c:v>
                </c:pt>
                <c:pt idx="13">
                  <c:v>4.3797595418700261</c:v>
                </c:pt>
                <c:pt idx="14">
                  <c:v>4.4521179187131965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B-6248-9195-8BF7C8A75173}"/>
            </c:ext>
          </c:extLst>
        </c:ser>
        <c:ser>
          <c:idx val="2"/>
          <c:order val="2"/>
          <c:tx>
            <c:strRef>
              <c:f>'prac 2'!$E$1</c:f>
              <c:strCache>
                <c:ptCount val="1"/>
                <c:pt idx="0">
                  <c:v>acceptance</c:v>
                </c:pt>
              </c:strCache>
            </c:strRef>
          </c:tx>
          <c:marker>
            <c:symbol val="none"/>
          </c:marker>
          <c:val>
            <c:numRef>
              <c:f>'prac 2'!$E$2:$E$16</c:f>
              <c:numCache>
                <c:formatCode>General</c:formatCode>
                <c:ptCount val="15"/>
                <c:pt idx="0">
                  <c:v>-5.9791692248376958</c:v>
                </c:pt>
                <c:pt idx="1">
                  <c:v>-5.9068108479945254</c:v>
                </c:pt>
                <c:pt idx="2">
                  <c:v>-5.8344524711513541</c:v>
                </c:pt>
                <c:pt idx="3">
                  <c:v>-5.7620940943081829</c:v>
                </c:pt>
                <c:pt idx="4">
                  <c:v>-5.6897357174650125</c:v>
                </c:pt>
                <c:pt idx="5">
                  <c:v>-5.6173773406218412</c:v>
                </c:pt>
                <c:pt idx="6">
                  <c:v>-5.54501896377867</c:v>
                </c:pt>
                <c:pt idx="7">
                  <c:v>-5.4726605869354996</c:v>
                </c:pt>
                <c:pt idx="8">
                  <c:v>-5.4003022100923284</c:v>
                </c:pt>
                <c:pt idx="9">
                  <c:v>-5.3279438332491571</c:v>
                </c:pt>
                <c:pt idx="10">
                  <c:v>-5.2555854564059858</c:v>
                </c:pt>
                <c:pt idx="11">
                  <c:v>-5.1832270795628155</c:v>
                </c:pt>
                <c:pt idx="12">
                  <c:v>-5.1108687027196442</c:v>
                </c:pt>
                <c:pt idx="13">
                  <c:v>-5.038510325876473</c:v>
                </c:pt>
                <c:pt idx="14">
                  <c:v>-4.9661519490333026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B-6248-9195-8BF7C8A75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16384"/>
        <c:axId val="51218688"/>
      </c:lineChart>
      <c:catAx>
        <c:axId val="5121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51218688"/>
        <c:crosses val="autoZero"/>
        <c:auto val="1"/>
        <c:lblAlgn val="ctr"/>
        <c:lblOffset val="100"/>
        <c:noMultiLvlLbl val="0"/>
      </c:catAx>
      <c:valAx>
        <c:axId val="5121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1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3'!$C$1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val>
            <c:numRef>
              <c:f>'prac 3'!$C$2:$C$16</c:f>
              <c:numCache>
                <c:formatCode>0.00</c:formatCode>
                <c:ptCount val="15"/>
                <c:pt idx="0">
                  <c:v>0.25041429999999998</c:v>
                </c:pt>
                <c:pt idx="1">
                  <c:v>0.30952604</c:v>
                </c:pt>
                <c:pt idx="2">
                  <c:v>0.35559309</c:v>
                </c:pt>
                <c:pt idx="3">
                  <c:v>0.39029649</c:v>
                </c:pt>
                <c:pt idx="4">
                  <c:v>0.44459209</c:v>
                </c:pt>
                <c:pt idx="5">
                  <c:v>0.56350707999999994</c:v>
                </c:pt>
                <c:pt idx="6">
                  <c:v>0.80550002999999992</c:v>
                </c:pt>
                <c:pt idx="7">
                  <c:v>0.9010487399999999</c:v>
                </c:pt>
                <c:pt idx="8">
                  <c:v>0.92427443999999992</c:v>
                </c:pt>
                <c:pt idx="9">
                  <c:v>0.98892672999999998</c:v>
                </c:pt>
                <c:pt idx="10">
                  <c:v>1.0193203</c:v>
                </c:pt>
                <c:pt idx="11">
                  <c:v>1.20313519</c:v>
                </c:pt>
                <c:pt idx="12">
                  <c:v>1.34273431</c:v>
                </c:pt>
                <c:pt idx="13">
                  <c:v>1.87093749</c:v>
                </c:pt>
                <c:pt idx="14">
                  <c:v>1.92346821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6-F640-B507-CAAB34CB71A0}"/>
            </c:ext>
          </c:extLst>
        </c:ser>
        <c:ser>
          <c:idx val="1"/>
          <c:order val="1"/>
          <c:tx>
            <c:strRef>
              <c:f>'prac 3'!$D$1</c:f>
              <c:strCache>
                <c:ptCount val="1"/>
                <c:pt idx="0">
                  <c:v>Rejection</c:v>
                </c:pt>
              </c:strCache>
            </c:strRef>
          </c:tx>
          <c:marker>
            <c:symbol val="none"/>
          </c:marker>
          <c:val>
            <c:numRef>
              <c:f>'prac 3'!$D$2:$D$16</c:f>
              <c:numCache>
                <c:formatCode>General</c:formatCode>
                <c:ptCount val="15"/>
                <c:pt idx="0">
                  <c:v>0.87968636826184599</c:v>
                </c:pt>
                <c:pt idx="1">
                  <c:v>1.1107355838643773</c:v>
                </c:pt>
                <c:pt idx="2">
                  <c:v>1.3417847994669085</c:v>
                </c:pt>
                <c:pt idx="3">
                  <c:v>1.57283401506944</c:v>
                </c:pt>
                <c:pt idx="4">
                  <c:v>1.8038832306719712</c:v>
                </c:pt>
                <c:pt idx="5">
                  <c:v>2.0349324462745026</c:v>
                </c:pt>
                <c:pt idx="6">
                  <c:v>2.2659816618770336</c:v>
                </c:pt>
                <c:pt idx="7">
                  <c:v>2.4970308774795651</c:v>
                </c:pt>
                <c:pt idx="8">
                  <c:v>2.7280800930820965</c:v>
                </c:pt>
                <c:pt idx="9">
                  <c:v>2.9591293086846275</c:v>
                </c:pt>
                <c:pt idx="10">
                  <c:v>3.190178524287159</c:v>
                </c:pt>
                <c:pt idx="11">
                  <c:v>3.4212277398896904</c:v>
                </c:pt>
                <c:pt idx="12">
                  <c:v>3.6522769554922214</c:v>
                </c:pt>
                <c:pt idx="13">
                  <c:v>3.8833261710947529</c:v>
                </c:pt>
                <c:pt idx="14">
                  <c:v>4.1143753866972839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6-F640-B507-CAAB34CB71A0}"/>
            </c:ext>
          </c:extLst>
        </c:ser>
        <c:ser>
          <c:idx val="2"/>
          <c:order val="2"/>
          <c:tx>
            <c:strRef>
              <c:f>'prac 3'!$E$1</c:f>
              <c:strCache>
                <c:ptCount val="1"/>
                <c:pt idx="0">
                  <c:v>Acceptance</c:v>
                </c:pt>
              </c:strCache>
            </c:strRef>
          </c:tx>
          <c:marker>
            <c:symbol val="none"/>
          </c:marker>
          <c:val>
            <c:numRef>
              <c:f>'prac 3'!$E$2:$E$16</c:f>
              <c:numCache>
                <c:formatCode>General</c:formatCode>
                <c:ptCount val="15"/>
                <c:pt idx="0">
                  <c:v>-0.13515512694851828</c:v>
                </c:pt>
                <c:pt idx="1">
                  <c:v>9.5894088654013013E-2</c:v>
                </c:pt>
                <c:pt idx="2">
                  <c:v>0.32694330425654433</c:v>
                </c:pt>
                <c:pt idx="3">
                  <c:v>0.55799251985907561</c:v>
                </c:pt>
                <c:pt idx="4">
                  <c:v>0.78904173546160694</c:v>
                </c:pt>
                <c:pt idx="5">
                  <c:v>1.0200909510641383</c:v>
                </c:pt>
                <c:pt idx="6">
                  <c:v>1.2511401666666695</c:v>
                </c:pt>
                <c:pt idx="7">
                  <c:v>1.4821893822692009</c:v>
                </c:pt>
                <c:pt idx="8">
                  <c:v>1.7132385978717322</c:v>
                </c:pt>
                <c:pt idx="9">
                  <c:v>1.9442878134742634</c:v>
                </c:pt>
                <c:pt idx="10">
                  <c:v>2.1753370290767946</c:v>
                </c:pt>
                <c:pt idx="11">
                  <c:v>2.406386244679326</c:v>
                </c:pt>
                <c:pt idx="12">
                  <c:v>2.6374354602818575</c:v>
                </c:pt>
                <c:pt idx="13">
                  <c:v>2.8684846758843885</c:v>
                </c:pt>
                <c:pt idx="14">
                  <c:v>3.0995338914869195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6-F640-B507-CAAB34CB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87264"/>
        <c:axId val="72201344"/>
      </c:lineChart>
      <c:catAx>
        <c:axId val="7218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72201344"/>
        <c:crosses val="autoZero"/>
        <c:auto val="1"/>
        <c:lblAlgn val="ctr"/>
        <c:lblOffset val="100"/>
        <c:noMultiLvlLbl val="0"/>
      </c:catAx>
      <c:valAx>
        <c:axId val="722013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218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18</xdr:row>
      <xdr:rowOff>68580</xdr:rowOff>
    </xdr:from>
    <xdr:to>
      <xdr:col>7</xdr:col>
      <xdr:colOff>114300</xdr:colOff>
      <xdr:row>30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251460</xdr:colOff>
      <xdr:row>19</xdr:row>
      <xdr:rowOff>152400</xdr:rowOff>
    </xdr:from>
    <xdr:to>
      <xdr:col>17</xdr:col>
      <xdr:colOff>83820</xdr:colOff>
      <xdr:row>33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358140</xdr:colOff>
      <xdr:row>19</xdr:row>
      <xdr:rowOff>38100</xdr:rowOff>
    </xdr:from>
    <xdr:to>
      <xdr:col>12</xdr:col>
      <xdr:colOff>68580</xdr:colOff>
      <xdr:row>32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17</xdr:row>
      <xdr:rowOff>160020</xdr:rowOff>
    </xdr:from>
    <xdr:to>
      <xdr:col>5</xdr:col>
      <xdr:colOff>175260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17</xdr:row>
      <xdr:rowOff>167640</xdr:rowOff>
    </xdr:from>
    <xdr:to>
      <xdr:col>5</xdr:col>
      <xdr:colOff>15240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workbookViewId="0">
      <selection activeCell="K1" sqref="K1:K1048576"/>
    </sheetView>
  </sheetViews>
  <sheetFormatPr defaultRowHeight="15" x14ac:dyDescent="0.2"/>
  <cols>
    <col min="5" max="5" width="12.375" customWidth="1"/>
  </cols>
  <sheetData>
    <row r="1" spans="1:19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14</v>
      </c>
      <c r="R1" t="s">
        <v>14</v>
      </c>
      <c r="S1" t="s">
        <v>16</v>
      </c>
    </row>
    <row r="2" spans="1:19" x14ac:dyDescent="0.2">
      <c r="A2" s="1">
        <v>1</v>
      </c>
      <c r="B2" s="1">
        <v>36.997678408661159</v>
      </c>
      <c r="C2" s="1">
        <f>SUM(B2)</f>
        <v>36.997678408661159</v>
      </c>
      <c r="D2" s="1">
        <f>(($I$6*$I$12)/5)+((A2*85)/2)</f>
        <v>81.418229159558891</v>
      </c>
      <c r="E2" s="1">
        <f>(($I$6*$I$13)/5)+((A2*85)/2)</f>
        <v>20.527739446937026</v>
      </c>
      <c r="K2">
        <v>35</v>
      </c>
      <c r="L2">
        <f>($I$7+$I$8-2*K2)/5</f>
        <v>3</v>
      </c>
      <c r="M2">
        <f>($I$10^L2-1)/($I$10^L2-$I$9^L2)</f>
        <v>0.99719222462203017</v>
      </c>
      <c r="N2">
        <f>(2*K2*5+($I$7^2-$I$8^2))/(2*$I$6)</f>
        <v>-0.375</v>
      </c>
      <c r="O2">
        <f>((M2*$I$13)+((1-M2)*$I$12))/N2</f>
        <v>2.9068391647060463</v>
      </c>
      <c r="P2">
        <v>35</v>
      </c>
      <c r="R2">
        <v>35</v>
      </c>
      <c r="S2">
        <v>0.99719222462203017</v>
      </c>
    </row>
    <row r="3" spans="1:19" x14ac:dyDescent="0.2">
      <c r="A3" s="1">
        <v>2</v>
      </c>
      <c r="B3" s="1">
        <v>27.223168318450917</v>
      </c>
      <c r="C3" s="1">
        <f>SUM(B2:B3)</f>
        <v>64.220846727112075</v>
      </c>
      <c r="D3" s="1">
        <f t="shared" ref="D3:D16" si="0">(($I$6*$I$12)/5)+((A3*85)/2)</f>
        <v>123.91822915955889</v>
      </c>
      <c r="E3" s="1">
        <f t="shared" ref="E3:E16" si="1">(($I$6*$I$13)/5)+((A3*85)/2)</f>
        <v>63.027739446937026</v>
      </c>
      <c r="K3">
        <v>36</v>
      </c>
      <c r="L3">
        <f t="shared" ref="L3:L18" si="2">($I$7+$I$8-2*K3)/5</f>
        <v>2.6</v>
      </c>
      <c r="M3">
        <f t="shared" ref="M3:M18" si="3">($I$10^L3-1)/($I$10^L3-$I$9^L3)</f>
        <v>0.99401318074565126</v>
      </c>
      <c r="N3">
        <f t="shared" ref="N3:N18" si="4">(2*K3*5+($I$7^2-$I$8^2))/(2*$I$6)</f>
        <v>-0.32500000000000001</v>
      </c>
      <c r="O3">
        <f t="shared" ref="O3:O18" si="5">((M3*$I$13)+((1-M3)*$I$12))/N3</f>
        <v>3.3242646456684195</v>
      </c>
      <c r="P3">
        <v>36</v>
      </c>
      <c r="R3">
        <v>36</v>
      </c>
      <c r="S3">
        <v>0.99401318074565126</v>
      </c>
    </row>
    <row r="4" spans="1:19" x14ac:dyDescent="0.2">
      <c r="A4" s="1">
        <v>3</v>
      </c>
      <c r="B4" s="1">
        <v>42.442573077132693</v>
      </c>
      <c r="C4" s="1">
        <f>SUM(B4,C3)</f>
        <v>106.66341980424477</v>
      </c>
      <c r="D4" s="1">
        <f t="shared" si="0"/>
        <v>166.4182291595589</v>
      </c>
      <c r="E4" s="1">
        <f t="shared" si="1"/>
        <v>105.52773944693703</v>
      </c>
      <c r="H4" s="1" t="s">
        <v>5</v>
      </c>
      <c r="I4" s="1">
        <v>0.3</v>
      </c>
      <c r="K4">
        <v>37</v>
      </c>
      <c r="L4">
        <f t="shared" si="2"/>
        <v>2.2000000000000002</v>
      </c>
      <c r="M4">
        <f t="shared" si="3"/>
        <v>0.98738908971086436</v>
      </c>
      <c r="N4">
        <f t="shared" si="4"/>
        <v>-0.27500000000000002</v>
      </c>
      <c r="O4">
        <f t="shared" si="5"/>
        <v>3.8553410999701025</v>
      </c>
      <c r="P4">
        <v>37</v>
      </c>
      <c r="R4">
        <v>37</v>
      </c>
      <c r="S4">
        <v>0.98738908971086436</v>
      </c>
    </row>
    <row r="5" spans="1:19" x14ac:dyDescent="0.2">
      <c r="A5" s="1">
        <v>4</v>
      </c>
      <c r="B5" s="1">
        <v>52.764735402015503</v>
      </c>
      <c r="C5" s="1">
        <f>SUM(B5,C4)</f>
        <v>159.42815520626027</v>
      </c>
      <c r="D5" s="1">
        <f t="shared" si="0"/>
        <v>208.9182291595589</v>
      </c>
      <c r="E5" s="1">
        <f t="shared" si="1"/>
        <v>148.02773944693703</v>
      </c>
      <c r="H5" s="1" t="s">
        <v>6</v>
      </c>
      <c r="I5" s="1">
        <v>0.1</v>
      </c>
      <c r="K5">
        <v>38</v>
      </c>
      <c r="L5">
        <f t="shared" si="2"/>
        <v>1.8</v>
      </c>
      <c r="M5">
        <f t="shared" si="3"/>
        <v>0.97394229688682532</v>
      </c>
      <c r="N5">
        <f t="shared" si="4"/>
        <v>-0.22500000000000001</v>
      </c>
      <c r="O5">
        <f t="shared" si="5"/>
        <v>4.5301320554923681</v>
      </c>
      <c r="P5">
        <v>38</v>
      </c>
      <c r="R5">
        <v>38</v>
      </c>
      <c r="S5">
        <v>0.97394229688682532</v>
      </c>
    </row>
    <row r="6" spans="1:19" x14ac:dyDescent="0.2">
      <c r="A6" s="1">
        <v>5</v>
      </c>
      <c r="B6" s="1">
        <v>51.983502190560102</v>
      </c>
      <c r="C6" s="1">
        <f t="shared" ref="C6:C10" si="6">SUM(B6,C5)</f>
        <v>211.41165739682037</v>
      </c>
      <c r="D6" s="1">
        <f t="shared" si="0"/>
        <v>251.4182291595589</v>
      </c>
      <c r="E6" s="1">
        <f t="shared" si="1"/>
        <v>190.52773944693703</v>
      </c>
      <c r="H6" s="1" t="s">
        <v>7</v>
      </c>
      <c r="I6" s="1">
        <v>100</v>
      </c>
      <c r="K6">
        <v>39</v>
      </c>
      <c r="L6">
        <f t="shared" si="2"/>
        <v>1.4</v>
      </c>
      <c r="M6">
        <f t="shared" si="3"/>
        <v>0.94775958607737054</v>
      </c>
      <c r="N6">
        <f t="shared" si="4"/>
        <v>-0.17499999999999999</v>
      </c>
      <c r="O6">
        <f t="shared" si="5"/>
        <v>5.3689474761497129</v>
      </c>
      <c r="P6">
        <v>39</v>
      </c>
      <c r="R6">
        <v>39</v>
      </c>
      <c r="S6">
        <v>0.94775958607737054</v>
      </c>
    </row>
    <row r="7" spans="1:19" x14ac:dyDescent="0.2">
      <c r="A7" s="1">
        <v>6</v>
      </c>
      <c r="B7" s="1">
        <v>57.331331036984921</v>
      </c>
      <c r="C7" s="1">
        <f t="shared" si="6"/>
        <v>268.74298843380529</v>
      </c>
      <c r="D7" s="1">
        <f t="shared" si="0"/>
        <v>293.9182291595589</v>
      </c>
      <c r="E7" s="1">
        <f t="shared" si="1"/>
        <v>233.02773944693703</v>
      </c>
      <c r="H7" s="1" t="s">
        <v>8</v>
      </c>
      <c r="I7" s="1">
        <v>40</v>
      </c>
      <c r="K7">
        <v>40</v>
      </c>
      <c r="L7">
        <f t="shared" si="2"/>
        <v>1</v>
      </c>
      <c r="M7">
        <f t="shared" si="3"/>
        <v>0.89999999999999991</v>
      </c>
      <c r="N7">
        <f t="shared" si="4"/>
        <v>-0.125</v>
      </c>
      <c r="O7">
        <f t="shared" si="5"/>
        <v>6.3532846327203139</v>
      </c>
      <c r="P7">
        <v>40</v>
      </c>
      <c r="R7">
        <v>40</v>
      </c>
      <c r="S7">
        <v>0.89999999999999991</v>
      </c>
    </row>
    <row r="8" spans="1:19" x14ac:dyDescent="0.2">
      <c r="A8" s="1">
        <v>7</v>
      </c>
      <c r="B8" s="1">
        <v>18.164123604074121</v>
      </c>
      <c r="C8" s="1">
        <f t="shared" si="6"/>
        <v>286.90711203787941</v>
      </c>
      <c r="D8" s="1">
        <f t="shared" si="0"/>
        <v>336.4182291595589</v>
      </c>
      <c r="E8" s="1">
        <f t="shared" si="1"/>
        <v>275.52773944693701</v>
      </c>
      <c r="H8" s="1" t="s">
        <v>9</v>
      </c>
      <c r="I8" s="1">
        <v>45</v>
      </c>
      <c r="K8">
        <v>41</v>
      </c>
      <c r="L8">
        <f t="shared" si="2"/>
        <v>0.6</v>
      </c>
      <c r="M8">
        <f t="shared" si="3"/>
        <v>0.82100428746440912</v>
      </c>
      <c r="N8">
        <f t="shared" si="4"/>
        <v>-7.4999999999999997E-2</v>
      </c>
      <c r="O8">
        <f t="shared" si="5"/>
        <v>7.3820826402074387</v>
      </c>
      <c r="P8">
        <v>41</v>
      </c>
      <c r="R8">
        <v>41</v>
      </c>
      <c r="S8">
        <v>0.82100428746440912</v>
      </c>
    </row>
    <row r="9" spans="1:19" x14ac:dyDescent="0.2">
      <c r="A9" s="1">
        <v>8</v>
      </c>
      <c r="B9" s="1">
        <v>37.658187567139976</v>
      </c>
      <c r="C9" s="1">
        <f t="shared" si="6"/>
        <v>324.56529960501939</v>
      </c>
      <c r="D9" s="1">
        <f t="shared" si="0"/>
        <v>378.9182291595589</v>
      </c>
      <c r="E9" s="1">
        <f t="shared" si="1"/>
        <v>318.02773944693701</v>
      </c>
      <c r="H9" s="1" t="s">
        <v>11</v>
      </c>
      <c r="I9" s="1">
        <f>I4/(1-I5)</f>
        <v>0.33333333333333331</v>
      </c>
      <c r="K9">
        <v>42</v>
      </c>
      <c r="L9">
        <f t="shared" si="2"/>
        <v>0.2</v>
      </c>
      <c r="M9">
        <f t="shared" si="3"/>
        <v>0.70691058445349675</v>
      </c>
      <c r="N9">
        <f t="shared" si="4"/>
        <v>-2.5000000000000001E-2</v>
      </c>
      <c r="O9">
        <f t="shared" si="5"/>
        <v>8.2518050217005268</v>
      </c>
      <c r="P9">
        <v>42</v>
      </c>
      <c r="R9">
        <v>42</v>
      </c>
      <c r="S9">
        <v>0.70691058445349675</v>
      </c>
    </row>
    <row r="10" spans="1:19" x14ac:dyDescent="0.2">
      <c r="A10" s="1">
        <v>9</v>
      </c>
      <c r="B10" s="1">
        <v>50.950225259875879</v>
      </c>
      <c r="C10" s="1">
        <f t="shared" si="6"/>
        <v>375.51552486489527</v>
      </c>
      <c r="D10" s="1">
        <f t="shared" si="0"/>
        <v>421.4182291595589</v>
      </c>
      <c r="E10" s="1">
        <f t="shared" si="1"/>
        <v>360.52773944693701</v>
      </c>
      <c r="H10" s="1" t="s">
        <v>10</v>
      </c>
      <c r="I10" s="1">
        <f>(1-I4)/I5</f>
        <v>6.9999999999999991</v>
      </c>
      <c r="K10">
        <v>43</v>
      </c>
      <c r="L10">
        <f t="shared" si="2"/>
        <v>-0.2</v>
      </c>
      <c r="M10">
        <f t="shared" si="3"/>
        <v>0.5674665065890373</v>
      </c>
      <c r="N10">
        <f t="shared" si="4"/>
        <v>2.5000000000000001E-2</v>
      </c>
      <c r="O10">
        <f t="shared" si="5"/>
        <v>8.7298313556832898</v>
      </c>
      <c r="P10">
        <v>43</v>
      </c>
      <c r="R10">
        <v>43</v>
      </c>
      <c r="S10">
        <v>0.5674665065890373</v>
      </c>
    </row>
    <row r="11" spans="1:19" x14ac:dyDescent="0.2">
      <c r="A11" s="1">
        <v>10</v>
      </c>
      <c r="B11" s="1">
        <v>29.132993505336344</v>
      </c>
      <c r="C11" s="1">
        <f>SUM(B11,C10)</f>
        <v>404.64851837023161</v>
      </c>
      <c r="D11" s="1">
        <f t="shared" si="0"/>
        <v>463.9182291595589</v>
      </c>
      <c r="E11" s="1">
        <f t="shared" si="1"/>
        <v>403.02773944693701</v>
      </c>
      <c r="H11" s="1"/>
      <c r="I11" s="1"/>
      <c r="K11">
        <v>44</v>
      </c>
      <c r="L11">
        <f t="shared" si="2"/>
        <v>-0.6</v>
      </c>
      <c r="M11">
        <f t="shared" si="3"/>
        <v>0.42469062322239237</v>
      </c>
      <c r="N11">
        <f t="shared" si="4"/>
        <v>7.4999999999999997E-2</v>
      </c>
      <c r="O11">
        <f t="shared" si="5"/>
        <v>8.7057394234592245</v>
      </c>
      <c r="P11">
        <v>44</v>
      </c>
      <c r="R11">
        <v>44</v>
      </c>
      <c r="S11">
        <v>0.42469062322239237</v>
      </c>
    </row>
    <row r="12" spans="1:19" x14ac:dyDescent="0.2">
      <c r="A12" s="1">
        <v>11</v>
      </c>
      <c r="B12" s="1">
        <v>33.097958395082969</v>
      </c>
      <c r="C12" s="1">
        <f>SUM(B12,C11)</f>
        <v>437.74647676531458</v>
      </c>
      <c r="D12" s="1">
        <f t="shared" si="0"/>
        <v>506.4182291595589</v>
      </c>
      <c r="E12" s="1">
        <f t="shared" si="1"/>
        <v>445.52773944693701</v>
      </c>
      <c r="H12" s="1" t="s">
        <v>12</v>
      </c>
      <c r="I12" s="1">
        <f>LOG(I10,2.71828)</f>
        <v>1.9459114579779444</v>
      </c>
      <c r="K12">
        <v>45</v>
      </c>
      <c r="L12">
        <f t="shared" si="2"/>
        <v>-1</v>
      </c>
      <c r="M12">
        <f t="shared" si="3"/>
        <v>0.3</v>
      </c>
      <c r="N12">
        <f t="shared" si="4"/>
        <v>0.125</v>
      </c>
      <c r="O12">
        <f t="shared" si="5"/>
        <v>8.260432898308931</v>
      </c>
      <c r="P12">
        <v>45</v>
      </c>
      <c r="R12">
        <v>45</v>
      </c>
      <c r="S12">
        <v>0.3</v>
      </c>
    </row>
    <row r="13" spans="1:19" x14ac:dyDescent="0.2">
      <c r="A13" s="1">
        <v>12</v>
      </c>
      <c r="B13" s="1">
        <v>23.095676725497469</v>
      </c>
      <c r="C13" s="1">
        <f t="shared" ref="C13:C16" si="7">SUM(B13,C12)</f>
        <v>460.84215349081205</v>
      </c>
      <c r="D13" s="1">
        <f t="shared" si="0"/>
        <v>548.9182291595589</v>
      </c>
      <c r="E13" s="1">
        <f t="shared" si="1"/>
        <v>488.02773944693701</v>
      </c>
      <c r="H13" s="1" t="s">
        <v>13</v>
      </c>
      <c r="I13" s="1">
        <f>LOG(I9,2.71828)</f>
        <v>-1.0986130276531487</v>
      </c>
      <c r="K13">
        <v>46</v>
      </c>
      <c r="L13">
        <f t="shared" si="2"/>
        <v>-1.4</v>
      </c>
      <c r="M13">
        <f t="shared" si="3"/>
        <v>0.20357686830185917</v>
      </c>
      <c r="N13">
        <f t="shared" si="4"/>
        <v>0.17499999999999999</v>
      </c>
      <c r="O13">
        <f t="shared" si="5"/>
        <v>7.5778097012847878</v>
      </c>
      <c r="P13">
        <v>46</v>
      </c>
      <c r="R13">
        <v>46</v>
      </c>
      <c r="S13">
        <v>0.20357686830185917</v>
      </c>
    </row>
    <row r="14" spans="1:19" x14ac:dyDescent="0.2">
      <c r="A14" s="1">
        <v>13</v>
      </c>
      <c r="B14" s="1">
        <v>21.530891091097146</v>
      </c>
      <c r="C14" s="1">
        <f t="shared" si="7"/>
        <v>482.3730445819092</v>
      </c>
      <c r="D14" s="1">
        <f t="shared" si="0"/>
        <v>591.4182291595589</v>
      </c>
      <c r="E14" s="1">
        <f t="shared" si="1"/>
        <v>530.52773944693706</v>
      </c>
      <c r="K14">
        <v>47</v>
      </c>
      <c r="L14">
        <f t="shared" si="2"/>
        <v>-1.8</v>
      </c>
      <c r="M14">
        <f t="shared" si="3"/>
        <v>0.13480778362579107</v>
      </c>
      <c r="N14">
        <f t="shared" si="4"/>
        <v>0.22500000000000001</v>
      </c>
      <c r="O14">
        <f t="shared" si="5"/>
        <v>6.8243815994469559</v>
      </c>
      <c r="P14">
        <v>47</v>
      </c>
      <c r="R14">
        <v>47</v>
      </c>
      <c r="S14">
        <v>0.13480778362579107</v>
      </c>
    </row>
    <row r="15" spans="1:19" x14ac:dyDescent="0.2">
      <c r="A15" s="1">
        <v>14</v>
      </c>
      <c r="B15" s="1">
        <v>30.223705026437528</v>
      </c>
      <c r="C15" s="1">
        <f t="shared" si="7"/>
        <v>512.59674960834673</v>
      </c>
      <c r="D15" s="1">
        <f t="shared" si="0"/>
        <v>633.9182291595589</v>
      </c>
      <c r="E15" s="1">
        <f t="shared" si="1"/>
        <v>573.02773944693706</v>
      </c>
      <c r="K15">
        <v>48</v>
      </c>
      <c r="L15">
        <f t="shared" si="2"/>
        <v>-2.2000000000000002</v>
      </c>
      <c r="M15">
        <f t="shared" si="3"/>
        <v>8.8068695548834605E-2</v>
      </c>
      <c r="N15">
        <f t="shared" si="4"/>
        <v>0.27500000000000002</v>
      </c>
      <c r="O15">
        <f t="shared" si="5"/>
        <v>6.1010333016797356</v>
      </c>
      <c r="P15">
        <v>48</v>
      </c>
      <c r="R15">
        <v>48</v>
      </c>
      <c r="S15">
        <v>8.8068695548834605E-2</v>
      </c>
    </row>
    <row r="16" spans="1:19" x14ac:dyDescent="0.2">
      <c r="A16" s="1">
        <v>15</v>
      </c>
      <c r="B16" s="1">
        <v>32.2649294603616</v>
      </c>
      <c r="C16" s="1">
        <f t="shared" si="7"/>
        <v>544.86167906870833</v>
      </c>
      <c r="D16" s="1">
        <f t="shared" si="0"/>
        <v>676.4182291595589</v>
      </c>
      <c r="E16" s="1">
        <f t="shared" si="1"/>
        <v>615.52773944693706</v>
      </c>
      <c r="K16">
        <v>49</v>
      </c>
      <c r="L16">
        <f t="shared" si="2"/>
        <v>-2.6</v>
      </c>
      <c r="M16">
        <f t="shared" si="3"/>
        <v>5.7131664998283968E-2</v>
      </c>
      <c r="N16">
        <f t="shared" si="4"/>
        <v>0.32500000000000001</v>
      </c>
      <c r="O16">
        <f t="shared" si="5"/>
        <v>5.4522237076486029</v>
      </c>
      <c r="P16">
        <v>49</v>
      </c>
      <c r="R16">
        <v>49</v>
      </c>
      <c r="S16">
        <v>5.7131664998283968E-2</v>
      </c>
    </row>
    <row r="17" spans="1:19" x14ac:dyDescent="0.2">
      <c r="A17" s="1"/>
      <c r="B17" s="1"/>
      <c r="C17" s="1"/>
      <c r="D17" s="1"/>
      <c r="E17" s="1"/>
      <c r="K17">
        <v>50</v>
      </c>
      <c r="L17">
        <f t="shared" si="2"/>
        <v>-3</v>
      </c>
      <c r="M17">
        <f t="shared" si="3"/>
        <v>3.6933045356371486E-2</v>
      </c>
      <c r="N17">
        <f t="shared" si="4"/>
        <v>0.375</v>
      </c>
      <c r="O17">
        <f t="shared" si="5"/>
        <v>4.8892477254974605</v>
      </c>
      <c r="P17">
        <v>50</v>
      </c>
      <c r="R17">
        <v>50</v>
      </c>
      <c r="S17">
        <v>3.6933045356371486E-2</v>
      </c>
    </row>
    <row r="18" spans="1:19" x14ac:dyDescent="0.2">
      <c r="K18">
        <v>55</v>
      </c>
      <c r="L18">
        <f t="shared" si="2"/>
        <v>-5</v>
      </c>
      <c r="M18">
        <f t="shared" si="3"/>
        <v>4.1149824930829309E-3</v>
      </c>
      <c r="N18">
        <f t="shared" si="4"/>
        <v>0.625</v>
      </c>
      <c r="O18">
        <f t="shared" si="5"/>
        <v>3.093413268831696</v>
      </c>
      <c r="P18">
        <v>55</v>
      </c>
      <c r="R18">
        <v>55</v>
      </c>
      <c r="S18">
        <v>4.1149824930829309E-3</v>
      </c>
    </row>
    <row r="25" spans="1:19" ht="9" customHeight="1" x14ac:dyDescent="0.2"/>
    <row r="26" spans="1:19" hidden="1" x14ac:dyDescent="0.2"/>
    <row r="27" spans="1:19" hidden="1" x14ac:dyDescent="0.2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tabSelected="1" topLeftCell="K1" workbookViewId="0">
      <selection activeCell="P2" sqref="P2"/>
    </sheetView>
  </sheetViews>
  <sheetFormatPr defaultRowHeight="15" x14ac:dyDescent="0.2"/>
  <cols>
    <col min="8" max="8" width="12.9140625" customWidth="1"/>
  </cols>
  <sheetData>
    <row r="1" spans="1:16" x14ac:dyDescent="0.2">
      <c r="A1" t="s">
        <v>1</v>
      </c>
      <c r="B1" t="s">
        <v>19</v>
      </c>
      <c r="C1" t="s">
        <v>2</v>
      </c>
      <c r="D1" t="s">
        <v>3</v>
      </c>
      <c r="E1" t="s">
        <v>4</v>
      </c>
      <c r="M1" t="s">
        <v>28</v>
      </c>
      <c r="N1" t="s">
        <v>27</v>
      </c>
      <c r="O1" t="s">
        <v>16</v>
      </c>
      <c r="P1" t="s">
        <v>65</v>
      </c>
    </row>
    <row r="2" spans="1:16" x14ac:dyDescent="0.2">
      <c r="A2">
        <v>1</v>
      </c>
      <c r="B2">
        <v>0</v>
      </c>
      <c r="C2">
        <f>B2</f>
        <v>0</v>
      </c>
      <c r="D2">
        <f>($K$5-A2*$I$10)/($I$8-$I$10)</f>
        <v>3.4391006429088029</v>
      </c>
      <c r="E2">
        <f>($K$6-A2*$I$10)/($I$8-$I$10)</f>
        <v>-5.9791692248376958</v>
      </c>
      <c r="M2">
        <v>1E-3</v>
      </c>
      <c r="N2">
        <f>(1-($I$9^M2))/(($I$8^M2)-($I$9^M2))</f>
        <v>-4.7187714296645811E-2</v>
      </c>
      <c r="O2">
        <f>(($K$3^M2)-1)/(($K$3^M2)-($K$4^M2))</f>
        <v>0.35827776222435703</v>
      </c>
      <c r="P2" t="s">
        <v>68</v>
      </c>
    </row>
    <row r="3" spans="1:16" x14ac:dyDescent="0.2">
      <c r="A3">
        <v>2</v>
      </c>
      <c r="B3">
        <v>0</v>
      </c>
      <c r="C3">
        <f>SUM(B3,C2)</f>
        <v>0</v>
      </c>
      <c r="D3">
        <f t="shared" ref="D3:D16" si="0">($K$5-A3*$I$10)/($I$8-$I$10)</f>
        <v>3.5114590197519742</v>
      </c>
      <c r="E3">
        <f t="shared" ref="E3:E16" si="1">($K$6-A3*$I$10)/($I$8-$I$10)</f>
        <v>-5.9068108479945254</v>
      </c>
      <c r="H3" s="1" t="s">
        <v>20</v>
      </c>
      <c r="I3" s="1">
        <v>0.05</v>
      </c>
      <c r="J3" s="1" t="s">
        <v>10</v>
      </c>
      <c r="K3" s="1">
        <f>(1-I6)/I5</f>
        <v>12.375</v>
      </c>
      <c r="M3">
        <v>2E-3</v>
      </c>
      <c r="N3">
        <f t="shared" ref="N3:N16" si="2">(1-($I$9^M3))/(($I$8^M3)-($I$9^M3))</f>
        <v>-4.7216040555330012E-2</v>
      </c>
      <c r="O3">
        <f t="shared" ref="O3:O16" si="3">(($K$3^M3)-1)/(($K$3^M3)-($K$4^M3))</f>
        <v>0.35908676780695575</v>
      </c>
    </row>
    <row r="4" spans="1:16" x14ac:dyDescent="0.2">
      <c r="A4">
        <v>3</v>
      </c>
      <c r="B4">
        <v>0</v>
      </c>
      <c r="C4">
        <f>SUM(B4,C3)</f>
        <v>0</v>
      </c>
      <c r="D4">
        <f t="shared" si="0"/>
        <v>3.583817396595145</v>
      </c>
      <c r="E4">
        <f t="shared" si="1"/>
        <v>-5.8344524711513541</v>
      </c>
      <c r="H4" s="1" t="s">
        <v>9</v>
      </c>
      <c r="I4" s="1">
        <v>0.1</v>
      </c>
      <c r="J4" s="1" t="s">
        <v>11</v>
      </c>
      <c r="K4" s="1">
        <f>I6/(1-I5)</f>
        <v>1.0869565217391304E-2</v>
      </c>
      <c r="M4">
        <v>3.0000000000000001E-3</v>
      </c>
      <c r="N4">
        <f t="shared" si="2"/>
        <v>-4.7244378654562408E-2</v>
      </c>
      <c r="O4">
        <f t="shared" si="3"/>
        <v>0.35989630462361755</v>
      </c>
    </row>
    <row r="5" spans="1:16" x14ac:dyDescent="0.2">
      <c r="A5">
        <v>4</v>
      </c>
      <c r="B5">
        <v>0</v>
      </c>
      <c r="C5">
        <f t="shared" ref="C5:C16" si="4">SUM(B5,C4)</f>
        <v>0</v>
      </c>
      <c r="D5">
        <f t="shared" si="0"/>
        <v>3.6561757734383158</v>
      </c>
      <c r="E5">
        <f t="shared" si="1"/>
        <v>-5.7620940943081829</v>
      </c>
      <c r="H5" s="1" t="s">
        <v>6</v>
      </c>
      <c r="I5" s="1">
        <v>0.08</v>
      </c>
      <c r="J5" s="1" t="s">
        <v>21</v>
      </c>
      <c r="K5" s="1">
        <f>LOG(K3,10)</f>
        <v>1.0925452076056061</v>
      </c>
      <c r="M5">
        <v>4.0000000000000001E-3</v>
      </c>
      <c r="N5">
        <f t="shared" si="2"/>
        <v>-4.727272859525769E-2</v>
      </c>
      <c r="O5">
        <f t="shared" si="3"/>
        <v>0.36070636805529377</v>
      </c>
    </row>
    <row r="6" spans="1:16" x14ac:dyDescent="0.2">
      <c r="A6">
        <v>5</v>
      </c>
      <c r="B6">
        <v>0</v>
      </c>
      <c r="C6">
        <f t="shared" si="4"/>
        <v>0</v>
      </c>
      <c r="D6">
        <f t="shared" si="0"/>
        <v>3.7285341502814866</v>
      </c>
      <c r="E6">
        <f t="shared" si="1"/>
        <v>-5.6897357174650125</v>
      </c>
      <c r="H6" s="1" t="s">
        <v>5</v>
      </c>
      <c r="I6" s="1">
        <v>0.01</v>
      </c>
      <c r="J6" s="1" t="s">
        <v>22</v>
      </c>
      <c r="K6" s="1">
        <f>LOG(K4,10)</f>
        <v>-1.9637878273455551</v>
      </c>
      <c r="M6">
        <v>5.0000000000000001E-3</v>
      </c>
      <c r="N6">
        <f t="shared" si="2"/>
        <v>-4.7301090378347711E-2</v>
      </c>
      <c r="O6">
        <f t="shared" si="3"/>
        <v>0.36151695347425178</v>
      </c>
    </row>
    <row r="7" spans="1:16" x14ac:dyDescent="0.2">
      <c r="A7">
        <v>6</v>
      </c>
      <c r="B7">
        <v>0</v>
      </c>
      <c r="C7">
        <f t="shared" si="4"/>
        <v>0</v>
      </c>
      <c r="D7">
        <f t="shared" si="0"/>
        <v>3.8008925271246579</v>
      </c>
      <c r="E7">
        <f t="shared" si="1"/>
        <v>-5.6173773406218412</v>
      </c>
      <c r="H7" s="1" t="s">
        <v>23</v>
      </c>
      <c r="I7" s="1">
        <f>I4/I3</f>
        <v>2</v>
      </c>
      <c r="J7" s="1"/>
      <c r="K7" s="1"/>
      <c r="M7">
        <v>6.0000000000000001E-3</v>
      </c>
      <c r="N7">
        <f t="shared" si="2"/>
        <v>-4.7329464004730586E-2</v>
      </c>
      <c r="O7">
        <f t="shared" si="3"/>
        <v>0.36232805624415371</v>
      </c>
    </row>
    <row r="8" spans="1:16" x14ac:dyDescent="0.2">
      <c r="A8">
        <v>7</v>
      </c>
      <c r="B8">
        <v>0</v>
      </c>
      <c r="C8">
        <f t="shared" si="4"/>
        <v>0</v>
      </c>
      <c r="D8">
        <f t="shared" si="0"/>
        <v>3.8732509039678291</v>
      </c>
      <c r="E8">
        <f t="shared" si="1"/>
        <v>-5.54501896377867</v>
      </c>
      <c r="H8" s="1" t="s">
        <v>24</v>
      </c>
      <c r="I8" s="1">
        <f>LOG(I7,10)</f>
        <v>0.30102999566398114</v>
      </c>
      <c r="J8" s="1"/>
      <c r="K8" s="1"/>
      <c r="M8">
        <v>7.0000000000000001E-3</v>
      </c>
      <c r="N8">
        <f t="shared" si="2"/>
        <v>-4.7357849475307676E-2</v>
      </c>
      <c r="O8">
        <f t="shared" si="3"/>
        <v>0.36313967172018446</v>
      </c>
    </row>
    <row r="9" spans="1:16" x14ac:dyDescent="0.2">
      <c r="A9">
        <v>8</v>
      </c>
      <c r="B9">
        <v>1</v>
      </c>
      <c r="C9">
        <f t="shared" si="4"/>
        <v>1</v>
      </c>
      <c r="D9">
        <f t="shared" si="0"/>
        <v>3.9456092808110004</v>
      </c>
      <c r="E9">
        <f t="shared" si="1"/>
        <v>-5.4726605869354996</v>
      </c>
      <c r="H9" s="1" t="s">
        <v>25</v>
      </c>
      <c r="I9" s="1">
        <f>(1-I4)/(1-I3)</f>
        <v>0.94736842105263164</v>
      </c>
      <c r="J9" s="1"/>
      <c r="K9" s="1"/>
      <c r="M9">
        <v>8.0000000000000002E-3</v>
      </c>
      <c r="N9">
        <f t="shared" si="2"/>
        <v>-4.7386246790993347E-2</v>
      </c>
      <c r="O9">
        <f t="shared" si="3"/>
        <v>0.36395179524915539</v>
      </c>
    </row>
    <row r="10" spans="1:16" x14ac:dyDescent="0.2">
      <c r="A10">
        <v>9</v>
      </c>
      <c r="B10">
        <v>0</v>
      </c>
      <c r="C10">
        <f t="shared" si="4"/>
        <v>1</v>
      </c>
      <c r="D10">
        <f t="shared" si="0"/>
        <v>4.0179676576541707</v>
      </c>
      <c r="E10">
        <f t="shared" si="1"/>
        <v>-5.4003022100923284</v>
      </c>
      <c r="H10" s="1" t="s">
        <v>26</v>
      </c>
      <c r="I10" s="1">
        <f>LOG(I9,10)</f>
        <v>-2.3481095849522862E-2</v>
      </c>
      <c r="J10" s="1"/>
      <c r="K10" s="1"/>
      <c r="M10">
        <v>8.9999999999999993E-3</v>
      </c>
      <c r="N10">
        <f t="shared" si="2"/>
        <v>-4.741465595267199E-2</v>
      </c>
      <c r="O10">
        <f t="shared" si="3"/>
        <v>0.36476442216961419</v>
      </c>
    </row>
    <row r="11" spans="1:16" x14ac:dyDescent="0.2">
      <c r="A11">
        <v>10</v>
      </c>
      <c r="B11">
        <v>1</v>
      </c>
      <c r="C11">
        <f t="shared" si="4"/>
        <v>2</v>
      </c>
      <c r="D11">
        <f t="shared" si="0"/>
        <v>4.090326034497342</v>
      </c>
      <c r="E11">
        <f t="shared" si="1"/>
        <v>-5.3279438332491571</v>
      </c>
      <c r="M11">
        <v>0.01</v>
      </c>
      <c r="N11">
        <f t="shared" si="2"/>
        <v>-4.7443076961241885E-2</v>
      </c>
      <c r="O11">
        <f t="shared" si="3"/>
        <v>0.36557754781197183</v>
      </c>
    </row>
    <row r="12" spans="1:16" x14ac:dyDescent="0.2">
      <c r="A12">
        <v>11</v>
      </c>
      <c r="B12">
        <v>0</v>
      </c>
      <c r="C12">
        <f t="shared" si="4"/>
        <v>2</v>
      </c>
      <c r="D12">
        <f t="shared" si="0"/>
        <v>4.1626844113405133</v>
      </c>
      <c r="E12">
        <f t="shared" si="1"/>
        <v>-5.2555854564059858</v>
      </c>
      <c r="M12">
        <v>1.0999999999999999E-2</v>
      </c>
      <c r="N12">
        <f t="shared" si="2"/>
        <v>-4.7471509817597679E-2</v>
      </c>
      <c r="O12">
        <f t="shared" si="3"/>
        <v>0.36639116749860018</v>
      </c>
    </row>
    <row r="13" spans="1:16" x14ac:dyDescent="0.2">
      <c r="A13">
        <v>12</v>
      </c>
      <c r="B13">
        <v>1</v>
      </c>
      <c r="C13">
        <f t="shared" si="4"/>
        <v>3</v>
      </c>
      <c r="D13">
        <f t="shared" si="0"/>
        <v>4.2350427881836836</v>
      </c>
      <c r="E13">
        <f t="shared" si="1"/>
        <v>-5.1832270795628155</v>
      </c>
      <c r="M13">
        <v>1.2E-2</v>
      </c>
      <c r="N13">
        <f t="shared" si="2"/>
        <v>-4.7499954522641712E-2</v>
      </c>
      <c r="O13">
        <f t="shared" si="3"/>
        <v>0.36720527654395618</v>
      </c>
    </row>
    <row r="14" spans="1:16" x14ac:dyDescent="0.2">
      <c r="A14">
        <v>13</v>
      </c>
      <c r="B14">
        <v>0</v>
      </c>
      <c r="C14">
        <f t="shared" si="4"/>
        <v>3</v>
      </c>
      <c r="D14">
        <f t="shared" si="0"/>
        <v>4.3074011650268549</v>
      </c>
      <c r="E14">
        <f t="shared" si="1"/>
        <v>-5.1108687027196442</v>
      </c>
      <c r="M14">
        <v>1.2999999999999999E-2</v>
      </c>
      <c r="N14">
        <f t="shared" si="2"/>
        <v>-4.7528411077246521E-2</v>
      </c>
      <c r="O14">
        <f t="shared" si="3"/>
        <v>0.36801987025469396</v>
      </c>
    </row>
    <row r="15" spans="1:16" x14ac:dyDescent="0.2">
      <c r="A15">
        <v>14</v>
      </c>
      <c r="B15">
        <v>0</v>
      </c>
      <c r="C15">
        <f t="shared" si="4"/>
        <v>3</v>
      </c>
      <c r="D15">
        <f t="shared" si="0"/>
        <v>4.3797595418700261</v>
      </c>
      <c r="E15">
        <f t="shared" si="1"/>
        <v>-5.038510325876473</v>
      </c>
      <c r="M15">
        <v>1.4E-2</v>
      </c>
      <c r="N15">
        <f t="shared" si="2"/>
        <v>-4.7556879482301077E-2</v>
      </c>
      <c r="O15">
        <f t="shared" si="3"/>
        <v>0.36883494392977967</v>
      </c>
    </row>
    <row r="16" spans="1:16" x14ac:dyDescent="0.2">
      <c r="A16">
        <v>15</v>
      </c>
      <c r="B16">
        <v>0</v>
      </c>
      <c r="C16">
        <f t="shared" si="4"/>
        <v>3</v>
      </c>
      <c r="D16">
        <f t="shared" si="0"/>
        <v>4.4521179187131965</v>
      </c>
      <c r="E16">
        <f t="shared" si="1"/>
        <v>-4.9661519490333026</v>
      </c>
      <c r="M16">
        <v>1.4999999999999999E-2</v>
      </c>
      <c r="N16">
        <f t="shared" si="2"/>
        <v>-4.7585359738698901E-2</v>
      </c>
      <c r="O16">
        <f t="shared" si="3"/>
        <v>0.36965049286059881</v>
      </c>
    </row>
    <row r="18" spans="14:14" x14ac:dyDescent="0.2">
      <c r="N18" t="s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topLeftCell="I1" workbookViewId="0">
      <selection activeCell="K7" sqref="K7"/>
    </sheetView>
  </sheetViews>
  <sheetFormatPr defaultRowHeight="15" x14ac:dyDescent="0.2"/>
  <cols>
    <col min="4" max="4" width="39.4140625" customWidth="1"/>
  </cols>
  <sheetData>
    <row r="1" spans="1:11" x14ac:dyDescent="0.2">
      <c r="A1" t="s">
        <v>1</v>
      </c>
      <c r="B1" t="s">
        <v>19</v>
      </c>
      <c r="C1" t="s">
        <v>2</v>
      </c>
      <c r="D1" t="s">
        <v>57</v>
      </c>
      <c r="E1" t="s">
        <v>58</v>
      </c>
      <c r="J1" t="s">
        <v>59</v>
      </c>
      <c r="K1" t="s">
        <v>60</v>
      </c>
    </row>
    <row r="2" spans="1:11" x14ac:dyDescent="0.2">
      <c r="A2">
        <v>1</v>
      </c>
      <c r="B2">
        <v>5</v>
      </c>
      <c r="C2">
        <f>SUM(B2)</f>
        <v>5</v>
      </c>
      <c r="D2" t="s">
        <v>56</v>
      </c>
      <c r="K2" t="s">
        <v>61</v>
      </c>
    </row>
    <row r="3" spans="1:11" x14ac:dyDescent="0.2">
      <c r="A3">
        <v>2</v>
      </c>
      <c r="B3">
        <v>1</v>
      </c>
      <c r="C3">
        <f>SUM(B3,C2)</f>
        <v>6</v>
      </c>
      <c r="K3" t="s">
        <v>16</v>
      </c>
    </row>
    <row r="4" spans="1:11" x14ac:dyDescent="0.2">
      <c r="A4">
        <v>3</v>
      </c>
      <c r="B4">
        <v>1</v>
      </c>
      <c r="C4">
        <f>SUM(B4,C3)</f>
        <v>7</v>
      </c>
      <c r="K4" t="s">
        <v>62</v>
      </c>
    </row>
    <row r="5" spans="1:11" x14ac:dyDescent="0.2">
      <c r="A5">
        <v>4</v>
      </c>
      <c r="B5">
        <v>4</v>
      </c>
      <c r="C5">
        <f t="shared" ref="C5:C17" si="0">SUM(B5,C4)</f>
        <v>11</v>
      </c>
      <c r="G5" t="s">
        <v>9</v>
      </c>
      <c r="H5">
        <v>4</v>
      </c>
    </row>
    <row r="6" spans="1:11" x14ac:dyDescent="0.2">
      <c r="A6">
        <v>5</v>
      </c>
      <c r="B6">
        <v>2</v>
      </c>
      <c r="C6">
        <f t="shared" si="0"/>
        <v>13</v>
      </c>
      <c r="G6" t="s">
        <v>38</v>
      </c>
      <c r="H6">
        <v>3</v>
      </c>
      <c r="K6" t="s">
        <v>63</v>
      </c>
    </row>
    <row r="7" spans="1:11" x14ac:dyDescent="0.2">
      <c r="A7">
        <v>6</v>
      </c>
      <c r="B7">
        <v>5</v>
      </c>
      <c r="C7">
        <f t="shared" si="0"/>
        <v>18</v>
      </c>
      <c r="G7" t="s">
        <v>6</v>
      </c>
      <c r="H7">
        <v>0.08</v>
      </c>
      <c r="K7" t="s">
        <v>64</v>
      </c>
    </row>
    <row r="8" spans="1:11" x14ac:dyDescent="0.2">
      <c r="A8">
        <v>7</v>
      </c>
      <c r="B8">
        <v>6</v>
      </c>
      <c r="C8">
        <f t="shared" si="0"/>
        <v>24</v>
      </c>
    </row>
    <row r="9" spans="1:11" x14ac:dyDescent="0.2">
      <c r="A9">
        <v>8</v>
      </c>
      <c r="B9">
        <v>2</v>
      </c>
      <c r="C9">
        <f t="shared" si="0"/>
        <v>26</v>
      </c>
      <c r="K9" t="s">
        <v>65</v>
      </c>
    </row>
    <row r="10" spans="1:11" x14ac:dyDescent="0.2">
      <c r="A10">
        <v>9</v>
      </c>
      <c r="B10">
        <v>6</v>
      </c>
      <c r="C10">
        <f t="shared" si="0"/>
        <v>32</v>
      </c>
      <c r="K10" t="s">
        <v>66</v>
      </c>
    </row>
    <row r="11" spans="1:11" x14ac:dyDescent="0.2">
      <c r="A11">
        <v>10</v>
      </c>
      <c r="B11">
        <v>4</v>
      </c>
      <c r="C11">
        <f t="shared" si="0"/>
        <v>36</v>
      </c>
    </row>
    <row r="12" spans="1:11" x14ac:dyDescent="0.2">
      <c r="A12">
        <v>11</v>
      </c>
      <c r="B12">
        <v>3</v>
      </c>
      <c r="C12">
        <f t="shared" si="0"/>
        <v>39</v>
      </c>
    </row>
    <row r="13" spans="1:11" x14ac:dyDescent="0.2">
      <c r="A13">
        <v>12</v>
      </c>
      <c r="B13">
        <v>3</v>
      </c>
      <c r="C13">
        <f t="shared" si="0"/>
        <v>42</v>
      </c>
    </row>
    <row r="14" spans="1:11" x14ac:dyDescent="0.2">
      <c r="A14">
        <v>13</v>
      </c>
      <c r="B14">
        <v>4</v>
      </c>
      <c r="C14">
        <f t="shared" si="0"/>
        <v>46</v>
      </c>
    </row>
    <row r="15" spans="1:11" x14ac:dyDescent="0.2">
      <c r="A15">
        <v>14</v>
      </c>
      <c r="B15">
        <v>2</v>
      </c>
      <c r="C15">
        <f t="shared" si="0"/>
        <v>48</v>
      </c>
    </row>
    <row r="16" spans="1:11" x14ac:dyDescent="0.2">
      <c r="A16">
        <v>15</v>
      </c>
      <c r="B16">
        <v>3</v>
      </c>
      <c r="C16">
        <f t="shared" si="0"/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99B01-C677-0843-A38E-26E7D71203CD}">
  <dimension ref="A1:P22"/>
  <sheetViews>
    <sheetView zoomScaleNormal="100" zoomScaleSheetLayoutView="100" workbookViewId="0">
      <selection activeCell="D36" sqref="D36"/>
    </sheetView>
  </sheetViews>
  <sheetFormatPr defaultRowHeight="15" x14ac:dyDescent="0.2"/>
  <cols>
    <col min="5" max="5" width="9.14453125" bestFit="1" customWidth="1"/>
  </cols>
  <sheetData>
    <row r="1" spans="1:16" x14ac:dyDescent="0.2">
      <c r="A1" s="3" t="s">
        <v>39</v>
      </c>
      <c r="B1" s="3" t="s">
        <v>40</v>
      </c>
      <c r="C1" s="3" t="s">
        <v>41</v>
      </c>
      <c r="D1" s="3" t="s">
        <v>42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">
      <c r="A2" s="3" t="s">
        <v>43</v>
      </c>
      <c r="B2" s="3" t="s">
        <v>44</v>
      </c>
      <c r="C2" s="3" t="s">
        <v>45</v>
      </c>
      <c r="D2" s="3" t="s">
        <v>46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">
      <c r="A3" s="3">
        <v>49.099303519999999</v>
      </c>
      <c r="B3" s="3">
        <v>53.272499770000003</v>
      </c>
      <c r="C3" s="3">
        <v>41.216621969999998</v>
      </c>
      <c r="D3" s="3">
        <v>18.785363319999998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">
      <c r="A4" s="3">
        <v>46.166950499999999</v>
      </c>
      <c r="B4" s="3">
        <v>48.590960420000002</v>
      </c>
      <c r="C4" s="3">
        <v>37.707054720000002</v>
      </c>
      <c r="D4" s="3">
        <v>15.24338511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">
      <c r="A5" s="3">
        <v>50.732771919999998</v>
      </c>
      <c r="B5" s="3">
        <v>50.71138646</v>
      </c>
      <c r="C5" s="3">
        <v>34.068784870000002</v>
      </c>
      <c r="D5" s="3">
        <v>19.970397049999999</v>
      </c>
      <c r="E5" s="3"/>
      <c r="F5" s="3"/>
      <c r="G5" s="3" t="s">
        <v>47</v>
      </c>
      <c r="H5" s="3">
        <v>0.80886429000000004</v>
      </c>
      <c r="I5" s="3"/>
      <c r="J5" s="3"/>
      <c r="K5" s="3"/>
      <c r="L5" s="3"/>
      <c r="M5" s="3"/>
      <c r="N5" s="3"/>
      <c r="O5" s="3"/>
      <c r="P5" s="3"/>
    </row>
    <row r="6" spans="1:16" x14ac:dyDescent="0.2">
      <c r="A6" s="3">
        <v>53.82942062</v>
      </c>
      <c r="B6" s="3">
        <v>49.292275770000003</v>
      </c>
      <c r="C6" s="3">
        <v>43.419718269999997</v>
      </c>
      <c r="D6" s="3">
        <v>14.496902370000001</v>
      </c>
      <c r="E6" s="3"/>
      <c r="F6" s="3"/>
      <c r="G6" s="3" t="s">
        <v>48</v>
      </c>
      <c r="H6" s="3">
        <v>0.87909775199999995</v>
      </c>
      <c r="I6" s="3"/>
      <c r="J6" s="3"/>
      <c r="K6" s="3"/>
      <c r="L6" s="3"/>
      <c r="M6" s="3"/>
      <c r="N6" s="3"/>
      <c r="O6" s="3"/>
      <c r="P6" s="3"/>
    </row>
    <row r="7" spans="1:16" ht="15.75" thickBot="1" x14ac:dyDescent="0.25">
      <c r="A7" s="3">
        <v>53.595050659999998</v>
      </c>
      <c r="B7" s="3">
        <v>41.209143349999998</v>
      </c>
      <c r="C7" s="3">
        <v>40.54003067</v>
      </c>
      <c r="D7" s="3">
        <v>16.7629017</v>
      </c>
      <c r="E7" s="3"/>
      <c r="F7" s="3"/>
      <c r="G7" s="3" t="s">
        <v>49</v>
      </c>
      <c r="H7" s="3">
        <v>-0.15518507200000001</v>
      </c>
      <c r="I7" s="3"/>
      <c r="J7" s="3"/>
      <c r="K7" s="3"/>
      <c r="L7" s="3"/>
      <c r="M7" s="3"/>
      <c r="N7" s="3"/>
      <c r="O7" s="3"/>
      <c r="P7" s="3"/>
    </row>
    <row r="8" spans="1:16" x14ac:dyDescent="0.2">
      <c r="A8" s="3">
        <v>55.199399309999997</v>
      </c>
      <c r="B8" s="3">
        <v>45.00686666</v>
      </c>
      <c r="C8" s="3">
        <v>37.3312606</v>
      </c>
      <c r="D8" s="3">
        <v>11.5253151</v>
      </c>
      <c r="E8" s="3"/>
      <c r="F8" s="3"/>
      <c r="G8" s="3" t="s">
        <v>50</v>
      </c>
      <c r="H8" s="3">
        <v>-4.5316579000000003E-2</v>
      </c>
      <c r="I8" s="4"/>
      <c r="J8" s="4" t="s">
        <v>43</v>
      </c>
      <c r="K8" s="4" t="s">
        <v>44</v>
      </c>
      <c r="L8" s="4" t="s">
        <v>45</v>
      </c>
      <c r="M8" s="4" t="s">
        <v>46</v>
      </c>
      <c r="N8" s="3">
        <v>-0.204571367</v>
      </c>
      <c r="O8" s="3">
        <v>7.0361990999999999E-2</v>
      </c>
      <c r="P8" s="3">
        <v>-0.17949292</v>
      </c>
    </row>
    <row r="9" spans="1:16" x14ac:dyDescent="0.2">
      <c r="A9" s="3">
        <v>43.449237080000003</v>
      </c>
      <c r="B9" s="3">
        <v>57.379680780000001</v>
      </c>
      <c r="C9" s="3">
        <v>38.780813260000002</v>
      </c>
      <c r="D9" s="3">
        <v>10.26642659</v>
      </c>
      <c r="E9" s="3"/>
      <c r="F9" s="3"/>
      <c r="G9" s="3" t="s">
        <v>51</v>
      </c>
      <c r="H9" s="3">
        <v>0.15511320300000001</v>
      </c>
      <c r="I9" s="3" t="s">
        <v>43</v>
      </c>
      <c r="J9" s="3">
        <v>1</v>
      </c>
      <c r="K9" s="3">
        <v>-0.204571367</v>
      </c>
      <c r="L9" s="3">
        <v>8.800608E-2</v>
      </c>
      <c r="M9" s="3">
        <v>0.222411151</v>
      </c>
      <c r="N9" s="3">
        <v>8.800608E-2</v>
      </c>
      <c r="O9" s="3">
        <v>1</v>
      </c>
      <c r="P9" s="3">
        <v>0.277013807</v>
      </c>
    </row>
    <row r="10" spans="1:16" ht="15.75" thickBot="1" x14ac:dyDescent="0.25">
      <c r="A10" s="3">
        <v>49.297456269999998</v>
      </c>
      <c r="B10" s="3">
        <v>51.731315039999998</v>
      </c>
      <c r="C10" s="3">
        <v>41.173430060000001</v>
      </c>
      <c r="D10" s="3">
        <v>16.826380199999999</v>
      </c>
      <c r="E10" s="3"/>
      <c r="F10" s="3"/>
      <c r="G10" s="3" t="s">
        <v>52</v>
      </c>
      <c r="H10" s="3">
        <v>0.87689583800000004</v>
      </c>
      <c r="I10" s="3" t="s">
        <v>44</v>
      </c>
      <c r="J10" s="3">
        <v>-0.204571367</v>
      </c>
      <c r="K10" s="3">
        <v>1</v>
      </c>
      <c r="L10" s="3">
        <v>7.0361990999999999E-2</v>
      </c>
      <c r="M10" s="3">
        <v>-0.17949292</v>
      </c>
      <c r="N10" s="5">
        <v>0.222411151</v>
      </c>
      <c r="O10" s="3">
        <v>0.277013807</v>
      </c>
      <c r="P10" s="3">
        <v>1</v>
      </c>
    </row>
    <row r="11" spans="1:16" x14ac:dyDescent="0.2">
      <c r="A11" s="3">
        <v>53.285067580000003</v>
      </c>
      <c r="B11" s="3">
        <v>55.980101929999996</v>
      </c>
      <c r="C11" s="3">
        <v>41.889402480000001</v>
      </c>
      <c r="D11" s="3">
        <v>18.186590169999999</v>
      </c>
      <c r="E11" s="3"/>
      <c r="F11" s="3"/>
      <c r="G11" s="3" t="s">
        <v>53</v>
      </c>
      <c r="H11" s="3"/>
      <c r="I11" s="3" t="s">
        <v>45</v>
      </c>
      <c r="J11" s="3">
        <v>8.800608E-2</v>
      </c>
      <c r="K11" s="3">
        <v>7.0361990999999999E-2</v>
      </c>
      <c r="L11" s="3">
        <v>1</v>
      </c>
      <c r="M11" s="3">
        <v>0.277013807</v>
      </c>
      <c r="N11" s="3"/>
      <c r="O11" s="3"/>
      <c r="P11" s="3"/>
    </row>
    <row r="12" spans="1:16" ht="15.75" thickBot="1" x14ac:dyDescent="0.25">
      <c r="A12" s="3">
        <v>46.739898050000001</v>
      </c>
      <c r="B12" s="3">
        <v>46.195867790000001</v>
      </c>
      <c r="C12" s="3">
        <v>43.126733649999998</v>
      </c>
      <c r="D12" s="3">
        <v>17.817926570000001</v>
      </c>
      <c r="E12" s="3"/>
      <c r="F12" s="3"/>
      <c r="G12" s="3"/>
      <c r="H12" s="3"/>
      <c r="I12" s="5" t="s">
        <v>46</v>
      </c>
      <c r="J12" s="5">
        <v>0.222411151</v>
      </c>
      <c r="K12" s="5">
        <v>-0.17949292</v>
      </c>
      <c r="L12" s="5">
        <v>0.277013807</v>
      </c>
      <c r="M12" s="5">
        <v>1</v>
      </c>
      <c r="N12" s="3"/>
      <c r="O12" s="3"/>
      <c r="P12" s="3"/>
    </row>
    <row r="13" spans="1:16" x14ac:dyDescent="0.2">
      <c r="A13" s="3">
        <v>47.929387519999999</v>
      </c>
      <c r="B13" s="3">
        <v>42.040467540000002</v>
      </c>
      <c r="C13" s="3">
        <v>37.114355209999999</v>
      </c>
      <c r="D13" s="3">
        <v>12.29499191</v>
      </c>
      <c r="E13" s="3"/>
      <c r="F13" s="3"/>
      <c r="G13" s="3"/>
      <c r="H13" s="3"/>
      <c r="I13" s="3"/>
      <c r="J13" s="3"/>
      <c r="K13" s="3"/>
      <c r="L13" s="3"/>
      <c r="M13" s="3"/>
      <c r="N13" s="3">
        <v>-0.204571367</v>
      </c>
      <c r="O13" s="3">
        <v>1</v>
      </c>
      <c r="P13" s="3">
        <v>-0.17949292</v>
      </c>
    </row>
    <row r="14" spans="1:16" x14ac:dyDescent="0.2">
      <c r="A14" s="3">
        <v>44.92870302</v>
      </c>
      <c r="B14" s="3">
        <v>58.885464030000001</v>
      </c>
      <c r="C14" s="3">
        <v>35.722682800000001</v>
      </c>
      <c r="D14" s="3">
        <v>10.22797327</v>
      </c>
      <c r="E14" s="3"/>
      <c r="F14" s="3"/>
      <c r="G14" s="3"/>
      <c r="H14" s="3"/>
      <c r="I14" s="3"/>
      <c r="J14" s="3"/>
      <c r="K14" s="3"/>
      <c r="L14" s="3"/>
      <c r="M14" s="3"/>
      <c r="N14" s="3">
        <v>8.800608E-2</v>
      </c>
      <c r="O14" s="3">
        <v>7.0361990999999999E-2</v>
      </c>
      <c r="P14" s="3">
        <v>0.277013807</v>
      </c>
    </row>
    <row r="15" spans="1:16" x14ac:dyDescent="0.2">
      <c r="A15" s="3">
        <v>44.459267330000003</v>
      </c>
      <c r="B15" s="3">
        <v>53.644825590000004</v>
      </c>
      <c r="C15" s="3">
        <v>40.285272110000001</v>
      </c>
      <c r="D15" s="3">
        <v>12.89620655</v>
      </c>
      <c r="E15" s="3" t="s">
        <v>54</v>
      </c>
      <c r="F15" s="3">
        <v>7.9892666000000001E-2</v>
      </c>
      <c r="G15" s="3"/>
      <c r="H15" s="3"/>
      <c r="I15" s="3"/>
      <c r="J15" s="3"/>
      <c r="K15" s="3"/>
      <c r="L15" s="3"/>
      <c r="M15" s="3"/>
      <c r="N15" s="3">
        <v>0.222411151</v>
      </c>
      <c r="O15" s="3">
        <v>-0.17949292</v>
      </c>
      <c r="P15" s="3">
        <v>1</v>
      </c>
    </row>
    <row r="16" spans="1:16" x14ac:dyDescent="0.2">
      <c r="A16" s="3">
        <v>47.067111509999997</v>
      </c>
      <c r="B16" s="3">
        <v>48.20093387</v>
      </c>
      <c r="C16" s="3">
        <v>44.027670000000001</v>
      </c>
      <c r="D16" s="3">
        <v>18.80581072</v>
      </c>
      <c r="E16" s="3"/>
      <c r="F16" s="3">
        <v>0.920107334</v>
      </c>
      <c r="G16" s="3"/>
      <c r="H16" s="3"/>
      <c r="I16" s="3"/>
      <c r="J16" s="3">
        <v>1</v>
      </c>
      <c r="K16" s="3">
        <v>8.800608E-2</v>
      </c>
      <c r="L16" s="3">
        <v>0.222411151</v>
      </c>
      <c r="M16" s="3"/>
      <c r="N16" s="3"/>
      <c r="O16" s="3"/>
      <c r="P16" s="3"/>
    </row>
    <row r="17" spans="1:16" x14ac:dyDescent="0.2">
      <c r="A17" s="3">
        <v>47.679478840000002</v>
      </c>
      <c r="B17" s="3">
        <v>53.879207739999998</v>
      </c>
      <c r="C17" s="3">
        <v>41.001326380000002</v>
      </c>
      <c r="D17" s="3">
        <v>14.39039277</v>
      </c>
      <c r="E17" s="3"/>
      <c r="F17" s="3"/>
      <c r="G17" s="3"/>
      <c r="H17" s="3"/>
      <c r="I17" s="3"/>
      <c r="J17" s="3">
        <v>8.800608E-2</v>
      </c>
      <c r="K17" s="3">
        <v>1</v>
      </c>
      <c r="L17" s="3">
        <v>0.277013807</v>
      </c>
      <c r="M17" s="3"/>
      <c r="N17" s="3"/>
      <c r="O17" s="3"/>
      <c r="P17" s="3"/>
    </row>
    <row r="18" spans="1:16" x14ac:dyDescent="0.2">
      <c r="A18" s="3">
        <v>43.64620635</v>
      </c>
      <c r="B18" s="3">
        <v>41.25858333</v>
      </c>
      <c r="C18" s="3">
        <v>38.804833010000003</v>
      </c>
      <c r="D18" s="3">
        <v>17.537156289999999</v>
      </c>
      <c r="E18" s="3"/>
      <c r="F18" s="3"/>
      <c r="G18" s="3"/>
      <c r="H18" s="3"/>
      <c r="I18" s="3"/>
      <c r="J18" s="3">
        <v>0.222411151</v>
      </c>
      <c r="K18" s="3">
        <v>0.277013807</v>
      </c>
      <c r="L18" s="3">
        <v>1</v>
      </c>
      <c r="M18" s="3"/>
      <c r="N18" s="3">
        <v>-0.204571367</v>
      </c>
      <c r="O18" s="3">
        <v>1</v>
      </c>
      <c r="P18" s="3">
        <v>7.0361990999999999E-2</v>
      </c>
    </row>
    <row r="19" spans="1:16" x14ac:dyDescent="0.2">
      <c r="A19" s="3">
        <v>48.296225389999996</v>
      </c>
      <c r="B19" s="3">
        <v>58.524124880000002</v>
      </c>
      <c r="C19" s="3">
        <v>45.843539839999998</v>
      </c>
      <c r="D19" s="3">
        <v>13.87676626</v>
      </c>
      <c r="E19" s="3" t="s">
        <v>55</v>
      </c>
      <c r="F19" s="3">
        <v>0.17674915699999999</v>
      </c>
      <c r="G19" s="3"/>
      <c r="H19" s="3"/>
      <c r="I19" s="3"/>
      <c r="J19" s="3"/>
      <c r="K19" s="3"/>
      <c r="L19" s="3"/>
      <c r="M19" s="3"/>
      <c r="N19" s="3">
        <v>8.800608E-2</v>
      </c>
      <c r="O19" s="3">
        <v>7.0361990999999999E-2</v>
      </c>
      <c r="P19" s="3">
        <v>1</v>
      </c>
    </row>
    <row r="20" spans="1:16" x14ac:dyDescent="0.2">
      <c r="A20" s="3">
        <v>48.787857289999998</v>
      </c>
      <c r="B20" s="3">
        <v>40.573137610000003</v>
      </c>
      <c r="C20" s="3">
        <v>46.62283128</v>
      </c>
      <c r="D20" s="3">
        <v>16.067384870000001</v>
      </c>
      <c r="E20" s="3"/>
      <c r="F20" s="3"/>
      <c r="G20" s="3"/>
      <c r="H20" s="3"/>
      <c r="I20" s="3"/>
      <c r="J20" s="3"/>
      <c r="K20" s="3"/>
      <c r="L20" s="3"/>
      <c r="M20" s="3"/>
      <c r="N20" s="3">
        <v>0.222411151</v>
      </c>
      <c r="O20" s="3">
        <v>-0.17949292</v>
      </c>
      <c r="P20" s="3">
        <v>0.277013807</v>
      </c>
    </row>
    <row r="21" spans="1:16" x14ac:dyDescent="0.2">
      <c r="A21" s="3">
        <v>50.404559159999998</v>
      </c>
      <c r="B21" s="3">
        <v>46.709189119999998</v>
      </c>
      <c r="C21" s="3">
        <v>38.526573110000001</v>
      </c>
      <c r="D21" s="3">
        <v>15.218665120000001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">
      <c r="A22" s="3">
        <v>48.903521150000003</v>
      </c>
      <c r="B22" s="3">
        <v>59.993896300000003</v>
      </c>
      <c r="C22" s="3">
        <v>44.304520189999998</v>
      </c>
      <c r="D22" s="3">
        <v>17.543565170000001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"/>
  <sheetViews>
    <sheetView workbookViewId="0">
      <selection activeCell="N8" sqref="N8"/>
    </sheetView>
  </sheetViews>
  <sheetFormatPr defaultRowHeight="15" x14ac:dyDescent="0.2"/>
  <sheetData>
    <row r="1" spans="1:14" x14ac:dyDescent="0.2">
      <c r="A1" s="1" t="s">
        <v>1</v>
      </c>
      <c r="B1" s="1" t="s">
        <v>19</v>
      </c>
      <c r="C1" s="1" t="s">
        <v>2</v>
      </c>
      <c r="D1" s="1" t="s">
        <v>30</v>
      </c>
      <c r="E1" s="1" t="s">
        <v>31</v>
      </c>
      <c r="M1" t="s">
        <v>15</v>
      </c>
      <c r="N1" t="s">
        <v>27</v>
      </c>
    </row>
    <row r="2" spans="1:14" x14ac:dyDescent="0.2">
      <c r="A2" s="1">
        <v>1</v>
      </c>
      <c r="B2" s="2">
        <v>0.25041429999999998</v>
      </c>
      <c r="C2" s="2">
        <f>SUM(B2)</f>
        <v>0.25041429999999998</v>
      </c>
      <c r="D2" s="1">
        <f>(A2*$K$10-$K$6)/(-3)</f>
        <v>0.87968636826184599</v>
      </c>
      <c r="E2" s="1">
        <f>(A2*$K$10-$K$7)/(-3)</f>
        <v>-0.13515512694851828</v>
      </c>
      <c r="M2">
        <v>9</v>
      </c>
      <c r="N2" t="s">
        <v>61</v>
      </c>
    </row>
    <row r="3" spans="1:14" x14ac:dyDescent="0.2">
      <c r="A3" s="1">
        <v>2</v>
      </c>
      <c r="B3" s="2">
        <v>5.9111740000000003E-2</v>
      </c>
      <c r="C3" s="2">
        <f>SUM(B3,C2)</f>
        <v>0.30952604</v>
      </c>
      <c r="D3" s="1">
        <f t="shared" ref="D3:D16" si="0">(A3*$K$10-$K$6)/(-3)</f>
        <v>1.1107355838643773</v>
      </c>
      <c r="E3" s="1">
        <f t="shared" ref="E3:E15" si="1">(A3*$K$10-$K$7)/(-3)</f>
        <v>9.5894088654013013E-2</v>
      </c>
      <c r="M3">
        <v>8</v>
      </c>
      <c r="N3" t="s">
        <v>16</v>
      </c>
    </row>
    <row r="4" spans="1:14" x14ac:dyDescent="0.2">
      <c r="A4" s="1">
        <v>3</v>
      </c>
      <c r="B4" s="2">
        <v>4.6067049999999998E-2</v>
      </c>
      <c r="C4" s="2">
        <f>SUM(B4,C3)</f>
        <v>0.35559309</v>
      </c>
      <c r="D4" s="1">
        <f t="shared" si="0"/>
        <v>1.3417847994669085</v>
      </c>
      <c r="E4" s="1">
        <f t="shared" si="1"/>
        <v>0.32694330425654433</v>
      </c>
      <c r="H4" s="1" t="s">
        <v>32</v>
      </c>
      <c r="I4" s="1">
        <v>6</v>
      </c>
      <c r="J4" s="1" t="s">
        <v>10</v>
      </c>
      <c r="K4" s="1">
        <f>(1-I7)/I6</f>
        <v>6.9999999999999991</v>
      </c>
      <c r="M4">
        <v>7</v>
      </c>
      <c r="N4" t="s">
        <v>62</v>
      </c>
    </row>
    <row r="5" spans="1:14" x14ac:dyDescent="0.2">
      <c r="A5" s="1">
        <v>4</v>
      </c>
      <c r="B5" s="2">
        <v>3.4703400000000002E-2</v>
      </c>
      <c r="C5" s="2">
        <f t="shared" ref="C5:C16" si="2">SUM(B5,C4)</f>
        <v>0.39029649</v>
      </c>
      <c r="D5" s="1">
        <f t="shared" si="0"/>
        <v>1.57283401506944</v>
      </c>
      <c r="E5" s="1">
        <f t="shared" si="1"/>
        <v>0.55799251985907561</v>
      </c>
      <c r="H5" s="1" t="s">
        <v>33</v>
      </c>
      <c r="I5" s="1">
        <v>3</v>
      </c>
      <c r="J5" s="1" t="s">
        <v>11</v>
      </c>
      <c r="K5" s="1">
        <f>I7/(1-I6)</f>
        <v>0.33333333333333331</v>
      </c>
      <c r="M5">
        <v>6</v>
      </c>
      <c r="N5" t="s">
        <v>63</v>
      </c>
    </row>
    <row r="6" spans="1:14" x14ac:dyDescent="0.2">
      <c r="A6" s="1">
        <v>5</v>
      </c>
      <c r="B6" s="2">
        <v>5.4295599999999999E-2</v>
      </c>
      <c r="C6" s="2">
        <f t="shared" si="2"/>
        <v>0.44459209</v>
      </c>
      <c r="D6" s="1">
        <f t="shared" si="0"/>
        <v>1.8038832306719712</v>
      </c>
      <c r="E6" s="1">
        <f t="shared" si="1"/>
        <v>0.78904173546160694</v>
      </c>
      <c r="H6" s="1" t="s">
        <v>6</v>
      </c>
      <c r="I6" s="1">
        <v>0.1</v>
      </c>
      <c r="J6" s="1" t="s">
        <v>34</v>
      </c>
      <c r="K6" s="1">
        <f>LOG(K4,2.71828)</f>
        <v>1.9459114579779444</v>
      </c>
      <c r="M6">
        <v>5</v>
      </c>
      <c r="N6" t="s">
        <v>64</v>
      </c>
    </row>
    <row r="7" spans="1:14" x14ac:dyDescent="0.2">
      <c r="A7" s="1">
        <v>6</v>
      </c>
      <c r="B7" s="2">
        <v>0.11891499</v>
      </c>
      <c r="C7" s="2">
        <f t="shared" si="2"/>
        <v>0.56350707999999994</v>
      </c>
      <c r="D7" s="1">
        <f t="shared" si="0"/>
        <v>2.0349324462745026</v>
      </c>
      <c r="E7" s="1">
        <f t="shared" si="1"/>
        <v>1.0200909510641383</v>
      </c>
      <c r="H7" s="1" t="s">
        <v>5</v>
      </c>
      <c r="I7" s="1">
        <v>0.3</v>
      </c>
      <c r="J7" s="1" t="s">
        <v>22</v>
      </c>
      <c r="K7" s="1">
        <f>LOG(K5,2.71828)</f>
        <v>-1.0986130276531487</v>
      </c>
      <c r="M7">
        <v>4</v>
      </c>
      <c r="N7" t="s">
        <v>65</v>
      </c>
    </row>
    <row r="8" spans="1:14" x14ac:dyDescent="0.2">
      <c r="A8" s="1">
        <v>7</v>
      </c>
      <c r="B8" s="2">
        <v>0.24199295000000001</v>
      </c>
      <c r="C8" s="2">
        <f t="shared" si="2"/>
        <v>0.80550002999999992</v>
      </c>
      <c r="D8" s="1">
        <f t="shared" si="0"/>
        <v>2.2659816618770336</v>
      </c>
      <c r="E8" s="1">
        <f t="shared" si="1"/>
        <v>1.2511401666666695</v>
      </c>
      <c r="H8" s="1"/>
      <c r="I8" s="1"/>
      <c r="J8" s="1" t="s">
        <v>35</v>
      </c>
      <c r="K8" s="1">
        <f>I5/I4</f>
        <v>0.5</v>
      </c>
      <c r="M8">
        <v>3</v>
      </c>
      <c r="N8" t="s">
        <v>67</v>
      </c>
    </row>
    <row r="9" spans="1:14" x14ac:dyDescent="0.2">
      <c r="A9" s="1">
        <v>8</v>
      </c>
      <c r="B9" s="2">
        <v>9.5548709999999995E-2</v>
      </c>
      <c r="C9" s="2">
        <f t="shared" si="2"/>
        <v>0.9010487399999999</v>
      </c>
      <c r="D9" s="1">
        <f t="shared" si="0"/>
        <v>2.4970308774795651</v>
      </c>
      <c r="E9" s="1">
        <f t="shared" si="1"/>
        <v>1.4821893822692009</v>
      </c>
      <c r="H9" s="1"/>
      <c r="I9" s="1"/>
      <c r="J9" s="1" t="s">
        <v>36</v>
      </c>
      <c r="K9" s="1">
        <f>(1-I5)/(1-I4)</f>
        <v>0.4</v>
      </c>
      <c r="M9">
        <v>2</v>
      </c>
    </row>
    <row r="10" spans="1:14" x14ac:dyDescent="0.2">
      <c r="A10" s="1">
        <v>9</v>
      </c>
      <c r="B10" s="2">
        <v>2.3225699999999998E-2</v>
      </c>
      <c r="C10" s="2">
        <f t="shared" si="2"/>
        <v>0.92427443999999992</v>
      </c>
      <c r="D10" s="1">
        <f t="shared" si="0"/>
        <v>2.7280800930820965</v>
      </c>
      <c r="E10" s="1">
        <f t="shared" si="1"/>
        <v>1.7132385978717322</v>
      </c>
      <c r="H10" s="1"/>
      <c r="I10" s="1"/>
      <c r="J10" s="1" t="s">
        <v>24</v>
      </c>
      <c r="K10" s="1">
        <f>LOG(K8,2.71828)</f>
        <v>-0.69314764680759389</v>
      </c>
      <c r="M10">
        <v>1</v>
      </c>
    </row>
    <row r="11" spans="1:14" x14ac:dyDescent="0.2">
      <c r="A11" s="1">
        <v>10</v>
      </c>
      <c r="B11" s="2">
        <v>6.4652290000000001E-2</v>
      </c>
      <c r="C11" s="2">
        <f t="shared" si="2"/>
        <v>0.98892672999999998</v>
      </c>
      <c r="D11" s="1">
        <f t="shared" si="0"/>
        <v>2.9591293086846275</v>
      </c>
      <c r="E11" s="1">
        <f t="shared" si="1"/>
        <v>1.9442878134742634</v>
      </c>
      <c r="H11" s="1"/>
      <c r="I11" s="1"/>
      <c r="J11" s="1" t="s">
        <v>26</v>
      </c>
      <c r="K11" s="1">
        <f>LOG(K9,2.71828)</f>
        <v>-0.91629134822002078</v>
      </c>
    </row>
    <row r="12" spans="1:14" x14ac:dyDescent="0.2">
      <c r="A12" s="1">
        <v>11</v>
      </c>
      <c r="B12" s="2">
        <v>3.0393570000000002E-2</v>
      </c>
      <c r="C12" s="2">
        <f t="shared" si="2"/>
        <v>1.0193203</v>
      </c>
      <c r="D12" s="1">
        <f t="shared" si="0"/>
        <v>3.190178524287159</v>
      </c>
      <c r="E12" s="1">
        <f t="shared" si="1"/>
        <v>2.1753370290767946</v>
      </c>
    </row>
    <row r="13" spans="1:14" x14ac:dyDescent="0.2">
      <c r="A13" s="1">
        <v>12</v>
      </c>
      <c r="B13" s="2">
        <v>0.18381489000000001</v>
      </c>
      <c r="C13" s="2">
        <f t="shared" si="2"/>
        <v>1.20313519</v>
      </c>
      <c r="D13" s="1">
        <f t="shared" si="0"/>
        <v>3.4212277398896904</v>
      </c>
      <c r="E13" s="1">
        <f t="shared" si="1"/>
        <v>2.406386244679326</v>
      </c>
      <c r="N13" t="s">
        <v>37</v>
      </c>
    </row>
    <row r="14" spans="1:14" x14ac:dyDescent="0.2">
      <c r="A14" s="1">
        <v>13</v>
      </c>
      <c r="B14" s="2">
        <v>0.13959911999999999</v>
      </c>
      <c r="C14" s="2">
        <f t="shared" si="2"/>
        <v>1.34273431</v>
      </c>
      <c r="D14" s="1">
        <f t="shared" si="0"/>
        <v>3.6522769554922214</v>
      </c>
      <c r="E14" s="1">
        <f t="shared" si="1"/>
        <v>2.6374354602818575</v>
      </c>
    </row>
    <row r="15" spans="1:14" x14ac:dyDescent="0.2">
      <c r="A15" s="1">
        <v>14</v>
      </c>
      <c r="B15" s="2">
        <v>0.52820317999999999</v>
      </c>
      <c r="C15" s="2">
        <f t="shared" si="2"/>
        <v>1.87093749</v>
      </c>
      <c r="D15" s="1">
        <f t="shared" si="0"/>
        <v>3.8833261710947529</v>
      </c>
      <c r="E15" s="1">
        <f t="shared" si="1"/>
        <v>2.8684846758843885</v>
      </c>
    </row>
    <row r="16" spans="1:14" x14ac:dyDescent="0.2">
      <c r="A16" s="1">
        <v>15</v>
      </c>
      <c r="B16" s="2">
        <v>5.2530720000000003E-2</v>
      </c>
      <c r="C16" s="2">
        <f t="shared" si="2"/>
        <v>1.92346821</v>
      </c>
      <c r="D16" s="1">
        <f t="shared" si="0"/>
        <v>4.1143753866972839</v>
      </c>
      <c r="E16" s="1">
        <f>(A16*$K$10-$K$7)/(-3)</f>
        <v>3.0995338914869195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prac1</vt:lpstr>
      <vt:lpstr>prac 2</vt:lpstr>
      <vt:lpstr>prac 4</vt:lpstr>
      <vt:lpstr>Prac 5b</vt:lpstr>
      <vt:lpstr>prac 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</dc:creator>
  <cp:lastModifiedBy>apoorva</cp:lastModifiedBy>
  <dcterms:created xsi:type="dcterms:W3CDTF">2024-05-12T15:00:27Z</dcterms:created>
  <dcterms:modified xsi:type="dcterms:W3CDTF">2024-05-12T19:31:19Z</dcterms:modified>
</cp:coreProperties>
</file>